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liot Folan\Desktop\"/>
    </mc:Choice>
  </mc:AlternateContent>
  <xr:revisionPtr revIDLastSave="0" documentId="13_ncr:1_{47F2EA0B-AB43-47C7-9C1B-468DC3A51E50}" xr6:coauthVersionLast="47" xr6:coauthVersionMax="47" xr10:uidLastSave="{00000000-0000-0000-0000-000000000000}"/>
  <bookViews>
    <workbookView xWindow="-108" yWindow="-108" windowWidth="16608" windowHeight="8832" tabRatio="814" xr2:uid="{7157896E-14CD-4BA5-B876-69D7CBCA3B17}"/>
  </bookViews>
  <sheets>
    <sheet name="GB POLLS" sheetId="29" r:id="rId1"/>
    <sheet name="WELSH POLLS" sheetId="31" r:id="rId2"/>
    <sheet name=" SCOTTISH POLLS" sheetId="30" r:id="rId3"/>
    <sheet name="Projection - GB" sheetId="1" r:id="rId4"/>
    <sheet name="Projection - England" sheetId="14" r:id="rId5"/>
    <sheet name="Projection - Wales" sheetId="3" r:id="rId6"/>
    <sheet name="Projection - Scotland" sheetId="2" r:id="rId7"/>
    <sheet name="Eng19" sheetId="5" r:id="rId8"/>
    <sheet name="Eng24" sheetId="6" r:id="rId9"/>
    <sheet name="Scot19" sheetId="8" r:id="rId10"/>
    <sheet name="Scot24" sheetId="9" r:id="rId11"/>
    <sheet name="Wales19" sheetId="10" r:id="rId12"/>
    <sheet name="Wales24" sheetId="11" r:id="rId13"/>
  </sheets>
  <definedNames>
    <definedName name="_xlnm._FilterDatabase" localSheetId="8" hidden="1">'Eng24'!$A$2:$AP$2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D545" i="5" l="1"/>
  <c r="BC545" i="5"/>
  <c r="BB545" i="5"/>
  <c r="BA545" i="5"/>
  <c r="AZ545" i="5"/>
  <c r="AY545" i="5"/>
  <c r="AX545" i="5"/>
  <c r="AW545" i="5"/>
  <c r="AV545" i="5"/>
  <c r="AU545" i="5"/>
  <c r="AT545" i="5"/>
  <c r="AS545" i="5"/>
  <c r="BD544" i="5"/>
  <c r="BC544" i="5"/>
  <c r="BB544" i="5"/>
  <c r="BA544" i="5"/>
  <c r="AZ544" i="5"/>
  <c r="AY544" i="5"/>
  <c r="AX544" i="5"/>
  <c r="AW544" i="5"/>
  <c r="AV544" i="5"/>
  <c r="AU544" i="5"/>
  <c r="AT544" i="5"/>
  <c r="AS544" i="5"/>
  <c r="BD543" i="5"/>
  <c r="BC543" i="5"/>
  <c r="BB543" i="5"/>
  <c r="BA543" i="5"/>
  <c r="AZ543" i="5"/>
  <c r="AY543" i="5"/>
  <c r="AX543" i="5"/>
  <c r="AW543" i="5"/>
  <c r="AV543" i="5"/>
  <c r="AU543" i="5"/>
  <c r="AT543" i="5"/>
  <c r="AS543" i="5"/>
  <c r="BD542" i="5"/>
  <c r="BC542" i="5"/>
  <c r="BB542" i="5"/>
  <c r="BA542" i="5"/>
  <c r="AZ542" i="5"/>
  <c r="AY542" i="5"/>
  <c r="AX542" i="5"/>
  <c r="AW542" i="5"/>
  <c r="AV542" i="5"/>
  <c r="AU542" i="5"/>
  <c r="AT542" i="5"/>
  <c r="AS542" i="5"/>
  <c r="BD541" i="5"/>
  <c r="BC541" i="5"/>
  <c r="BB541" i="5"/>
  <c r="BA541" i="5"/>
  <c r="AZ541" i="5"/>
  <c r="AY541" i="5"/>
  <c r="AX541" i="5"/>
  <c r="AW541" i="5"/>
  <c r="AV541" i="5"/>
  <c r="AU541" i="5"/>
  <c r="AT541" i="5"/>
  <c r="AS541" i="5"/>
  <c r="BD540" i="5"/>
  <c r="BC540" i="5"/>
  <c r="BB540" i="5"/>
  <c r="BA540" i="5"/>
  <c r="AZ540" i="5"/>
  <c r="AY540" i="5"/>
  <c r="AX540" i="5"/>
  <c r="AW540" i="5"/>
  <c r="AV540" i="5"/>
  <c r="AU540" i="5"/>
  <c r="AT540" i="5"/>
  <c r="AS540" i="5"/>
  <c r="BD539" i="5"/>
  <c r="BC539" i="5"/>
  <c r="BB539" i="5"/>
  <c r="BA539" i="5"/>
  <c r="AZ539" i="5"/>
  <c r="AY539" i="5"/>
  <c r="AX539" i="5"/>
  <c r="AW539" i="5"/>
  <c r="AV539" i="5"/>
  <c r="AU539" i="5"/>
  <c r="AT539" i="5"/>
  <c r="AS539" i="5"/>
  <c r="BD538" i="5"/>
  <c r="BC538" i="5"/>
  <c r="BB538" i="5"/>
  <c r="BA538" i="5"/>
  <c r="AZ538" i="5"/>
  <c r="AY538" i="5"/>
  <c r="AX538" i="5"/>
  <c r="AW538" i="5"/>
  <c r="AV538" i="5"/>
  <c r="AU538" i="5"/>
  <c r="AT538" i="5"/>
  <c r="AS538" i="5"/>
  <c r="BD537" i="5"/>
  <c r="BC537" i="5"/>
  <c r="BB537" i="5"/>
  <c r="BA537" i="5"/>
  <c r="AZ537" i="5"/>
  <c r="AY537" i="5"/>
  <c r="AX537" i="5"/>
  <c r="AW537" i="5"/>
  <c r="AV537" i="5"/>
  <c r="AU537" i="5"/>
  <c r="AT537" i="5"/>
  <c r="AS537" i="5"/>
  <c r="BD536" i="5"/>
  <c r="BC536" i="5"/>
  <c r="BB536" i="5"/>
  <c r="BA536" i="5"/>
  <c r="AZ536" i="5"/>
  <c r="AY536" i="5"/>
  <c r="AX536" i="5"/>
  <c r="AW536" i="5"/>
  <c r="AV536" i="5"/>
  <c r="AU536" i="5"/>
  <c r="AT536" i="5"/>
  <c r="AS536" i="5"/>
  <c r="BD535" i="5"/>
  <c r="BC535" i="5"/>
  <c r="BB535" i="5"/>
  <c r="BA535" i="5"/>
  <c r="AZ535" i="5"/>
  <c r="AY535" i="5"/>
  <c r="AX535" i="5"/>
  <c r="AW535" i="5"/>
  <c r="AV535" i="5"/>
  <c r="AU535" i="5"/>
  <c r="AT535" i="5"/>
  <c r="AS535" i="5"/>
  <c r="BD534" i="5"/>
  <c r="BC534" i="5"/>
  <c r="BB534" i="5"/>
  <c r="BA534" i="5"/>
  <c r="AZ534" i="5"/>
  <c r="AY534" i="5"/>
  <c r="AX534" i="5"/>
  <c r="AW534" i="5"/>
  <c r="AV534" i="5"/>
  <c r="AU534" i="5"/>
  <c r="AT534" i="5"/>
  <c r="AS534" i="5"/>
  <c r="BD533" i="5"/>
  <c r="BC533" i="5"/>
  <c r="BB533" i="5"/>
  <c r="BA533" i="5"/>
  <c r="AZ533" i="5"/>
  <c r="AY533" i="5"/>
  <c r="AX533" i="5"/>
  <c r="AW533" i="5"/>
  <c r="AV533" i="5"/>
  <c r="AU533" i="5"/>
  <c r="AT533" i="5"/>
  <c r="AS533" i="5"/>
  <c r="BD532" i="5"/>
  <c r="BC532" i="5"/>
  <c r="BB532" i="5"/>
  <c r="BA532" i="5"/>
  <c r="AZ532" i="5"/>
  <c r="AY532" i="5"/>
  <c r="AX532" i="5"/>
  <c r="AW532" i="5"/>
  <c r="AV532" i="5"/>
  <c r="AU532" i="5"/>
  <c r="AT532" i="5"/>
  <c r="AS532" i="5"/>
  <c r="BD531" i="5"/>
  <c r="BC531" i="5"/>
  <c r="BB531" i="5"/>
  <c r="BA531" i="5"/>
  <c r="AZ531" i="5"/>
  <c r="AY531" i="5"/>
  <c r="AX531" i="5"/>
  <c r="AW531" i="5"/>
  <c r="AV531" i="5"/>
  <c r="AU531" i="5"/>
  <c r="AT531" i="5"/>
  <c r="AS531" i="5"/>
  <c r="BD530" i="5"/>
  <c r="BC530" i="5"/>
  <c r="BB530" i="5"/>
  <c r="BA530" i="5"/>
  <c r="AZ530" i="5"/>
  <c r="AY530" i="5"/>
  <c r="AX530" i="5"/>
  <c r="AW530" i="5"/>
  <c r="AV530" i="5"/>
  <c r="AU530" i="5"/>
  <c r="AT530" i="5"/>
  <c r="AS530" i="5"/>
  <c r="BD529" i="5"/>
  <c r="BC529" i="5"/>
  <c r="BB529" i="5"/>
  <c r="BA529" i="5"/>
  <c r="AZ529" i="5"/>
  <c r="AY529" i="5"/>
  <c r="AX529" i="5"/>
  <c r="AW529" i="5"/>
  <c r="AV529" i="5"/>
  <c r="AU529" i="5"/>
  <c r="AT529" i="5"/>
  <c r="AS529" i="5"/>
  <c r="BD528" i="5"/>
  <c r="BC528" i="5"/>
  <c r="BB528" i="5"/>
  <c r="BA528" i="5"/>
  <c r="AZ528" i="5"/>
  <c r="AY528" i="5"/>
  <c r="AX528" i="5"/>
  <c r="AW528" i="5"/>
  <c r="AV528" i="5"/>
  <c r="AU528" i="5"/>
  <c r="AT528" i="5"/>
  <c r="AS528" i="5"/>
  <c r="BD527" i="5"/>
  <c r="BC527" i="5"/>
  <c r="BB527" i="5"/>
  <c r="BA527" i="5"/>
  <c r="AZ527" i="5"/>
  <c r="AY527" i="5"/>
  <c r="AX527" i="5"/>
  <c r="AW527" i="5"/>
  <c r="AV527" i="5"/>
  <c r="AU527" i="5"/>
  <c r="AT527" i="5"/>
  <c r="AS527" i="5"/>
  <c r="BD526" i="5"/>
  <c r="BC526" i="5"/>
  <c r="BB526" i="5"/>
  <c r="BA526" i="5"/>
  <c r="AZ526" i="5"/>
  <c r="AY526" i="5"/>
  <c r="AX526" i="5"/>
  <c r="AW526" i="5"/>
  <c r="AV526" i="5"/>
  <c r="AU526" i="5"/>
  <c r="AT526" i="5"/>
  <c r="AS526" i="5"/>
  <c r="BD525" i="5"/>
  <c r="BC525" i="5"/>
  <c r="BB525" i="5"/>
  <c r="BA525" i="5"/>
  <c r="AZ525" i="5"/>
  <c r="AY525" i="5"/>
  <c r="AX525" i="5"/>
  <c r="AW525" i="5"/>
  <c r="AV525" i="5"/>
  <c r="AU525" i="5"/>
  <c r="AT525" i="5"/>
  <c r="AS525" i="5"/>
  <c r="BD524" i="5"/>
  <c r="BC524" i="5"/>
  <c r="BB524" i="5"/>
  <c r="BA524" i="5"/>
  <c r="AZ524" i="5"/>
  <c r="AY524" i="5"/>
  <c r="AX524" i="5"/>
  <c r="AW524" i="5"/>
  <c r="AV524" i="5"/>
  <c r="AU524" i="5"/>
  <c r="AT524" i="5"/>
  <c r="AS524" i="5"/>
  <c r="BD523" i="5"/>
  <c r="BC523" i="5"/>
  <c r="BB523" i="5"/>
  <c r="BA523" i="5"/>
  <c r="AZ523" i="5"/>
  <c r="AY523" i="5"/>
  <c r="AX523" i="5"/>
  <c r="AW523" i="5"/>
  <c r="AV523" i="5"/>
  <c r="AU523" i="5"/>
  <c r="AT523" i="5"/>
  <c r="AS523" i="5"/>
  <c r="BD522" i="5"/>
  <c r="BC522" i="5"/>
  <c r="BB522" i="5"/>
  <c r="BA522" i="5"/>
  <c r="AZ522" i="5"/>
  <c r="AY522" i="5"/>
  <c r="AX522" i="5"/>
  <c r="AW522" i="5"/>
  <c r="AV522" i="5"/>
  <c r="AU522" i="5"/>
  <c r="AT522" i="5"/>
  <c r="AS522" i="5"/>
  <c r="BD521" i="5"/>
  <c r="BC521" i="5"/>
  <c r="BB521" i="5"/>
  <c r="BA521" i="5"/>
  <c r="AZ521" i="5"/>
  <c r="AY521" i="5"/>
  <c r="AX521" i="5"/>
  <c r="AW521" i="5"/>
  <c r="AV521" i="5"/>
  <c r="AU521" i="5"/>
  <c r="AT521" i="5"/>
  <c r="AS521" i="5"/>
  <c r="BD520" i="5"/>
  <c r="BC520" i="5"/>
  <c r="BB520" i="5"/>
  <c r="BA520" i="5"/>
  <c r="AZ520" i="5"/>
  <c r="AY520" i="5"/>
  <c r="AX520" i="5"/>
  <c r="AW520" i="5"/>
  <c r="AV520" i="5"/>
  <c r="AU520" i="5"/>
  <c r="AT520" i="5"/>
  <c r="AS520" i="5"/>
  <c r="BD519" i="5"/>
  <c r="BC519" i="5"/>
  <c r="BB519" i="5"/>
  <c r="BA519" i="5"/>
  <c r="AZ519" i="5"/>
  <c r="AY519" i="5"/>
  <c r="AX519" i="5"/>
  <c r="AW519" i="5"/>
  <c r="AV519" i="5"/>
  <c r="AU519" i="5"/>
  <c r="AT519" i="5"/>
  <c r="AS519" i="5"/>
  <c r="BD518" i="5"/>
  <c r="BC518" i="5"/>
  <c r="BB518" i="5"/>
  <c r="BA518" i="5"/>
  <c r="AZ518" i="5"/>
  <c r="AY518" i="5"/>
  <c r="AX518" i="5"/>
  <c r="AW518" i="5"/>
  <c r="AV518" i="5"/>
  <c r="AU518" i="5"/>
  <c r="AT518" i="5"/>
  <c r="AS518" i="5"/>
  <c r="BD517" i="5"/>
  <c r="BC517" i="5"/>
  <c r="BB517" i="5"/>
  <c r="BA517" i="5"/>
  <c r="AZ517" i="5"/>
  <c r="AY517" i="5"/>
  <c r="AX517" i="5"/>
  <c r="AW517" i="5"/>
  <c r="AV517" i="5"/>
  <c r="AU517" i="5"/>
  <c r="AT517" i="5"/>
  <c r="AS517" i="5"/>
  <c r="BD516" i="5"/>
  <c r="BC516" i="5"/>
  <c r="BB516" i="5"/>
  <c r="BA516" i="5"/>
  <c r="AZ516" i="5"/>
  <c r="AY516" i="5"/>
  <c r="AX516" i="5"/>
  <c r="AW516" i="5"/>
  <c r="AV516" i="5"/>
  <c r="AU516" i="5"/>
  <c r="AT516" i="5"/>
  <c r="AS516" i="5"/>
  <c r="BD515" i="5"/>
  <c r="BC515" i="5"/>
  <c r="BB515" i="5"/>
  <c r="BA515" i="5"/>
  <c r="AZ515" i="5"/>
  <c r="AY515" i="5"/>
  <c r="AX515" i="5"/>
  <c r="AW515" i="5"/>
  <c r="AV515" i="5"/>
  <c r="AU515" i="5"/>
  <c r="AT515" i="5"/>
  <c r="AS515" i="5"/>
  <c r="BD514" i="5"/>
  <c r="BC514" i="5"/>
  <c r="BB514" i="5"/>
  <c r="BA514" i="5"/>
  <c r="AZ514" i="5"/>
  <c r="AY514" i="5"/>
  <c r="AX514" i="5"/>
  <c r="AW514" i="5"/>
  <c r="AV514" i="5"/>
  <c r="AU514" i="5"/>
  <c r="AT514" i="5"/>
  <c r="AS514" i="5"/>
  <c r="BD513" i="5"/>
  <c r="BC513" i="5"/>
  <c r="BB513" i="5"/>
  <c r="BA513" i="5"/>
  <c r="AZ513" i="5"/>
  <c r="AY513" i="5"/>
  <c r="AX513" i="5"/>
  <c r="AW513" i="5"/>
  <c r="AV513" i="5"/>
  <c r="AU513" i="5"/>
  <c r="AT513" i="5"/>
  <c r="AS513" i="5"/>
  <c r="BD512" i="5"/>
  <c r="BC512" i="5"/>
  <c r="BB512" i="5"/>
  <c r="BA512" i="5"/>
  <c r="AZ512" i="5"/>
  <c r="AY512" i="5"/>
  <c r="AX512" i="5"/>
  <c r="AW512" i="5"/>
  <c r="AV512" i="5"/>
  <c r="AU512" i="5"/>
  <c r="AT512" i="5"/>
  <c r="AS512" i="5"/>
  <c r="BD511" i="5"/>
  <c r="BC511" i="5"/>
  <c r="BB511" i="5"/>
  <c r="BA511" i="5"/>
  <c r="AZ511" i="5"/>
  <c r="AY511" i="5"/>
  <c r="AX511" i="5"/>
  <c r="AW511" i="5"/>
  <c r="AV511" i="5"/>
  <c r="AU511" i="5"/>
  <c r="AT511" i="5"/>
  <c r="AS511" i="5"/>
  <c r="BD510" i="5"/>
  <c r="BC510" i="5"/>
  <c r="BB510" i="5"/>
  <c r="BA510" i="5"/>
  <c r="AZ510" i="5"/>
  <c r="AY510" i="5"/>
  <c r="AX510" i="5"/>
  <c r="AW510" i="5"/>
  <c r="AV510" i="5"/>
  <c r="AU510" i="5"/>
  <c r="AT510" i="5"/>
  <c r="AS510" i="5"/>
  <c r="BD509" i="5"/>
  <c r="BC509" i="5"/>
  <c r="BB509" i="5"/>
  <c r="BA509" i="5"/>
  <c r="AZ509" i="5"/>
  <c r="AY509" i="5"/>
  <c r="AX509" i="5"/>
  <c r="AW509" i="5"/>
  <c r="AV509" i="5"/>
  <c r="AU509" i="5"/>
  <c r="AT509" i="5"/>
  <c r="AS509" i="5"/>
  <c r="BD508" i="5"/>
  <c r="BC508" i="5"/>
  <c r="BB508" i="5"/>
  <c r="BA508" i="5"/>
  <c r="AZ508" i="5"/>
  <c r="AY508" i="5"/>
  <c r="AX508" i="5"/>
  <c r="AW508" i="5"/>
  <c r="AV508" i="5"/>
  <c r="AU508" i="5"/>
  <c r="AT508" i="5"/>
  <c r="AS508" i="5"/>
  <c r="BD507" i="5"/>
  <c r="BC507" i="5"/>
  <c r="BB507" i="5"/>
  <c r="BA507" i="5"/>
  <c r="AZ507" i="5"/>
  <c r="AY507" i="5"/>
  <c r="AX507" i="5"/>
  <c r="AW507" i="5"/>
  <c r="AV507" i="5"/>
  <c r="AU507" i="5"/>
  <c r="AT507" i="5"/>
  <c r="AS507" i="5"/>
  <c r="BD506" i="5"/>
  <c r="BC506" i="5"/>
  <c r="BB506" i="5"/>
  <c r="BA506" i="5"/>
  <c r="AZ506" i="5"/>
  <c r="AY506" i="5"/>
  <c r="AX506" i="5"/>
  <c r="AW506" i="5"/>
  <c r="AV506" i="5"/>
  <c r="AU506" i="5"/>
  <c r="AT506" i="5"/>
  <c r="AS506" i="5"/>
  <c r="BD505" i="5"/>
  <c r="BC505" i="5"/>
  <c r="BB505" i="5"/>
  <c r="BA505" i="5"/>
  <c r="AZ505" i="5"/>
  <c r="AY505" i="5"/>
  <c r="AX505" i="5"/>
  <c r="AW505" i="5"/>
  <c r="AV505" i="5"/>
  <c r="AU505" i="5"/>
  <c r="AT505" i="5"/>
  <c r="AS505" i="5"/>
  <c r="BD504" i="5"/>
  <c r="BC504" i="5"/>
  <c r="BB504" i="5"/>
  <c r="BA504" i="5"/>
  <c r="AZ504" i="5"/>
  <c r="AY504" i="5"/>
  <c r="AX504" i="5"/>
  <c r="AW504" i="5"/>
  <c r="AV504" i="5"/>
  <c r="AU504" i="5"/>
  <c r="AT504" i="5"/>
  <c r="AS504" i="5"/>
  <c r="BD503" i="5"/>
  <c r="BC503" i="5"/>
  <c r="BB503" i="5"/>
  <c r="BA503" i="5"/>
  <c r="AZ503" i="5"/>
  <c r="AY503" i="5"/>
  <c r="AX503" i="5"/>
  <c r="AW503" i="5"/>
  <c r="AV503" i="5"/>
  <c r="AU503" i="5"/>
  <c r="AT503" i="5"/>
  <c r="AS503" i="5"/>
  <c r="BD502" i="5"/>
  <c r="BC502" i="5"/>
  <c r="BB502" i="5"/>
  <c r="BA502" i="5"/>
  <c r="AZ502" i="5"/>
  <c r="AY502" i="5"/>
  <c r="AX502" i="5"/>
  <c r="AW502" i="5"/>
  <c r="AV502" i="5"/>
  <c r="AU502" i="5"/>
  <c r="AT502" i="5"/>
  <c r="AS502" i="5"/>
  <c r="BD501" i="5"/>
  <c r="BC501" i="5"/>
  <c r="BB501" i="5"/>
  <c r="BA501" i="5"/>
  <c r="AZ501" i="5"/>
  <c r="AY501" i="5"/>
  <c r="AX501" i="5"/>
  <c r="AW501" i="5"/>
  <c r="AV501" i="5"/>
  <c r="AU501" i="5"/>
  <c r="AT501" i="5"/>
  <c r="AS501" i="5"/>
  <c r="BD500" i="5"/>
  <c r="BC500" i="5"/>
  <c r="BB500" i="5"/>
  <c r="BA500" i="5"/>
  <c r="AZ500" i="5"/>
  <c r="AY500" i="5"/>
  <c r="AX500" i="5"/>
  <c r="AW500" i="5"/>
  <c r="AV500" i="5"/>
  <c r="AU500" i="5"/>
  <c r="AT500" i="5"/>
  <c r="AS500" i="5"/>
  <c r="BD499" i="5"/>
  <c r="BC499" i="5"/>
  <c r="BB499" i="5"/>
  <c r="BA499" i="5"/>
  <c r="AZ499" i="5"/>
  <c r="AY499" i="5"/>
  <c r="AX499" i="5"/>
  <c r="AW499" i="5"/>
  <c r="AV499" i="5"/>
  <c r="AU499" i="5"/>
  <c r="AT499" i="5"/>
  <c r="AS499" i="5"/>
  <c r="BD498" i="5"/>
  <c r="BC498" i="5"/>
  <c r="BB498" i="5"/>
  <c r="BA498" i="5"/>
  <c r="AZ498" i="5"/>
  <c r="AY498" i="5"/>
  <c r="AX498" i="5"/>
  <c r="AW498" i="5"/>
  <c r="AV498" i="5"/>
  <c r="AU498" i="5"/>
  <c r="AT498" i="5"/>
  <c r="AS498" i="5"/>
  <c r="BD497" i="5"/>
  <c r="BC497" i="5"/>
  <c r="BB497" i="5"/>
  <c r="BA497" i="5"/>
  <c r="AZ497" i="5"/>
  <c r="AY497" i="5"/>
  <c r="AX497" i="5"/>
  <c r="AW497" i="5"/>
  <c r="AV497" i="5"/>
  <c r="AU497" i="5"/>
  <c r="AT497" i="5"/>
  <c r="AS497" i="5"/>
  <c r="BD496" i="5"/>
  <c r="BC496" i="5"/>
  <c r="BB496" i="5"/>
  <c r="BA496" i="5"/>
  <c r="AZ496" i="5"/>
  <c r="AY496" i="5"/>
  <c r="AX496" i="5"/>
  <c r="AW496" i="5"/>
  <c r="AV496" i="5"/>
  <c r="AU496" i="5"/>
  <c r="AT496" i="5"/>
  <c r="AS496" i="5"/>
  <c r="BD495" i="5"/>
  <c r="BC495" i="5"/>
  <c r="BB495" i="5"/>
  <c r="BA495" i="5"/>
  <c r="AZ495" i="5"/>
  <c r="AY495" i="5"/>
  <c r="AX495" i="5"/>
  <c r="AW495" i="5"/>
  <c r="AV495" i="5"/>
  <c r="AU495" i="5"/>
  <c r="AT495" i="5"/>
  <c r="AS495" i="5"/>
  <c r="BD494" i="5"/>
  <c r="BC494" i="5"/>
  <c r="BB494" i="5"/>
  <c r="BA494" i="5"/>
  <c r="AZ494" i="5"/>
  <c r="AY494" i="5"/>
  <c r="AX494" i="5"/>
  <c r="AW494" i="5"/>
  <c r="AV494" i="5"/>
  <c r="AU494" i="5"/>
  <c r="AT494" i="5"/>
  <c r="AS494" i="5"/>
  <c r="BD493" i="5"/>
  <c r="BC493" i="5"/>
  <c r="BB493" i="5"/>
  <c r="BA493" i="5"/>
  <c r="AZ493" i="5"/>
  <c r="AY493" i="5"/>
  <c r="AX493" i="5"/>
  <c r="AW493" i="5"/>
  <c r="AV493" i="5"/>
  <c r="AU493" i="5"/>
  <c r="AT493" i="5"/>
  <c r="AS493" i="5"/>
  <c r="BD492" i="5"/>
  <c r="BC492" i="5"/>
  <c r="BB492" i="5"/>
  <c r="BA492" i="5"/>
  <c r="AZ492" i="5"/>
  <c r="AY492" i="5"/>
  <c r="AX492" i="5"/>
  <c r="AW492" i="5"/>
  <c r="AV492" i="5"/>
  <c r="AU492" i="5"/>
  <c r="AT492" i="5"/>
  <c r="AS492" i="5"/>
  <c r="BD491" i="5"/>
  <c r="BC491" i="5"/>
  <c r="BB491" i="5"/>
  <c r="BA491" i="5"/>
  <c r="AZ491" i="5"/>
  <c r="AY491" i="5"/>
  <c r="AX491" i="5"/>
  <c r="AW491" i="5"/>
  <c r="AV491" i="5"/>
  <c r="AU491" i="5"/>
  <c r="AT491" i="5"/>
  <c r="AS491" i="5"/>
  <c r="BD490" i="5"/>
  <c r="BC490" i="5"/>
  <c r="BB490" i="5"/>
  <c r="BA490" i="5"/>
  <c r="AZ490" i="5"/>
  <c r="AY490" i="5"/>
  <c r="AX490" i="5"/>
  <c r="AW490" i="5"/>
  <c r="AV490" i="5"/>
  <c r="AU490" i="5"/>
  <c r="AT490" i="5"/>
  <c r="AS490" i="5"/>
  <c r="BD489" i="5"/>
  <c r="BC489" i="5"/>
  <c r="BB489" i="5"/>
  <c r="BA489" i="5"/>
  <c r="AZ489" i="5"/>
  <c r="AY489" i="5"/>
  <c r="AX489" i="5"/>
  <c r="AW489" i="5"/>
  <c r="AV489" i="5"/>
  <c r="AU489" i="5"/>
  <c r="AT489" i="5"/>
  <c r="AS489" i="5"/>
  <c r="BD488" i="5"/>
  <c r="BC488" i="5"/>
  <c r="BB488" i="5"/>
  <c r="BA488" i="5"/>
  <c r="AZ488" i="5"/>
  <c r="AY488" i="5"/>
  <c r="AX488" i="5"/>
  <c r="AW488" i="5"/>
  <c r="AV488" i="5"/>
  <c r="AU488" i="5"/>
  <c r="AT488" i="5"/>
  <c r="AS488" i="5"/>
  <c r="BD487" i="5"/>
  <c r="BC487" i="5"/>
  <c r="BB487" i="5"/>
  <c r="BA487" i="5"/>
  <c r="AZ487" i="5"/>
  <c r="AY487" i="5"/>
  <c r="AX487" i="5"/>
  <c r="AW487" i="5"/>
  <c r="AV487" i="5"/>
  <c r="AU487" i="5"/>
  <c r="AT487" i="5"/>
  <c r="AS487" i="5"/>
  <c r="BD486" i="5"/>
  <c r="BC486" i="5"/>
  <c r="BB486" i="5"/>
  <c r="BA486" i="5"/>
  <c r="AZ486" i="5"/>
  <c r="AY486" i="5"/>
  <c r="AX486" i="5"/>
  <c r="AW486" i="5"/>
  <c r="AV486" i="5"/>
  <c r="AU486" i="5"/>
  <c r="AT486" i="5"/>
  <c r="AS486" i="5"/>
  <c r="BD485" i="5"/>
  <c r="BC485" i="5"/>
  <c r="BB485" i="5"/>
  <c r="BA485" i="5"/>
  <c r="AZ485" i="5"/>
  <c r="AY485" i="5"/>
  <c r="AX485" i="5"/>
  <c r="AW485" i="5"/>
  <c r="AV485" i="5"/>
  <c r="AU485" i="5"/>
  <c r="AT485" i="5"/>
  <c r="AS485" i="5"/>
  <c r="BD484" i="5"/>
  <c r="BC484" i="5"/>
  <c r="BB484" i="5"/>
  <c r="BA484" i="5"/>
  <c r="AZ484" i="5"/>
  <c r="AY484" i="5"/>
  <c r="AX484" i="5"/>
  <c r="AW484" i="5"/>
  <c r="AV484" i="5"/>
  <c r="AU484" i="5"/>
  <c r="AT484" i="5"/>
  <c r="AS484" i="5"/>
  <c r="BD483" i="5"/>
  <c r="BC483" i="5"/>
  <c r="BB483" i="5"/>
  <c r="BA483" i="5"/>
  <c r="AZ483" i="5"/>
  <c r="AY483" i="5"/>
  <c r="AX483" i="5"/>
  <c r="AW483" i="5"/>
  <c r="AV483" i="5"/>
  <c r="AU483" i="5"/>
  <c r="AT483" i="5"/>
  <c r="AS483" i="5"/>
  <c r="BD482" i="5"/>
  <c r="BC482" i="5"/>
  <c r="BB482" i="5"/>
  <c r="BA482" i="5"/>
  <c r="AZ482" i="5"/>
  <c r="AY482" i="5"/>
  <c r="AX482" i="5"/>
  <c r="AW482" i="5"/>
  <c r="AV482" i="5"/>
  <c r="AU482" i="5"/>
  <c r="AT482" i="5"/>
  <c r="AS482" i="5"/>
  <c r="BD481" i="5"/>
  <c r="BC481" i="5"/>
  <c r="BB481" i="5"/>
  <c r="BA481" i="5"/>
  <c r="AZ481" i="5"/>
  <c r="AY481" i="5"/>
  <c r="AX481" i="5"/>
  <c r="AW481" i="5"/>
  <c r="AV481" i="5"/>
  <c r="AU481" i="5"/>
  <c r="AT481" i="5"/>
  <c r="AS481" i="5"/>
  <c r="BD480" i="5"/>
  <c r="BC480" i="5"/>
  <c r="BB480" i="5"/>
  <c r="BA480" i="5"/>
  <c r="AZ480" i="5"/>
  <c r="AY480" i="5"/>
  <c r="AX480" i="5"/>
  <c r="AW480" i="5"/>
  <c r="AV480" i="5"/>
  <c r="AU480" i="5"/>
  <c r="AT480" i="5"/>
  <c r="AS480" i="5"/>
  <c r="BD479" i="5"/>
  <c r="BC479" i="5"/>
  <c r="BB479" i="5"/>
  <c r="BA479" i="5"/>
  <c r="AZ479" i="5"/>
  <c r="AY479" i="5"/>
  <c r="AX479" i="5"/>
  <c r="AW479" i="5"/>
  <c r="AV479" i="5"/>
  <c r="AU479" i="5"/>
  <c r="AT479" i="5"/>
  <c r="AS479" i="5"/>
  <c r="BD478" i="5"/>
  <c r="BC478" i="5"/>
  <c r="BB478" i="5"/>
  <c r="BA478" i="5"/>
  <c r="AZ478" i="5"/>
  <c r="AY478" i="5"/>
  <c r="AX478" i="5"/>
  <c r="AW478" i="5"/>
  <c r="AV478" i="5"/>
  <c r="AU478" i="5"/>
  <c r="AT478" i="5"/>
  <c r="AS478" i="5"/>
  <c r="BD477" i="5"/>
  <c r="BC477" i="5"/>
  <c r="BB477" i="5"/>
  <c r="BA477" i="5"/>
  <c r="AZ477" i="5"/>
  <c r="AY477" i="5"/>
  <c r="AX477" i="5"/>
  <c r="AW477" i="5"/>
  <c r="AV477" i="5"/>
  <c r="AU477" i="5"/>
  <c r="AT477" i="5"/>
  <c r="AS477" i="5"/>
  <c r="BD476" i="5"/>
  <c r="BC476" i="5"/>
  <c r="BB476" i="5"/>
  <c r="BA476" i="5"/>
  <c r="AZ476" i="5"/>
  <c r="AY476" i="5"/>
  <c r="AX476" i="5"/>
  <c r="AW476" i="5"/>
  <c r="AV476" i="5"/>
  <c r="AU476" i="5"/>
  <c r="AT476" i="5"/>
  <c r="AS476" i="5"/>
  <c r="BD475" i="5"/>
  <c r="BC475" i="5"/>
  <c r="BB475" i="5"/>
  <c r="BA475" i="5"/>
  <c r="AZ475" i="5"/>
  <c r="AY475" i="5"/>
  <c r="AX475" i="5"/>
  <c r="AW475" i="5"/>
  <c r="AV475" i="5"/>
  <c r="AU475" i="5"/>
  <c r="AT475" i="5"/>
  <c r="AS475" i="5"/>
  <c r="BD474" i="5"/>
  <c r="BC474" i="5"/>
  <c r="BB474" i="5"/>
  <c r="BA474" i="5"/>
  <c r="AZ474" i="5"/>
  <c r="AY474" i="5"/>
  <c r="AX474" i="5"/>
  <c r="AW474" i="5"/>
  <c r="AV474" i="5"/>
  <c r="AU474" i="5"/>
  <c r="AT474" i="5"/>
  <c r="AS474" i="5"/>
  <c r="BD473" i="5"/>
  <c r="BC473" i="5"/>
  <c r="BB473" i="5"/>
  <c r="BA473" i="5"/>
  <c r="AZ473" i="5"/>
  <c r="AY473" i="5"/>
  <c r="AX473" i="5"/>
  <c r="AW473" i="5"/>
  <c r="AV473" i="5"/>
  <c r="AU473" i="5"/>
  <c r="AT473" i="5"/>
  <c r="AS473" i="5"/>
  <c r="BD472" i="5"/>
  <c r="BC472" i="5"/>
  <c r="BB472" i="5"/>
  <c r="BA472" i="5"/>
  <c r="AZ472" i="5"/>
  <c r="AY472" i="5"/>
  <c r="AX472" i="5"/>
  <c r="AW472" i="5"/>
  <c r="AV472" i="5"/>
  <c r="AU472" i="5"/>
  <c r="AT472" i="5"/>
  <c r="AS472" i="5"/>
  <c r="BD471" i="5"/>
  <c r="BC471" i="5"/>
  <c r="BB471" i="5"/>
  <c r="BA471" i="5"/>
  <c r="AZ471" i="5"/>
  <c r="AY471" i="5"/>
  <c r="AX471" i="5"/>
  <c r="AW471" i="5"/>
  <c r="AV471" i="5"/>
  <c r="AU471" i="5"/>
  <c r="AT471" i="5"/>
  <c r="AS471" i="5"/>
  <c r="BD470" i="5"/>
  <c r="BC470" i="5"/>
  <c r="BB470" i="5"/>
  <c r="BA470" i="5"/>
  <c r="AZ470" i="5"/>
  <c r="AY470" i="5"/>
  <c r="AX470" i="5"/>
  <c r="AW470" i="5"/>
  <c r="AV470" i="5"/>
  <c r="AU470" i="5"/>
  <c r="AT470" i="5"/>
  <c r="AS470" i="5"/>
  <c r="BD469" i="5"/>
  <c r="BC469" i="5"/>
  <c r="BB469" i="5"/>
  <c r="BA469" i="5"/>
  <c r="AZ469" i="5"/>
  <c r="AY469" i="5"/>
  <c r="AX469" i="5"/>
  <c r="AW469" i="5"/>
  <c r="AV469" i="5"/>
  <c r="AU469" i="5"/>
  <c r="AT469" i="5"/>
  <c r="AS469" i="5"/>
  <c r="BD468" i="5"/>
  <c r="BC468" i="5"/>
  <c r="BB468" i="5"/>
  <c r="BA468" i="5"/>
  <c r="AZ468" i="5"/>
  <c r="AY468" i="5"/>
  <c r="AX468" i="5"/>
  <c r="AW468" i="5"/>
  <c r="AV468" i="5"/>
  <c r="AU468" i="5"/>
  <c r="AT468" i="5"/>
  <c r="AS468" i="5"/>
  <c r="BD467" i="5"/>
  <c r="BC467" i="5"/>
  <c r="BB467" i="5"/>
  <c r="BA467" i="5"/>
  <c r="AZ467" i="5"/>
  <c r="AY467" i="5"/>
  <c r="AX467" i="5"/>
  <c r="AW467" i="5"/>
  <c r="AV467" i="5"/>
  <c r="AU467" i="5"/>
  <c r="AT467" i="5"/>
  <c r="AS467" i="5"/>
  <c r="BD466" i="5"/>
  <c r="BC466" i="5"/>
  <c r="BB466" i="5"/>
  <c r="BA466" i="5"/>
  <c r="AZ466" i="5"/>
  <c r="AY466" i="5"/>
  <c r="AX466" i="5"/>
  <c r="AW466" i="5"/>
  <c r="AV466" i="5"/>
  <c r="AU466" i="5"/>
  <c r="AT466" i="5"/>
  <c r="AS466" i="5"/>
  <c r="BD465" i="5"/>
  <c r="BC465" i="5"/>
  <c r="BB465" i="5"/>
  <c r="BA465" i="5"/>
  <c r="AZ465" i="5"/>
  <c r="AY465" i="5"/>
  <c r="AX465" i="5"/>
  <c r="AW465" i="5"/>
  <c r="AV465" i="5"/>
  <c r="AU465" i="5"/>
  <c r="AT465" i="5"/>
  <c r="AS465" i="5"/>
  <c r="BD464" i="5"/>
  <c r="BC464" i="5"/>
  <c r="BB464" i="5"/>
  <c r="BA464" i="5"/>
  <c r="AZ464" i="5"/>
  <c r="AY464" i="5"/>
  <c r="AX464" i="5"/>
  <c r="AW464" i="5"/>
  <c r="AV464" i="5"/>
  <c r="AU464" i="5"/>
  <c r="AT464" i="5"/>
  <c r="AS464" i="5"/>
  <c r="BD463" i="5"/>
  <c r="BC463" i="5"/>
  <c r="BB463" i="5"/>
  <c r="BA463" i="5"/>
  <c r="AZ463" i="5"/>
  <c r="AY463" i="5"/>
  <c r="AX463" i="5"/>
  <c r="AW463" i="5"/>
  <c r="AV463" i="5"/>
  <c r="AU463" i="5"/>
  <c r="AT463" i="5"/>
  <c r="AS463" i="5"/>
  <c r="BD462" i="5"/>
  <c r="BC462" i="5"/>
  <c r="BB462" i="5"/>
  <c r="BA462" i="5"/>
  <c r="AZ462" i="5"/>
  <c r="AY462" i="5"/>
  <c r="AX462" i="5"/>
  <c r="AW462" i="5"/>
  <c r="AV462" i="5"/>
  <c r="AU462" i="5"/>
  <c r="AT462" i="5"/>
  <c r="AS462" i="5"/>
  <c r="BD461" i="5"/>
  <c r="BC461" i="5"/>
  <c r="BB461" i="5"/>
  <c r="BA461" i="5"/>
  <c r="AZ461" i="5"/>
  <c r="AY461" i="5"/>
  <c r="AX461" i="5"/>
  <c r="AW461" i="5"/>
  <c r="AV461" i="5"/>
  <c r="AU461" i="5"/>
  <c r="AT461" i="5"/>
  <c r="AS461" i="5"/>
  <c r="BD460" i="5"/>
  <c r="BC460" i="5"/>
  <c r="BB460" i="5"/>
  <c r="BA460" i="5"/>
  <c r="AZ460" i="5"/>
  <c r="AY460" i="5"/>
  <c r="AX460" i="5"/>
  <c r="AW460" i="5"/>
  <c r="AV460" i="5"/>
  <c r="AU460" i="5"/>
  <c r="AT460" i="5"/>
  <c r="AS460" i="5"/>
  <c r="BD459" i="5"/>
  <c r="BC459" i="5"/>
  <c r="BB459" i="5"/>
  <c r="BA459" i="5"/>
  <c r="AZ459" i="5"/>
  <c r="AY459" i="5"/>
  <c r="AX459" i="5"/>
  <c r="AW459" i="5"/>
  <c r="AV459" i="5"/>
  <c r="AU459" i="5"/>
  <c r="AT459" i="5"/>
  <c r="AS459" i="5"/>
  <c r="BD458" i="5"/>
  <c r="BC458" i="5"/>
  <c r="BB458" i="5"/>
  <c r="BA458" i="5"/>
  <c r="AZ458" i="5"/>
  <c r="AY458" i="5"/>
  <c r="AX458" i="5"/>
  <c r="AW458" i="5"/>
  <c r="AV458" i="5"/>
  <c r="AU458" i="5"/>
  <c r="AT458" i="5"/>
  <c r="AS458" i="5"/>
  <c r="BD457" i="5"/>
  <c r="BC457" i="5"/>
  <c r="BB457" i="5"/>
  <c r="BA457" i="5"/>
  <c r="AZ457" i="5"/>
  <c r="AY457" i="5"/>
  <c r="AX457" i="5"/>
  <c r="AW457" i="5"/>
  <c r="AV457" i="5"/>
  <c r="AU457" i="5"/>
  <c r="AT457" i="5"/>
  <c r="AS457" i="5"/>
  <c r="BD456" i="5"/>
  <c r="BC456" i="5"/>
  <c r="BB456" i="5"/>
  <c r="BA456" i="5"/>
  <c r="AZ456" i="5"/>
  <c r="AY456" i="5"/>
  <c r="AX456" i="5"/>
  <c r="AW456" i="5"/>
  <c r="AV456" i="5"/>
  <c r="AU456" i="5"/>
  <c r="AT456" i="5"/>
  <c r="AS456" i="5"/>
  <c r="BD455" i="5"/>
  <c r="BC455" i="5"/>
  <c r="BB455" i="5"/>
  <c r="BA455" i="5"/>
  <c r="AZ455" i="5"/>
  <c r="AY455" i="5"/>
  <c r="AX455" i="5"/>
  <c r="AW455" i="5"/>
  <c r="AV455" i="5"/>
  <c r="AU455" i="5"/>
  <c r="AT455" i="5"/>
  <c r="AS455" i="5"/>
  <c r="BD454" i="5"/>
  <c r="BC454" i="5"/>
  <c r="BB454" i="5"/>
  <c r="BA454" i="5"/>
  <c r="AZ454" i="5"/>
  <c r="AY454" i="5"/>
  <c r="AX454" i="5"/>
  <c r="AW454" i="5"/>
  <c r="AV454" i="5"/>
  <c r="AU454" i="5"/>
  <c r="AT454" i="5"/>
  <c r="AS454" i="5"/>
  <c r="BD453" i="5"/>
  <c r="BC453" i="5"/>
  <c r="BB453" i="5"/>
  <c r="BA453" i="5"/>
  <c r="AZ453" i="5"/>
  <c r="AY453" i="5"/>
  <c r="AX453" i="5"/>
  <c r="AW453" i="5"/>
  <c r="AV453" i="5"/>
  <c r="AU453" i="5"/>
  <c r="AT453" i="5"/>
  <c r="AS453" i="5"/>
  <c r="BD452" i="5"/>
  <c r="BC452" i="5"/>
  <c r="BB452" i="5"/>
  <c r="BA452" i="5"/>
  <c r="AZ452" i="5"/>
  <c r="AY452" i="5"/>
  <c r="AX452" i="5"/>
  <c r="AW452" i="5"/>
  <c r="AV452" i="5"/>
  <c r="AU452" i="5"/>
  <c r="AT452" i="5"/>
  <c r="AS452" i="5"/>
  <c r="BD451" i="5"/>
  <c r="BC451" i="5"/>
  <c r="BB451" i="5"/>
  <c r="BA451" i="5"/>
  <c r="AZ451" i="5"/>
  <c r="AY451" i="5"/>
  <c r="AX451" i="5"/>
  <c r="AW451" i="5"/>
  <c r="AV451" i="5"/>
  <c r="AU451" i="5"/>
  <c r="AT451" i="5"/>
  <c r="AS451" i="5"/>
  <c r="BD450" i="5"/>
  <c r="BC450" i="5"/>
  <c r="BB450" i="5"/>
  <c r="BA450" i="5"/>
  <c r="AZ450" i="5"/>
  <c r="AY450" i="5"/>
  <c r="AX450" i="5"/>
  <c r="AW450" i="5"/>
  <c r="AV450" i="5"/>
  <c r="AU450" i="5"/>
  <c r="AT450" i="5"/>
  <c r="AS450" i="5"/>
  <c r="BD449" i="5"/>
  <c r="BC449" i="5"/>
  <c r="BB449" i="5"/>
  <c r="BA449" i="5"/>
  <c r="AZ449" i="5"/>
  <c r="AY449" i="5"/>
  <c r="AX449" i="5"/>
  <c r="AW449" i="5"/>
  <c r="AV449" i="5"/>
  <c r="AU449" i="5"/>
  <c r="AT449" i="5"/>
  <c r="AS449" i="5"/>
  <c r="BD448" i="5"/>
  <c r="BC448" i="5"/>
  <c r="BB448" i="5"/>
  <c r="BA448" i="5"/>
  <c r="AZ448" i="5"/>
  <c r="AY448" i="5"/>
  <c r="AX448" i="5"/>
  <c r="AW448" i="5"/>
  <c r="AV448" i="5"/>
  <c r="AU448" i="5"/>
  <c r="AT448" i="5"/>
  <c r="AS448" i="5"/>
  <c r="BD447" i="5"/>
  <c r="BC447" i="5"/>
  <c r="BB447" i="5"/>
  <c r="BA447" i="5"/>
  <c r="AZ447" i="5"/>
  <c r="AY447" i="5"/>
  <c r="AX447" i="5"/>
  <c r="AW447" i="5"/>
  <c r="AV447" i="5"/>
  <c r="AU447" i="5"/>
  <c r="AT447" i="5"/>
  <c r="AS447" i="5"/>
  <c r="BD446" i="5"/>
  <c r="BC446" i="5"/>
  <c r="BB446" i="5"/>
  <c r="BA446" i="5"/>
  <c r="AZ446" i="5"/>
  <c r="AY446" i="5"/>
  <c r="AX446" i="5"/>
  <c r="AW446" i="5"/>
  <c r="AV446" i="5"/>
  <c r="AU446" i="5"/>
  <c r="AT446" i="5"/>
  <c r="AS446" i="5"/>
  <c r="BD445" i="5"/>
  <c r="BC445" i="5"/>
  <c r="BB445" i="5"/>
  <c r="BA445" i="5"/>
  <c r="AZ445" i="5"/>
  <c r="AY445" i="5"/>
  <c r="AX445" i="5"/>
  <c r="AW445" i="5"/>
  <c r="AV445" i="5"/>
  <c r="AU445" i="5"/>
  <c r="AT445" i="5"/>
  <c r="AS445" i="5"/>
  <c r="BD444" i="5"/>
  <c r="BC444" i="5"/>
  <c r="BB444" i="5"/>
  <c r="BA444" i="5"/>
  <c r="AZ444" i="5"/>
  <c r="AY444" i="5"/>
  <c r="AX444" i="5"/>
  <c r="AW444" i="5"/>
  <c r="AV444" i="5"/>
  <c r="AU444" i="5"/>
  <c r="AT444" i="5"/>
  <c r="AS444" i="5"/>
  <c r="BD443" i="5"/>
  <c r="BC443" i="5"/>
  <c r="BB443" i="5"/>
  <c r="BA443" i="5"/>
  <c r="AZ443" i="5"/>
  <c r="AY443" i="5"/>
  <c r="AX443" i="5"/>
  <c r="AW443" i="5"/>
  <c r="AV443" i="5"/>
  <c r="AU443" i="5"/>
  <c r="AT443" i="5"/>
  <c r="AS443" i="5"/>
  <c r="BD442" i="5"/>
  <c r="BC442" i="5"/>
  <c r="BB442" i="5"/>
  <c r="BA442" i="5"/>
  <c r="AZ442" i="5"/>
  <c r="AY442" i="5"/>
  <c r="AX442" i="5"/>
  <c r="AW442" i="5"/>
  <c r="AV442" i="5"/>
  <c r="AU442" i="5"/>
  <c r="AT442" i="5"/>
  <c r="AS442" i="5"/>
  <c r="BD441" i="5"/>
  <c r="BC441" i="5"/>
  <c r="BB441" i="5"/>
  <c r="BA441" i="5"/>
  <c r="AZ441" i="5"/>
  <c r="AY441" i="5"/>
  <c r="AX441" i="5"/>
  <c r="AW441" i="5"/>
  <c r="AV441" i="5"/>
  <c r="AU441" i="5"/>
  <c r="AT441" i="5"/>
  <c r="AS441" i="5"/>
  <c r="BD440" i="5"/>
  <c r="BC440" i="5"/>
  <c r="BB440" i="5"/>
  <c r="BA440" i="5"/>
  <c r="AZ440" i="5"/>
  <c r="AY440" i="5"/>
  <c r="AX440" i="5"/>
  <c r="AW440" i="5"/>
  <c r="AV440" i="5"/>
  <c r="AU440" i="5"/>
  <c r="AT440" i="5"/>
  <c r="AS440" i="5"/>
  <c r="BD439" i="5"/>
  <c r="BC439" i="5"/>
  <c r="BB439" i="5"/>
  <c r="BA439" i="5"/>
  <c r="AZ439" i="5"/>
  <c r="AY439" i="5"/>
  <c r="AX439" i="5"/>
  <c r="AW439" i="5"/>
  <c r="AV439" i="5"/>
  <c r="AU439" i="5"/>
  <c r="AT439" i="5"/>
  <c r="AS439" i="5"/>
  <c r="BD438" i="5"/>
  <c r="BC438" i="5"/>
  <c r="BB438" i="5"/>
  <c r="BA438" i="5"/>
  <c r="AZ438" i="5"/>
  <c r="AY438" i="5"/>
  <c r="AX438" i="5"/>
  <c r="AW438" i="5"/>
  <c r="AV438" i="5"/>
  <c r="AU438" i="5"/>
  <c r="AT438" i="5"/>
  <c r="AS438" i="5"/>
  <c r="BD437" i="5"/>
  <c r="BC437" i="5"/>
  <c r="BB437" i="5"/>
  <c r="BA437" i="5"/>
  <c r="AZ437" i="5"/>
  <c r="AY437" i="5"/>
  <c r="AX437" i="5"/>
  <c r="AW437" i="5"/>
  <c r="AV437" i="5"/>
  <c r="AU437" i="5"/>
  <c r="AT437" i="5"/>
  <c r="AS437" i="5"/>
  <c r="BD436" i="5"/>
  <c r="BC436" i="5"/>
  <c r="BB436" i="5"/>
  <c r="BA436" i="5"/>
  <c r="AZ436" i="5"/>
  <c r="AY436" i="5"/>
  <c r="AX436" i="5"/>
  <c r="AW436" i="5"/>
  <c r="AV436" i="5"/>
  <c r="AU436" i="5"/>
  <c r="AT436" i="5"/>
  <c r="AS436" i="5"/>
  <c r="BD435" i="5"/>
  <c r="BC435" i="5"/>
  <c r="BB435" i="5"/>
  <c r="BA435" i="5"/>
  <c r="AZ435" i="5"/>
  <c r="AY435" i="5"/>
  <c r="AX435" i="5"/>
  <c r="AW435" i="5"/>
  <c r="AV435" i="5"/>
  <c r="AU435" i="5"/>
  <c r="AT435" i="5"/>
  <c r="AS435" i="5"/>
  <c r="BD434" i="5"/>
  <c r="BC434" i="5"/>
  <c r="BB434" i="5"/>
  <c r="BA434" i="5"/>
  <c r="AZ434" i="5"/>
  <c r="AY434" i="5"/>
  <c r="AX434" i="5"/>
  <c r="AW434" i="5"/>
  <c r="AV434" i="5"/>
  <c r="AU434" i="5"/>
  <c r="AT434" i="5"/>
  <c r="AS434" i="5"/>
  <c r="BD433" i="5"/>
  <c r="BC433" i="5"/>
  <c r="BB433" i="5"/>
  <c r="BA433" i="5"/>
  <c r="AZ433" i="5"/>
  <c r="AY433" i="5"/>
  <c r="AX433" i="5"/>
  <c r="AW433" i="5"/>
  <c r="AV433" i="5"/>
  <c r="AU433" i="5"/>
  <c r="AT433" i="5"/>
  <c r="AS433" i="5"/>
  <c r="BD432" i="5"/>
  <c r="BC432" i="5"/>
  <c r="BB432" i="5"/>
  <c r="BA432" i="5"/>
  <c r="AZ432" i="5"/>
  <c r="AY432" i="5"/>
  <c r="AX432" i="5"/>
  <c r="AW432" i="5"/>
  <c r="AV432" i="5"/>
  <c r="AU432" i="5"/>
  <c r="AT432" i="5"/>
  <c r="AS432" i="5"/>
  <c r="BD431" i="5"/>
  <c r="BC431" i="5"/>
  <c r="BB431" i="5"/>
  <c r="BA431" i="5"/>
  <c r="AZ431" i="5"/>
  <c r="AY431" i="5"/>
  <c r="AX431" i="5"/>
  <c r="AW431" i="5"/>
  <c r="AV431" i="5"/>
  <c r="AU431" i="5"/>
  <c r="AT431" i="5"/>
  <c r="AS431" i="5"/>
  <c r="BD430" i="5"/>
  <c r="BC430" i="5"/>
  <c r="BB430" i="5"/>
  <c r="BA430" i="5"/>
  <c r="AZ430" i="5"/>
  <c r="AY430" i="5"/>
  <c r="AX430" i="5"/>
  <c r="AW430" i="5"/>
  <c r="AV430" i="5"/>
  <c r="AU430" i="5"/>
  <c r="AT430" i="5"/>
  <c r="AS430" i="5"/>
  <c r="BD429" i="5"/>
  <c r="BC429" i="5"/>
  <c r="BB429" i="5"/>
  <c r="BA429" i="5"/>
  <c r="AZ429" i="5"/>
  <c r="AY429" i="5"/>
  <c r="AX429" i="5"/>
  <c r="AW429" i="5"/>
  <c r="AV429" i="5"/>
  <c r="AU429" i="5"/>
  <c r="AT429" i="5"/>
  <c r="AS429" i="5"/>
  <c r="BD428" i="5"/>
  <c r="BC428" i="5"/>
  <c r="BB428" i="5"/>
  <c r="BA428" i="5"/>
  <c r="AZ428" i="5"/>
  <c r="AY428" i="5"/>
  <c r="AX428" i="5"/>
  <c r="AW428" i="5"/>
  <c r="AV428" i="5"/>
  <c r="AU428" i="5"/>
  <c r="AT428" i="5"/>
  <c r="AS428" i="5"/>
  <c r="BD427" i="5"/>
  <c r="BC427" i="5"/>
  <c r="BB427" i="5"/>
  <c r="BA427" i="5"/>
  <c r="AZ427" i="5"/>
  <c r="AY427" i="5"/>
  <c r="AX427" i="5"/>
  <c r="AW427" i="5"/>
  <c r="AV427" i="5"/>
  <c r="AU427" i="5"/>
  <c r="AT427" i="5"/>
  <c r="AS427" i="5"/>
  <c r="BD426" i="5"/>
  <c r="BC426" i="5"/>
  <c r="BB426" i="5"/>
  <c r="BA426" i="5"/>
  <c r="AZ426" i="5"/>
  <c r="AY426" i="5"/>
  <c r="AX426" i="5"/>
  <c r="AW426" i="5"/>
  <c r="AV426" i="5"/>
  <c r="AU426" i="5"/>
  <c r="AT426" i="5"/>
  <c r="AS426" i="5"/>
  <c r="BD425" i="5"/>
  <c r="BC425" i="5"/>
  <c r="BB425" i="5"/>
  <c r="BA425" i="5"/>
  <c r="AZ425" i="5"/>
  <c r="AY425" i="5"/>
  <c r="AX425" i="5"/>
  <c r="AW425" i="5"/>
  <c r="AV425" i="5"/>
  <c r="AU425" i="5"/>
  <c r="AT425" i="5"/>
  <c r="AS425" i="5"/>
  <c r="BD424" i="5"/>
  <c r="BC424" i="5"/>
  <c r="BB424" i="5"/>
  <c r="BA424" i="5"/>
  <c r="AZ424" i="5"/>
  <c r="AY424" i="5"/>
  <c r="AX424" i="5"/>
  <c r="AW424" i="5"/>
  <c r="AV424" i="5"/>
  <c r="AU424" i="5"/>
  <c r="AT424" i="5"/>
  <c r="AS424" i="5"/>
  <c r="BD423" i="5"/>
  <c r="BC423" i="5"/>
  <c r="BB423" i="5"/>
  <c r="BA423" i="5"/>
  <c r="AZ423" i="5"/>
  <c r="AY423" i="5"/>
  <c r="AX423" i="5"/>
  <c r="AW423" i="5"/>
  <c r="AV423" i="5"/>
  <c r="AU423" i="5"/>
  <c r="AT423" i="5"/>
  <c r="AS423" i="5"/>
  <c r="BD422" i="5"/>
  <c r="BC422" i="5"/>
  <c r="BB422" i="5"/>
  <c r="BA422" i="5"/>
  <c r="AZ422" i="5"/>
  <c r="AY422" i="5"/>
  <c r="AX422" i="5"/>
  <c r="AW422" i="5"/>
  <c r="AV422" i="5"/>
  <c r="AU422" i="5"/>
  <c r="AT422" i="5"/>
  <c r="AS422" i="5"/>
  <c r="BD421" i="5"/>
  <c r="BC421" i="5"/>
  <c r="BB421" i="5"/>
  <c r="BA421" i="5"/>
  <c r="AZ421" i="5"/>
  <c r="AY421" i="5"/>
  <c r="AX421" i="5"/>
  <c r="AW421" i="5"/>
  <c r="AV421" i="5"/>
  <c r="AU421" i="5"/>
  <c r="AT421" i="5"/>
  <c r="AS421" i="5"/>
  <c r="BD420" i="5"/>
  <c r="BC420" i="5"/>
  <c r="BB420" i="5"/>
  <c r="BA420" i="5"/>
  <c r="AZ420" i="5"/>
  <c r="AY420" i="5"/>
  <c r="AX420" i="5"/>
  <c r="AW420" i="5"/>
  <c r="AV420" i="5"/>
  <c r="AU420" i="5"/>
  <c r="AT420" i="5"/>
  <c r="AS420" i="5"/>
  <c r="BD419" i="5"/>
  <c r="BC419" i="5"/>
  <c r="BB419" i="5"/>
  <c r="BA419" i="5"/>
  <c r="AZ419" i="5"/>
  <c r="AY419" i="5"/>
  <c r="AX419" i="5"/>
  <c r="AW419" i="5"/>
  <c r="AV419" i="5"/>
  <c r="AU419" i="5"/>
  <c r="AT419" i="5"/>
  <c r="AS419" i="5"/>
  <c r="BD418" i="5"/>
  <c r="BC418" i="5"/>
  <c r="BB418" i="5"/>
  <c r="BA418" i="5"/>
  <c r="AZ418" i="5"/>
  <c r="AY418" i="5"/>
  <c r="AX418" i="5"/>
  <c r="AW418" i="5"/>
  <c r="AV418" i="5"/>
  <c r="AU418" i="5"/>
  <c r="AT418" i="5"/>
  <c r="AS418" i="5"/>
  <c r="BD417" i="5"/>
  <c r="BC417" i="5"/>
  <c r="BB417" i="5"/>
  <c r="BA417" i="5"/>
  <c r="AZ417" i="5"/>
  <c r="AY417" i="5"/>
  <c r="AX417" i="5"/>
  <c r="AW417" i="5"/>
  <c r="AV417" i="5"/>
  <c r="AU417" i="5"/>
  <c r="AT417" i="5"/>
  <c r="AS417" i="5"/>
  <c r="BD416" i="5"/>
  <c r="BC416" i="5"/>
  <c r="BB416" i="5"/>
  <c r="BA416" i="5"/>
  <c r="AZ416" i="5"/>
  <c r="AY416" i="5"/>
  <c r="AX416" i="5"/>
  <c r="AW416" i="5"/>
  <c r="AV416" i="5"/>
  <c r="AU416" i="5"/>
  <c r="AT416" i="5"/>
  <c r="AS416" i="5"/>
  <c r="BD415" i="5"/>
  <c r="BC415" i="5"/>
  <c r="BB415" i="5"/>
  <c r="BA415" i="5"/>
  <c r="AZ415" i="5"/>
  <c r="AY415" i="5"/>
  <c r="AX415" i="5"/>
  <c r="AW415" i="5"/>
  <c r="AV415" i="5"/>
  <c r="AU415" i="5"/>
  <c r="AT415" i="5"/>
  <c r="AS415" i="5"/>
  <c r="BD414" i="5"/>
  <c r="BC414" i="5"/>
  <c r="BB414" i="5"/>
  <c r="BA414" i="5"/>
  <c r="AZ414" i="5"/>
  <c r="AY414" i="5"/>
  <c r="AX414" i="5"/>
  <c r="AW414" i="5"/>
  <c r="AV414" i="5"/>
  <c r="AU414" i="5"/>
  <c r="AT414" i="5"/>
  <c r="AS414" i="5"/>
  <c r="BD413" i="5"/>
  <c r="BC413" i="5"/>
  <c r="BB413" i="5"/>
  <c r="BA413" i="5"/>
  <c r="AZ413" i="5"/>
  <c r="AY413" i="5"/>
  <c r="AX413" i="5"/>
  <c r="AW413" i="5"/>
  <c r="AV413" i="5"/>
  <c r="AU413" i="5"/>
  <c r="AT413" i="5"/>
  <c r="AS413" i="5"/>
  <c r="BD412" i="5"/>
  <c r="BC412" i="5"/>
  <c r="BB412" i="5"/>
  <c r="BA412" i="5"/>
  <c r="AZ412" i="5"/>
  <c r="AY412" i="5"/>
  <c r="AX412" i="5"/>
  <c r="AW412" i="5"/>
  <c r="AV412" i="5"/>
  <c r="AU412" i="5"/>
  <c r="AT412" i="5"/>
  <c r="AS412" i="5"/>
  <c r="BD411" i="5"/>
  <c r="BC411" i="5"/>
  <c r="BB411" i="5"/>
  <c r="BA411" i="5"/>
  <c r="AZ411" i="5"/>
  <c r="AY411" i="5"/>
  <c r="AX411" i="5"/>
  <c r="AW411" i="5"/>
  <c r="AV411" i="5"/>
  <c r="AU411" i="5"/>
  <c r="AT411" i="5"/>
  <c r="AS411" i="5"/>
  <c r="BD410" i="5"/>
  <c r="BC410" i="5"/>
  <c r="BB410" i="5"/>
  <c r="BA410" i="5"/>
  <c r="AZ410" i="5"/>
  <c r="AY410" i="5"/>
  <c r="AX410" i="5"/>
  <c r="AW410" i="5"/>
  <c r="AV410" i="5"/>
  <c r="AU410" i="5"/>
  <c r="AT410" i="5"/>
  <c r="AS410" i="5"/>
  <c r="BD409" i="5"/>
  <c r="BC409" i="5"/>
  <c r="BB409" i="5"/>
  <c r="BA409" i="5"/>
  <c r="AZ409" i="5"/>
  <c r="AY409" i="5"/>
  <c r="AX409" i="5"/>
  <c r="AW409" i="5"/>
  <c r="AV409" i="5"/>
  <c r="AU409" i="5"/>
  <c r="AT409" i="5"/>
  <c r="AS409" i="5"/>
  <c r="BD408" i="5"/>
  <c r="BC408" i="5"/>
  <c r="BB408" i="5"/>
  <c r="BA408" i="5"/>
  <c r="AZ408" i="5"/>
  <c r="AY408" i="5"/>
  <c r="AX408" i="5"/>
  <c r="AW408" i="5"/>
  <c r="AV408" i="5"/>
  <c r="AU408" i="5"/>
  <c r="AT408" i="5"/>
  <c r="AS408" i="5"/>
  <c r="BD407" i="5"/>
  <c r="BC407" i="5"/>
  <c r="BB407" i="5"/>
  <c r="BA407" i="5"/>
  <c r="AZ407" i="5"/>
  <c r="AY407" i="5"/>
  <c r="AX407" i="5"/>
  <c r="AW407" i="5"/>
  <c r="AV407" i="5"/>
  <c r="AU407" i="5"/>
  <c r="AT407" i="5"/>
  <c r="AS407" i="5"/>
  <c r="BD406" i="5"/>
  <c r="BC406" i="5"/>
  <c r="BB406" i="5"/>
  <c r="BA406" i="5"/>
  <c r="AZ406" i="5"/>
  <c r="AY406" i="5"/>
  <c r="AX406" i="5"/>
  <c r="AW406" i="5"/>
  <c r="AV406" i="5"/>
  <c r="AU406" i="5"/>
  <c r="AT406" i="5"/>
  <c r="AS406" i="5"/>
  <c r="BD405" i="5"/>
  <c r="BC405" i="5"/>
  <c r="BB405" i="5"/>
  <c r="BA405" i="5"/>
  <c r="AZ405" i="5"/>
  <c r="AY405" i="5"/>
  <c r="AX405" i="5"/>
  <c r="AW405" i="5"/>
  <c r="AV405" i="5"/>
  <c r="AU405" i="5"/>
  <c r="AT405" i="5"/>
  <c r="AS405" i="5"/>
  <c r="BD404" i="5"/>
  <c r="BC404" i="5"/>
  <c r="BB404" i="5"/>
  <c r="BA404" i="5"/>
  <c r="AZ404" i="5"/>
  <c r="AY404" i="5"/>
  <c r="AX404" i="5"/>
  <c r="AW404" i="5"/>
  <c r="AV404" i="5"/>
  <c r="AU404" i="5"/>
  <c r="AT404" i="5"/>
  <c r="AS404" i="5"/>
  <c r="BD403" i="5"/>
  <c r="BC403" i="5"/>
  <c r="BB403" i="5"/>
  <c r="BA403" i="5"/>
  <c r="AZ403" i="5"/>
  <c r="AY403" i="5"/>
  <c r="AX403" i="5"/>
  <c r="AW403" i="5"/>
  <c r="AV403" i="5"/>
  <c r="AU403" i="5"/>
  <c r="AT403" i="5"/>
  <c r="AS403" i="5"/>
  <c r="BD402" i="5"/>
  <c r="BC402" i="5"/>
  <c r="BB402" i="5"/>
  <c r="BA402" i="5"/>
  <c r="AZ402" i="5"/>
  <c r="AY402" i="5"/>
  <c r="AX402" i="5"/>
  <c r="AW402" i="5"/>
  <c r="AV402" i="5"/>
  <c r="AU402" i="5"/>
  <c r="AT402" i="5"/>
  <c r="AS402" i="5"/>
  <c r="BD401" i="5"/>
  <c r="BC401" i="5"/>
  <c r="BB401" i="5"/>
  <c r="BA401" i="5"/>
  <c r="AZ401" i="5"/>
  <c r="AY401" i="5"/>
  <c r="AX401" i="5"/>
  <c r="AW401" i="5"/>
  <c r="AV401" i="5"/>
  <c r="AU401" i="5"/>
  <c r="AT401" i="5"/>
  <c r="AS401" i="5"/>
  <c r="BD400" i="5"/>
  <c r="BC400" i="5"/>
  <c r="BB400" i="5"/>
  <c r="BA400" i="5"/>
  <c r="AZ400" i="5"/>
  <c r="AY400" i="5"/>
  <c r="AX400" i="5"/>
  <c r="AW400" i="5"/>
  <c r="AV400" i="5"/>
  <c r="AU400" i="5"/>
  <c r="AT400" i="5"/>
  <c r="AS400" i="5"/>
  <c r="BD399" i="5"/>
  <c r="BC399" i="5"/>
  <c r="BB399" i="5"/>
  <c r="BA399" i="5"/>
  <c r="AZ399" i="5"/>
  <c r="AY399" i="5"/>
  <c r="AX399" i="5"/>
  <c r="AW399" i="5"/>
  <c r="AV399" i="5"/>
  <c r="AU399" i="5"/>
  <c r="AT399" i="5"/>
  <c r="AS399" i="5"/>
  <c r="BD398" i="5"/>
  <c r="BC398" i="5"/>
  <c r="BB398" i="5"/>
  <c r="BA398" i="5"/>
  <c r="AZ398" i="5"/>
  <c r="AY398" i="5"/>
  <c r="AX398" i="5"/>
  <c r="AW398" i="5"/>
  <c r="AV398" i="5"/>
  <c r="AU398" i="5"/>
  <c r="AT398" i="5"/>
  <c r="AS398" i="5"/>
  <c r="BD397" i="5"/>
  <c r="BC397" i="5"/>
  <c r="BB397" i="5"/>
  <c r="BA397" i="5"/>
  <c r="AZ397" i="5"/>
  <c r="AY397" i="5"/>
  <c r="AX397" i="5"/>
  <c r="AW397" i="5"/>
  <c r="AV397" i="5"/>
  <c r="AU397" i="5"/>
  <c r="AT397" i="5"/>
  <c r="AS397" i="5"/>
  <c r="BD396" i="5"/>
  <c r="BC396" i="5"/>
  <c r="BB396" i="5"/>
  <c r="BA396" i="5"/>
  <c r="AZ396" i="5"/>
  <c r="AY396" i="5"/>
  <c r="AX396" i="5"/>
  <c r="AW396" i="5"/>
  <c r="AV396" i="5"/>
  <c r="AU396" i="5"/>
  <c r="AT396" i="5"/>
  <c r="AS396" i="5"/>
  <c r="BD395" i="5"/>
  <c r="BC395" i="5"/>
  <c r="BB395" i="5"/>
  <c r="BA395" i="5"/>
  <c r="AZ395" i="5"/>
  <c r="AY395" i="5"/>
  <c r="AX395" i="5"/>
  <c r="AW395" i="5"/>
  <c r="AV395" i="5"/>
  <c r="AU395" i="5"/>
  <c r="AT395" i="5"/>
  <c r="AS395" i="5"/>
  <c r="BD394" i="5"/>
  <c r="BC394" i="5"/>
  <c r="BB394" i="5"/>
  <c r="BA394" i="5"/>
  <c r="AZ394" i="5"/>
  <c r="AY394" i="5"/>
  <c r="AX394" i="5"/>
  <c r="AW394" i="5"/>
  <c r="AV394" i="5"/>
  <c r="AU394" i="5"/>
  <c r="AT394" i="5"/>
  <c r="AS394" i="5"/>
  <c r="BD393" i="5"/>
  <c r="BC393" i="5"/>
  <c r="BB393" i="5"/>
  <c r="BA393" i="5"/>
  <c r="AZ393" i="5"/>
  <c r="AY393" i="5"/>
  <c r="AX393" i="5"/>
  <c r="AW393" i="5"/>
  <c r="AV393" i="5"/>
  <c r="AU393" i="5"/>
  <c r="AT393" i="5"/>
  <c r="AS393" i="5"/>
  <c r="BD392" i="5"/>
  <c r="BC392" i="5"/>
  <c r="BB392" i="5"/>
  <c r="BA392" i="5"/>
  <c r="AZ392" i="5"/>
  <c r="AY392" i="5"/>
  <c r="AX392" i="5"/>
  <c r="AW392" i="5"/>
  <c r="AV392" i="5"/>
  <c r="AU392" i="5"/>
  <c r="AT392" i="5"/>
  <c r="AS392" i="5"/>
  <c r="BD391" i="5"/>
  <c r="BC391" i="5"/>
  <c r="BB391" i="5"/>
  <c r="BA391" i="5"/>
  <c r="AZ391" i="5"/>
  <c r="AY391" i="5"/>
  <c r="AX391" i="5"/>
  <c r="AW391" i="5"/>
  <c r="AV391" i="5"/>
  <c r="AU391" i="5"/>
  <c r="AT391" i="5"/>
  <c r="AS391" i="5"/>
  <c r="BD390" i="5"/>
  <c r="BC390" i="5"/>
  <c r="BB390" i="5"/>
  <c r="BA390" i="5"/>
  <c r="AZ390" i="5"/>
  <c r="AY390" i="5"/>
  <c r="AX390" i="5"/>
  <c r="AW390" i="5"/>
  <c r="AV390" i="5"/>
  <c r="AU390" i="5"/>
  <c r="AT390" i="5"/>
  <c r="AS390" i="5"/>
  <c r="BD389" i="5"/>
  <c r="BC389" i="5"/>
  <c r="BB389" i="5"/>
  <c r="BA389" i="5"/>
  <c r="AZ389" i="5"/>
  <c r="AY389" i="5"/>
  <c r="AX389" i="5"/>
  <c r="AW389" i="5"/>
  <c r="AV389" i="5"/>
  <c r="AU389" i="5"/>
  <c r="AT389" i="5"/>
  <c r="AS389" i="5"/>
  <c r="BD388" i="5"/>
  <c r="BC388" i="5"/>
  <c r="BB388" i="5"/>
  <c r="BA388" i="5"/>
  <c r="AZ388" i="5"/>
  <c r="AY388" i="5"/>
  <c r="AX388" i="5"/>
  <c r="AW388" i="5"/>
  <c r="AV388" i="5"/>
  <c r="AU388" i="5"/>
  <c r="AT388" i="5"/>
  <c r="AS388" i="5"/>
  <c r="BD387" i="5"/>
  <c r="BC387" i="5"/>
  <c r="BB387" i="5"/>
  <c r="BA387" i="5"/>
  <c r="AZ387" i="5"/>
  <c r="AY387" i="5"/>
  <c r="AX387" i="5"/>
  <c r="AW387" i="5"/>
  <c r="AV387" i="5"/>
  <c r="AU387" i="5"/>
  <c r="AT387" i="5"/>
  <c r="AS387" i="5"/>
  <c r="BD386" i="5"/>
  <c r="BC386" i="5"/>
  <c r="BB386" i="5"/>
  <c r="BA386" i="5"/>
  <c r="AZ386" i="5"/>
  <c r="AY386" i="5"/>
  <c r="AX386" i="5"/>
  <c r="AW386" i="5"/>
  <c r="AV386" i="5"/>
  <c r="AU386" i="5"/>
  <c r="AT386" i="5"/>
  <c r="AS386" i="5"/>
  <c r="BD385" i="5"/>
  <c r="BC385" i="5"/>
  <c r="BB385" i="5"/>
  <c r="BA385" i="5"/>
  <c r="AZ385" i="5"/>
  <c r="AY385" i="5"/>
  <c r="AX385" i="5"/>
  <c r="AW385" i="5"/>
  <c r="AV385" i="5"/>
  <c r="AU385" i="5"/>
  <c r="AT385" i="5"/>
  <c r="AS385" i="5"/>
  <c r="BD384" i="5"/>
  <c r="BC384" i="5"/>
  <c r="BB384" i="5"/>
  <c r="BA384" i="5"/>
  <c r="AZ384" i="5"/>
  <c r="AY384" i="5"/>
  <c r="AX384" i="5"/>
  <c r="AW384" i="5"/>
  <c r="AV384" i="5"/>
  <c r="AU384" i="5"/>
  <c r="AT384" i="5"/>
  <c r="AS384" i="5"/>
  <c r="BD383" i="5"/>
  <c r="BC383" i="5"/>
  <c r="BB383" i="5"/>
  <c r="BA383" i="5"/>
  <c r="AZ383" i="5"/>
  <c r="AY383" i="5"/>
  <c r="AX383" i="5"/>
  <c r="AW383" i="5"/>
  <c r="AV383" i="5"/>
  <c r="AU383" i="5"/>
  <c r="AT383" i="5"/>
  <c r="AS383" i="5"/>
  <c r="BD382" i="5"/>
  <c r="BC382" i="5"/>
  <c r="BB382" i="5"/>
  <c r="BA382" i="5"/>
  <c r="AZ382" i="5"/>
  <c r="AY382" i="5"/>
  <c r="AX382" i="5"/>
  <c r="AW382" i="5"/>
  <c r="AV382" i="5"/>
  <c r="AU382" i="5"/>
  <c r="AT382" i="5"/>
  <c r="AS382" i="5"/>
  <c r="BD381" i="5"/>
  <c r="BC381" i="5"/>
  <c r="BB381" i="5"/>
  <c r="BA381" i="5"/>
  <c r="AZ381" i="5"/>
  <c r="AY381" i="5"/>
  <c r="AX381" i="5"/>
  <c r="AW381" i="5"/>
  <c r="AV381" i="5"/>
  <c r="AU381" i="5"/>
  <c r="AT381" i="5"/>
  <c r="AS381" i="5"/>
  <c r="BD380" i="5"/>
  <c r="BC380" i="5"/>
  <c r="BB380" i="5"/>
  <c r="BA380" i="5"/>
  <c r="AZ380" i="5"/>
  <c r="AY380" i="5"/>
  <c r="AX380" i="5"/>
  <c r="AW380" i="5"/>
  <c r="AV380" i="5"/>
  <c r="AU380" i="5"/>
  <c r="AT380" i="5"/>
  <c r="AS380" i="5"/>
  <c r="BD379" i="5"/>
  <c r="BC379" i="5"/>
  <c r="BB379" i="5"/>
  <c r="BA379" i="5"/>
  <c r="AZ379" i="5"/>
  <c r="AY379" i="5"/>
  <c r="AX379" i="5"/>
  <c r="AW379" i="5"/>
  <c r="AV379" i="5"/>
  <c r="AU379" i="5"/>
  <c r="AT379" i="5"/>
  <c r="AS379" i="5"/>
  <c r="BD378" i="5"/>
  <c r="BC378" i="5"/>
  <c r="BB378" i="5"/>
  <c r="BA378" i="5"/>
  <c r="AZ378" i="5"/>
  <c r="AY378" i="5"/>
  <c r="AX378" i="5"/>
  <c r="AW378" i="5"/>
  <c r="AV378" i="5"/>
  <c r="AU378" i="5"/>
  <c r="AT378" i="5"/>
  <c r="AS378" i="5"/>
  <c r="BD377" i="5"/>
  <c r="BC377" i="5"/>
  <c r="BB377" i="5"/>
  <c r="BA377" i="5"/>
  <c r="AZ377" i="5"/>
  <c r="AY377" i="5"/>
  <c r="AX377" i="5"/>
  <c r="AW377" i="5"/>
  <c r="AV377" i="5"/>
  <c r="AU377" i="5"/>
  <c r="AT377" i="5"/>
  <c r="AS377" i="5"/>
  <c r="BD376" i="5"/>
  <c r="BC376" i="5"/>
  <c r="BB376" i="5"/>
  <c r="BA376" i="5"/>
  <c r="AZ376" i="5"/>
  <c r="AY376" i="5"/>
  <c r="AX376" i="5"/>
  <c r="AW376" i="5"/>
  <c r="AV376" i="5"/>
  <c r="AU376" i="5"/>
  <c r="AT376" i="5"/>
  <c r="AS376" i="5"/>
  <c r="BD375" i="5"/>
  <c r="BC375" i="5"/>
  <c r="BB375" i="5"/>
  <c r="BA375" i="5"/>
  <c r="AZ375" i="5"/>
  <c r="AY375" i="5"/>
  <c r="AX375" i="5"/>
  <c r="AW375" i="5"/>
  <c r="AV375" i="5"/>
  <c r="AU375" i="5"/>
  <c r="AT375" i="5"/>
  <c r="AS375" i="5"/>
  <c r="BD374" i="5"/>
  <c r="BC374" i="5"/>
  <c r="BB374" i="5"/>
  <c r="BA374" i="5"/>
  <c r="AZ374" i="5"/>
  <c r="AY374" i="5"/>
  <c r="AX374" i="5"/>
  <c r="AW374" i="5"/>
  <c r="AV374" i="5"/>
  <c r="AU374" i="5"/>
  <c r="AT374" i="5"/>
  <c r="AS374" i="5"/>
  <c r="BD373" i="5"/>
  <c r="BC373" i="5"/>
  <c r="BB373" i="5"/>
  <c r="BA373" i="5"/>
  <c r="AZ373" i="5"/>
  <c r="AY373" i="5"/>
  <c r="AX373" i="5"/>
  <c r="AW373" i="5"/>
  <c r="AV373" i="5"/>
  <c r="AU373" i="5"/>
  <c r="AT373" i="5"/>
  <c r="AS373" i="5"/>
  <c r="BD372" i="5"/>
  <c r="BC372" i="5"/>
  <c r="BB372" i="5"/>
  <c r="BA372" i="5"/>
  <c r="AZ372" i="5"/>
  <c r="AY372" i="5"/>
  <c r="AX372" i="5"/>
  <c r="AW372" i="5"/>
  <c r="AV372" i="5"/>
  <c r="AU372" i="5"/>
  <c r="AT372" i="5"/>
  <c r="AS372" i="5"/>
  <c r="BD371" i="5"/>
  <c r="BC371" i="5"/>
  <c r="BB371" i="5"/>
  <c r="BA371" i="5"/>
  <c r="AZ371" i="5"/>
  <c r="AY371" i="5"/>
  <c r="AX371" i="5"/>
  <c r="AW371" i="5"/>
  <c r="AV371" i="5"/>
  <c r="AU371" i="5"/>
  <c r="AT371" i="5"/>
  <c r="AS371" i="5"/>
  <c r="BD370" i="5"/>
  <c r="BC370" i="5"/>
  <c r="BB370" i="5"/>
  <c r="BA370" i="5"/>
  <c r="AZ370" i="5"/>
  <c r="AY370" i="5"/>
  <c r="AX370" i="5"/>
  <c r="AW370" i="5"/>
  <c r="AV370" i="5"/>
  <c r="AU370" i="5"/>
  <c r="AT370" i="5"/>
  <c r="AS370" i="5"/>
  <c r="BD369" i="5"/>
  <c r="BC369" i="5"/>
  <c r="BB369" i="5"/>
  <c r="BA369" i="5"/>
  <c r="AZ369" i="5"/>
  <c r="AY369" i="5"/>
  <c r="AX369" i="5"/>
  <c r="AW369" i="5"/>
  <c r="AV369" i="5"/>
  <c r="AU369" i="5"/>
  <c r="AT369" i="5"/>
  <c r="AS369" i="5"/>
  <c r="BD368" i="5"/>
  <c r="BC368" i="5"/>
  <c r="BB368" i="5"/>
  <c r="BA368" i="5"/>
  <c r="AZ368" i="5"/>
  <c r="AY368" i="5"/>
  <c r="AX368" i="5"/>
  <c r="AW368" i="5"/>
  <c r="AV368" i="5"/>
  <c r="AU368" i="5"/>
  <c r="AT368" i="5"/>
  <c r="AS368" i="5"/>
  <c r="BD367" i="5"/>
  <c r="BC367" i="5"/>
  <c r="BB367" i="5"/>
  <c r="BA367" i="5"/>
  <c r="AZ367" i="5"/>
  <c r="AY367" i="5"/>
  <c r="AX367" i="5"/>
  <c r="AW367" i="5"/>
  <c r="AV367" i="5"/>
  <c r="AU367" i="5"/>
  <c r="AT367" i="5"/>
  <c r="AS367" i="5"/>
  <c r="BD366" i="5"/>
  <c r="BC366" i="5"/>
  <c r="BB366" i="5"/>
  <c r="BA366" i="5"/>
  <c r="AZ366" i="5"/>
  <c r="AY366" i="5"/>
  <c r="AX366" i="5"/>
  <c r="AW366" i="5"/>
  <c r="AV366" i="5"/>
  <c r="AU366" i="5"/>
  <c r="AT366" i="5"/>
  <c r="AS366" i="5"/>
  <c r="BD365" i="5"/>
  <c r="BC365" i="5"/>
  <c r="BB365" i="5"/>
  <c r="BA365" i="5"/>
  <c r="AZ365" i="5"/>
  <c r="AY365" i="5"/>
  <c r="AX365" i="5"/>
  <c r="AW365" i="5"/>
  <c r="AV365" i="5"/>
  <c r="AU365" i="5"/>
  <c r="AT365" i="5"/>
  <c r="AS365" i="5"/>
  <c r="BD364" i="5"/>
  <c r="BC364" i="5"/>
  <c r="BB364" i="5"/>
  <c r="BA364" i="5"/>
  <c r="AZ364" i="5"/>
  <c r="AY364" i="5"/>
  <c r="AX364" i="5"/>
  <c r="AW364" i="5"/>
  <c r="AV364" i="5"/>
  <c r="AU364" i="5"/>
  <c r="AT364" i="5"/>
  <c r="AS364" i="5"/>
  <c r="BD363" i="5"/>
  <c r="BC363" i="5"/>
  <c r="BB363" i="5"/>
  <c r="BA363" i="5"/>
  <c r="AZ363" i="5"/>
  <c r="AY363" i="5"/>
  <c r="AX363" i="5"/>
  <c r="AW363" i="5"/>
  <c r="AV363" i="5"/>
  <c r="AU363" i="5"/>
  <c r="AT363" i="5"/>
  <c r="AS363" i="5"/>
  <c r="BD362" i="5"/>
  <c r="BC362" i="5"/>
  <c r="BB362" i="5"/>
  <c r="BA362" i="5"/>
  <c r="AZ362" i="5"/>
  <c r="AY362" i="5"/>
  <c r="AX362" i="5"/>
  <c r="AW362" i="5"/>
  <c r="AV362" i="5"/>
  <c r="AU362" i="5"/>
  <c r="AT362" i="5"/>
  <c r="AS362" i="5"/>
  <c r="BD361" i="5"/>
  <c r="BC361" i="5"/>
  <c r="BB361" i="5"/>
  <c r="BA361" i="5"/>
  <c r="AZ361" i="5"/>
  <c r="AY361" i="5"/>
  <c r="AX361" i="5"/>
  <c r="AW361" i="5"/>
  <c r="AV361" i="5"/>
  <c r="AU361" i="5"/>
  <c r="AT361" i="5"/>
  <c r="AS361" i="5"/>
  <c r="BD360" i="5"/>
  <c r="BC360" i="5"/>
  <c r="BB360" i="5"/>
  <c r="BA360" i="5"/>
  <c r="AZ360" i="5"/>
  <c r="AY360" i="5"/>
  <c r="AX360" i="5"/>
  <c r="AW360" i="5"/>
  <c r="AV360" i="5"/>
  <c r="AU360" i="5"/>
  <c r="AT360" i="5"/>
  <c r="AS360" i="5"/>
  <c r="BD359" i="5"/>
  <c r="BC359" i="5"/>
  <c r="BB359" i="5"/>
  <c r="BA359" i="5"/>
  <c r="AZ359" i="5"/>
  <c r="AY359" i="5"/>
  <c r="AX359" i="5"/>
  <c r="AW359" i="5"/>
  <c r="AV359" i="5"/>
  <c r="AU359" i="5"/>
  <c r="AT359" i="5"/>
  <c r="AS359" i="5"/>
  <c r="BD358" i="5"/>
  <c r="BC358" i="5"/>
  <c r="BB358" i="5"/>
  <c r="BA358" i="5"/>
  <c r="AZ358" i="5"/>
  <c r="AY358" i="5"/>
  <c r="AX358" i="5"/>
  <c r="AW358" i="5"/>
  <c r="AV358" i="5"/>
  <c r="AU358" i="5"/>
  <c r="AT358" i="5"/>
  <c r="AS358" i="5"/>
  <c r="BD357" i="5"/>
  <c r="BC357" i="5"/>
  <c r="BB357" i="5"/>
  <c r="BA357" i="5"/>
  <c r="AZ357" i="5"/>
  <c r="AY357" i="5"/>
  <c r="AX357" i="5"/>
  <c r="AW357" i="5"/>
  <c r="AV357" i="5"/>
  <c r="AU357" i="5"/>
  <c r="AT357" i="5"/>
  <c r="AS357" i="5"/>
  <c r="BD356" i="5"/>
  <c r="BC356" i="5"/>
  <c r="BB356" i="5"/>
  <c r="BA356" i="5"/>
  <c r="AZ356" i="5"/>
  <c r="AY356" i="5"/>
  <c r="AX356" i="5"/>
  <c r="AW356" i="5"/>
  <c r="AV356" i="5"/>
  <c r="AU356" i="5"/>
  <c r="AT356" i="5"/>
  <c r="AS356" i="5"/>
  <c r="BD355" i="5"/>
  <c r="BC355" i="5"/>
  <c r="BB355" i="5"/>
  <c r="BA355" i="5"/>
  <c r="AZ355" i="5"/>
  <c r="AY355" i="5"/>
  <c r="AX355" i="5"/>
  <c r="AW355" i="5"/>
  <c r="AV355" i="5"/>
  <c r="AU355" i="5"/>
  <c r="AT355" i="5"/>
  <c r="AS355" i="5"/>
  <c r="BD354" i="5"/>
  <c r="BC354" i="5"/>
  <c r="BB354" i="5"/>
  <c r="BA354" i="5"/>
  <c r="AZ354" i="5"/>
  <c r="AY354" i="5"/>
  <c r="AX354" i="5"/>
  <c r="AW354" i="5"/>
  <c r="AV354" i="5"/>
  <c r="AU354" i="5"/>
  <c r="AT354" i="5"/>
  <c r="AS354" i="5"/>
  <c r="BD353" i="5"/>
  <c r="BC353" i="5"/>
  <c r="BB353" i="5"/>
  <c r="BA353" i="5"/>
  <c r="AZ353" i="5"/>
  <c r="AY353" i="5"/>
  <c r="AX353" i="5"/>
  <c r="AW353" i="5"/>
  <c r="AV353" i="5"/>
  <c r="AU353" i="5"/>
  <c r="AT353" i="5"/>
  <c r="AS353" i="5"/>
  <c r="BD352" i="5"/>
  <c r="BC352" i="5"/>
  <c r="BB352" i="5"/>
  <c r="BA352" i="5"/>
  <c r="AZ352" i="5"/>
  <c r="AY352" i="5"/>
  <c r="AX352" i="5"/>
  <c r="AW352" i="5"/>
  <c r="AV352" i="5"/>
  <c r="AU352" i="5"/>
  <c r="AT352" i="5"/>
  <c r="AS352" i="5"/>
  <c r="BD351" i="5"/>
  <c r="BC351" i="5"/>
  <c r="BB351" i="5"/>
  <c r="BA351" i="5"/>
  <c r="AZ351" i="5"/>
  <c r="AY351" i="5"/>
  <c r="AX351" i="5"/>
  <c r="AW351" i="5"/>
  <c r="AV351" i="5"/>
  <c r="AU351" i="5"/>
  <c r="AT351" i="5"/>
  <c r="AS351" i="5"/>
  <c r="BD350" i="5"/>
  <c r="BC350" i="5"/>
  <c r="BB350" i="5"/>
  <c r="BA350" i="5"/>
  <c r="AZ350" i="5"/>
  <c r="AY350" i="5"/>
  <c r="AX350" i="5"/>
  <c r="AW350" i="5"/>
  <c r="AV350" i="5"/>
  <c r="AU350" i="5"/>
  <c r="AT350" i="5"/>
  <c r="AS350" i="5"/>
  <c r="BD349" i="5"/>
  <c r="BC349" i="5"/>
  <c r="BB349" i="5"/>
  <c r="BA349" i="5"/>
  <c r="AZ349" i="5"/>
  <c r="AY349" i="5"/>
  <c r="AX349" i="5"/>
  <c r="AW349" i="5"/>
  <c r="AV349" i="5"/>
  <c r="AU349" i="5"/>
  <c r="AT349" i="5"/>
  <c r="AS349" i="5"/>
  <c r="BD348" i="5"/>
  <c r="BC348" i="5"/>
  <c r="BB348" i="5"/>
  <c r="BA348" i="5"/>
  <c r="AZ348" i="5"/>
  <c r="AY348" i="5"/>
  <c r="AX348" i="5"/>
  <c r="AW348" i="5"/>
  <c r="AV348" i="5"/>
  <c r="AU348" i="5"/>
  <c r="AT348" i="5"/>
  <c r="AS348" i="5"/>
  <c r="BD347" i="5"/>
  <c r="BC347" i="5"/>
  <c r="BB347" i="5"/>
  <c r="BA347" i="5"/>
  <c r="AZ347" i="5"/>
  <c r="AY347" i="5"/>
  <c r="AX347" i="5"/>
  <c r="AW347" i="5"/>
  <c r="AV347" i="5"/>
  <c r="AU347" i="5"/>
  <c r="AT347" i="5"/>
  <c r="AS347" i="5"/>
  <c r="BD346" i="5"/>
  <c r="BC346" i="5"/>
  <c r="BB346" i="5"/>
  <c r="BA346" i="5"/>
  <c r="AZ346" i="5"/>
  <c r="AY346" i="5"/>
  <c r="AX346" i="5"/>
  <c r="AW346" i="5"/>
  <c r="AV346" i="5"/>
  <c r="AU346" i="5"/>
  <c r="AT346" i="5"/>
  <c r="AS346" i="5"/>
  <c r="BD345" i="5"/>
  <c r="BC345" i="5"/>
  <c r="BB345" i="5"/>
  <c r="BA345" i="5"/>
  <c r="AZ345" i="5"/>
  <c r="AY345" i="5"/>
  <c r="AX345" i="5"/>
  <c r="AW345" i="5"/>
  <c r="AV345" i="5"/>
  <c r="AU345" i="5"/>
  <c r="AT345" i="5"/>
  <c r="AS345" i="5"/>
  <c r="BD344" i="5"/>
  <c r="BC344" i="5"/>
  <c r="BB344" i="5"/>
  <c r="BA344" i="5"/>
  <c r="AZ344" i="5"/>
  <c r="AY344" i="5"/>
  <c r="AX344" i="5"/>
  <c r="AW344" i="5"/>
  <c r="AV344" i="5"/>
  <c r="AU344" i="5"/>
  <c r="AT344" i="5"/>
  <c r="AS344" i="5"/>
  <c r="BD343" i="5"/>
  <c r="BC343" i="5"/>
  <c r="BB343" i="5"/>
  <c r="BA343" i="5"/>
  <c r="AZ343" i="5"/>
  <c r="AY343" i="5"/>
  <c r="AX343" i="5"/>
  <c r="AW343" i="5"/>
  <c r="AV343" i="5"/>
  <c r="AU343" i="5"/>
  <c r="AT343" i="5"/>
  <c r="AS343" i="5"/>
  <c r="BD342" i="5"/>
  <c r="BC342" i="5"/>
  <c r="BB342" i="5"/>
  <c r="BA342" i="5"/>
  <c r="AZ342" i="5"/>
  <c r="AY342" i="5"/>
  <c r="AX342" i="5"/>
  <c r="AW342" i="5"/>
  <c r="AV342" i="5"/>
  <c r="AU342" i="5"/>
  <c r="AT342" i="5"/>
  <c r="AS342" i="5"/>
  <c r="BD341" i="5"/>
  <c r="BC341" i="5"/>
  <c r="BB341" i="5"/>
  <c r="BA341" i="5"/>
  <c r="AZ341" i="5"/>
  <c r="AY341" i="5"/>
  <c r="AX341" i="5"/>
  <c r="AW341" i="5"/>
  <c r="AV341" i="5"/>
  <c r="AU341" i="5"/>
  <c r="AT341" i="5"/>
  <c r="AS341" i="5"/>
  <c r="BD340" i="5"/>
  <c r="BC340" i="5"/>
  <c r="BB340" i="5"/>
  <c r="BA340" i="5"/>
  <c r="AZ340" i="5"/>
  <c r="AY340" i="5"/>
  <c r="AX340" i="5"/>
  <c r="AW340" i="5"/>
  <c r="AV340" i="5"/>
  <c r="AU340" i="5"/>
  <c r="AT340" i="5"/>
  <c r="AS340" i="5"/>
  <c r="BD339" i="5"/>
  <c r="BC339" i="5"/>
  <c r="BB339" i="5"/>
  <c r="BA339" i="5"/>
  <c r="AZ339" i="5"/>
  <c r="AY339" i="5"/>
  <c r="AX339" i="5"/>
  <c r="AW339" i="5"/>
  <c r="AV339" i="5"/>
  <c r="AU339" i="5"/>
  <c r="AT339" i="5"/>
  <c r="AS339" i="5"/>
  <c r="BD338" i="5"/>
  <c r="BC338" i="5"/>
  <c r="BB338" i="5"/>
  <c r="BA338" i="5"/>
  <c r="AZ338" i="5"/>
  <c r="AY338" i="5"/>
  <c r="AX338" i="5"/>
  <c r="AW338" i="5"/>
  <c r="AV338" i="5"/>
  <c r="AU338" i="5"/>
  <c r="AT338" i="5"/>
  <c r="AS338" i="5"/>
  <c r="BD337" i="5"/>
  <c r="BC337" i="5"/>
  <c r="BB337" i="5"/>
  <c r="BA337" i="5"/>
  <c r="AZ337" i="5"/>
  <c r="AY337" i="5"/>
  <c r="AX337" i="5"/>
  <c r="AW337" i="5"/>
  <c r="AV337" i="5"/>
  <c r="AU337" i="5"/>
  <c r="AT337" i="5"/>
  <c r="AS337" i="5"/>
  <c r="BD336" i="5"/>
  <c r="BC336" i="5"/>
  <c r="BB336" i="5"/>
  <c r="BA336" i="5"/>
  <c r="AZ336" i="5"/>
  <c r="AY336" i="5"/>
  <c r="AX336" i="5"/>
  <c r="AW336" i="5"/>
  <c r="AV336" i="5"/>
  <c r="AU336" i="5"/>
  <c r="AT336" i="5"/>
  <c r="AS336" i="5"/>
  <c r="BD335" i="5"/>
  <c r="BC335" i="5"/>
  <c r="BB335" i="5"/>
  <c r="BA335" i="5"/>
  <c r="AZ335" i="5"/>
  <c r="AY335" i="5"/>
  <c r="AX335" i="5"/>
  <c r="AW335" i="5"/>
  <c r="AV335" i="5"/>
  <c r="AU335" i="5"/>
  <c r="AT335" i="5"/>
  <c r="AS335" i="5"/>
  <c r="BD334" i="5"/>
  <c r="BC334" i="5"/>
  <c r="BB334" i="5"/>
  <c r="BA334" i="5"/>
  <c r="AZ334" i="5"/>
  <c r="AY334" i="5"/>
  <c r="AX334" i="5"/>
  <c r="AW334" i="5"/>
  <c r="AV334" i="5"/>
  <c r="AU334" i="5"/>
  <c r="AT334" i="5"/>
  <c r="AS334" i="5"/>
  <c r="BD333" i="5"/>
  <c r="BC333" i="5"/>
  <c r="BB333" i="5"/>
  <c r="BA333" i="5"/>
  <c r="AZ333" i="5"/>
  <c r="AY333" i="5"/>
  <c r="AX333" i="5"/>
  <c r="AW333" i="5"/>
  <c r="AV333" i="5"/>
  <c r="AU333" i="5"/>
  <c r="AT333" i="5"/>
  <c r="AS333" i="5"/>
  <c r="BD332" i="5"/>
  <c r="BC332" i="5"/>
  <c r="BB332" i="5"/>
  <c r="BA332" i="5"/>
  <c r="AZ332" i="5"/>
  <c r="AY332" i="5"/>
  <c r="AX332" i="5"/>
  <c r="AW332" i="5"/>
  <c r="AV332" i="5"/>
  <c r="AU332" i="5"/>
  <c r="AT332" i="5"/>
  <c r="AS332" i="5"/>
  <c r="BD331" i="5"/>
  <c r="BC331" i="5"/>
  <c r="BB331" i="5"/>
  <c r="BA331" i="5"/>
  <c r="AZ331" i="5"/>
  <c r="AY331" i="5"/>
  <c r="AX331" i="5"/>
  <c r="AW331" i="5"/>
  <c r="AV331" i="5"/>
  <c r="AU331" i="5"/>
  <c r="AT331" i="5"/>
  <c r="AS331" i="5"/>
  <c r="BD330" i="5"/>
  <c r="BC330" i="5"/>
  <c r="BB330" i="5"/>
  <c r="BA330" i="5"/>
  <c r="AZ330" i="5"/>
  <c r="AY330" i="5"/>
  <c r="AX330" i="5"/>
  <c r="AW330" i="5"/>
  <c r="AV330" i="5"/>
  <c r="AU330" i="5"/>
  <c r="AT330" i="5"/>
  <c r="AS330" i="5"/>
  <c r="BD329" i="5"/>
  <c r="BC329" i="5"/>
  <c r="BB329" i="5"/>
  <c r="BA329" i="5"/>
  <c r="AZ329" i="5"/>
  <c r="AY329" i="5"/>
  <c r="AX329" i="5"/>
  <c r="AW329" i="5"/>
  <c r="AV329" i="5"/>
  <c r="AU329" i="5"/>
  <c r="AT329" i="5"/>
  <c r="AS329" i="5"/>
  <c r="BD328" i="5"/>
  <c r="BC328" i="5"/>
  <c r="BB328" i="5"/>
  <c r="BA328" i="5"/>
  <c r="AZ328" i="5"/>
  <c r="AY328" i="5"/>
  <c r="AX328" i="5"/>
  <c r="AW328" i="5"/>
  <c r="AV328" i="5"/>
  <c r="AU328" i="5"/>
  <c r="AT328" i="5"/>
  <c r="AS328" i="5"/>
  <c r="BD327" i="5"/>
  <c r="BC327" i="5"/>
  <c r="BB327" i="5"/>
  <c r="BA327" i="5"/>
  <c r="AZ327" i="5"/>
  <c r="AY327" i="5"/>
  <c r="AX327" i="5"/>
  <c r="AW327" i="5"/>
  <c r="AV327" i="5"/>
  <c r="AU327" i="5"/>
  <c r="AT327" i="5"/>
  <c r="AS327" i="5"/>
  <c r="BD326" i="5"/>
  <c r="BC326" i="5"/>
  <c r="BB326" i="5"/>
  <c r="BA326" i="5"/>
  <c r="AZ326" i="5"/>
  <c r="AY326" i="5"/>
  <c r="AX326" i="5"/>
  <c r="AW326" i="5"/>
  <c r="AV326" i="5"/>
  <c r="AU326" i="5"/>
  <c r="AT326" i="5"/>
  <c r="AS326" i="5"/>
  <c r="BD325" i="5"/>
  <c r="BC325" i="5"/>
  <c r="BB325" i="5"/>
  <c r="BA325" i="5"/>
  <c r="AZ325" i="5"/>
  <c r="AY325" i="5"/>
  <c r="AX325" i="5"/>
  <c r="AW325" i="5"/>
  <c r="AV325" i="5"/>
  <c r="AU325" i="5"/>
  <c r="AT325" i="5"/>
  <c r="AS325" i="5"/>
  <c r="BD324" i="5"/>
  <c r="BC324" i="5"/>
  <c r="BB324" i="5"/>
  <c r="BA324" i="5"/>
  <c r="AZ324" i="5"/>
  <c r="AY324" i="5"/>
  <c r="AX324" i="5"/>
  <c r="AW324" i="5"/>
  <c r="AV324" i="5"/>
  <c r="AU324" i="5"/>
  <c r="AT324" i="5"/>
  <c r="AS324" i="5"/>
  <c r="BD323" i="5"/>
  <c r="BC323" i="5"/>
  <c r="BB323" i="5"/>
  <c r="BA323" i="5"/>
  <c r="AZ323" i="5"/>
  <c r="AY323" i="5"/>
  <c r="AX323" i="5"/>
  <c r="AW323" i="5"/>
  <c r="AV323" i="5"/>
  <c r="AU323" i="5"/>
  <c r="AT323" i="5"/>
  <c r="AS323" i="5"/>
  <c r="BD322" i="5"/>
  <c r="BC322" i="5"/>
  <c r="BB322" i="5"/>
  <c r="BA322" i="5"/>
  <c r="AZ322" i="5"/>
  <c r="AY322" i="5"/>
  <c r="AX322" i="5"/>
  <c r="AW322" i="5"/>
  <c r="AV322" i="5"/>
  <c r="AU322" i="5"/>
  <c r="AT322" i="5"/>
  <c r="AS322" i="5"/>
  <c r="BD321" i="5"/>
  <c r="BC321" i="5"/>
  <c r="BB321" i="5"/>
  <c r="BA321" i="5"/>
  <c r="AZ321" i="5"/>
  <c r="AY321" i="5"/>
  <c r="AX321" i="5"/>
  <c r="AW321" i="5"/>
  <c r="AV321" i="5"/>
  <c r="AU321" i="5"/>
  <c r="AT321" i="5"/>
  <c r="AS321" i="5"/>
  <c r="BD320" i="5"/>
  <c r="BC320" i="5"/>
  <c r="BB320" i="5"/>
  <c r="BA320" i="5"/>
  <c r="AZ320" i="5"/>
  <c r="AY320" i="5"/>
  <c r="AX320" i="5"/>
  <c r="AW320" i="5"/>
  <c r="AV320" i="5"/>
  <c r="AU320" i="5"/>
  <c r="AT320" i="5"/>
  <c r="AS320" i="5"/>
  <c r="BD319" i="5"/>
  <c r="BC319" i="5"/>
  <c r="BB319" i="5"/>
  <c r="BA319" i="5"/>
  <c r="AZ319" i="5"/>
  <c r="AY319" i="5"/>
  <c r="AX319" i="5"/>
  <c r="AW319" i="5"/>
  <c r="AV319" i="5"/>
  <c r="AU319" i="5"/>
  <c r="AT319" i="5"/>
  <c r="AS319" i="5"/>
  <c r="BD318" i="5"/>
  <c r="BC318" i="5"/>
  <c r="BB318" i="5"/>
  <c r="BA318" i="5"/>
  <c r="AZ318" i="5"/>
  <c r="AY318" i="5"/>
  <c r="AX318" i="5"/>
  <c r="AW318" i="5"/>
  <c r="AV318" i="5"/>
  <c r="AU318" i="5"/>
  <c r="AT318" i="5"/>
  <c r="AS318" i="5"/>
  <c r="BD317" i="5"/>
  <c r="BC317" i="5"/>
  <c r="BB317" i="5"/>
  <c r="BA317" i="5"/>
  <c r="AZ317" i="5"/>
  <c r="AY317" i="5"/>
  <c r="AX317" i="5"/>
  <c r="AW317" i="5"/>
  <c r="AV317" i="5"/>
  <c r="AU317" i="5"/>
  <c r="AT317" i="5"/>
  <c r="AS317" i="5"/>
  <c r="BD316" i="5"/>
  <c r="BC316" i="5"/>
  <c r="BB316" i="5"/>
  <c r="BA316" i="5"/>
  <c r="AZ316" i="5"/>
  <c r="AY316" i="5"/>
  <c r="AX316" i="5"/>
  <c r="AW316" i="5"/>
  <c r="AV316" i="5"/>
  <c r="AU316" i="5"/>
  <c r="AT316" i="5"/>
  <c r="AS316" i="5"/>
  <c r="BD315" i="5"/>
  <c r="BC315" i="5"/>
  <c r="BB315" i="5"/>
  <c r="BA315" i="5"/>
  <c r="AZ315" i="5"/>
  <c r="AY315" i="5"/>
  <c r="AX315" i="5"/>
  <c r="AW315" i="5"/>
  <c r="AV315" i="5"/>
  <c r="AU315" i="5"/>
  <c r="AT315" i="5"/>
  <c r="AS315" i="5"/>
  <c r="BD314" i="5"/>
  <c r="BC314" i="5"/>
  <c r="BB314" i="5"/>
  <c r="BA314" i="5"/>
  <c r="AZ314" i="5"/>
  <c r="AY314" i="5"/>
  <c r="AX314" i="5"/>
  <c r="AW314" i="5"/>
  <c r="AV314" i="5"/>
  <c r="AU314" i="5"/>
  <c r="AT314" i="5"/>
  <c r="AS314" i="5"/>
  <c r="BD313" i="5"/>
  <c r="BC313" i="5"/>
  <c r="BB313" i="5"/>
  <c r="BA313" i="5"/>
  <c r="AZ313" i="5"/>
  <c r="AY313" i="5"/>
  <c r="AX313" i="5"/>
  <c r="AW313" i="5"/>
  <c r="AV313" i="5"/>
  <c r="AU313" i="5"/>
  <c r="AT313" i="5"/>
  <c r="AS313" i="5"/>
  <c r="BD312" i="5"/>
  <c r="BC312" i="5"/>
  <c r="BB312" i="5"/>
  <c r="BA312" i="5"/>
  <c r="AZ312" i="5"/>
  <c r="AY312" i="5"/>
  <c r="AX312" i="5"/>
  <c r="AW312" i="5"/>
  <c r="AV312" i="5"/>
  <c r="AU312" i="5"/>
  <c r="AT312" i="5"/>
  <c r="AS312" i="5"/>
  <c r="BD311" i="5"/>
  <c r="BC311" i="5"/>
  <c r="BB311" i="5"/>
  <c r="BA311" i="5"/>
  <c r="AZ311" i="5"/>
  <c r="AY311" i="5"/>
  <c r="AX311" i="5"/>
  <c r="AW311" i="5"/>
  <c r="AV311" i="5"/>
  <c r="AU311" i="5"/>
  <c r="AT311" i="5"/>
  <c r="AS311" i="5"/>
  <c r="BD310" i="5"/>
  <c r="BC310" i="5"/>
  <c r="BB310" i="5"/>
  <c r="BA310" i="5"/>
  <c r="AZ310" i="5"/>
  <c r="AY310" i="5"/>
  <c r="AX310" i="5"/>
  <c r="AW310" i="5"/>
  <c r="AV310" i="5"/>
  <c r="AU310" i="5"/>
  <c r="AT310" i="5"/>
  <c r="AS310" i="5"/>
  <c r="BD309" i="5"/>
  <c r="BC309" i="5"/>
  <c r="BB309" i="5"/>
  <c r="BA309" i="5"/>
  <c r="AZ309" i="5"/>
  <c r="AY309" i="5"/>
  <c r="AX309" i="5"/>
  <c r="AW309" i="5"/>
  <c r="AV309" i="5"/>
  <c r="AU309" i="5"/>
  <c r="AT309" i="5"/>
  <c r="AS309" i="5"/>
  <c r="BD308" i="5"/>
  <c r="BC308" i="5"/>
  <c r="BB308" i="5"/>
  <c r="BA308" i="5"/>
  <c r="AZ308" i="5"/>
  <c r="AY308" i="5"/>
  <c r="AX308" i="5"/>
  <c r="AW308" i="5"/>
  <c r="AV308" i="5"/>
  <c r="AU308" i="5"/>
  <c r="AT308" i="5"/>
  <c r="AS308" i="5"/>
  <c r="BD307" i="5"/>
  <c r="BC307" i="5"/>
  <c r="BB307" i="5"/>
  <c r="BA307" i="5"/>
  <c r="AZ307" i="5"/>
  <c r="AY307" i="5"/>
  <c r="AX307" i="5"/>
  <c r="AW307" i="5"/>
  <c r="AV307" i="5"/>
  <c r="AU307" i="5"/>
  <c r="AT307" i="5"/>
  <c r="AS307" i="5"/>
  <c r="BD306" i="5"/>
  <c r="BC306" i="5"/>
  <c r="BB306" i="5"/>
  <c r="BA306" i="5"/>
  <c r="AZ306" i="5"/>
  <c r="AY306" i="5"/>
  <c r="AX306" i="5"/>
  <c r="AW306" i="5"/>
  <c r="AV306" i="5"/>
  <c r="AU306" i="5"/>
  <c r="AT306" i="5"/>
  <c r="AS306" i="5"/>
  <c r="BD305" i="5"/>
  <c r="BC305" i="5"/>
  <c r="BB305" i="5"/>
  <c r="BA305" i="5"/>
  <c r="AZ305" i="5"/>
  <c r="AY305" i="5"/>
  <c r="AX305" i="5"/>
  <c r="AW305" i="5"/>
  <c r="AV305" i="5"/>
  <c r="AU305" i="5"/>
  <c r="AT305" i="5"/>
  <c r="AS305" i="5"/>
  <c r="BD304" i="5"/>
  <c r="BC304" i="5"/>
  <c r="BB304" i="5"/>
  <c r="BA304" i="5"/>
  <c r="AZ304" i="5"/>
  <c r="AY304" i="5"/>
  <c r="AX304" i="5"/>
  <c r="AW304" i="5"/>
  <c r="AV304" i="5"/>
  <c r="AU304" i="5"/>
  <c r="AT304" i="5"/>
  <c r="AS304" i="5"/>
  <c r="BD303" i="5"/>
  <c r="BC303" i="5"/>
  <c r="BB303" i="5"/>
  <c r="BA303" i="5"/>
  <c r="AZ303" i="5"/>
  <c r="AY303" i="5"/>
  <c r="AX303" i="5"/>
  <c r="AW303" i="5"/>
  <c r="AV303" i="5"/>
  <c r="AU303" i="5"/>
  <c r="AT303" i="5"/>
  <c r="AS303" i="5"/>
  <c r="BD302" i="5"/>
  <c r="BC302" i="5"/>
  <c r="BB302" i="5"/>
  <c r="BA302" i="5"/>
  <c r="AZ302" i="5"/>
  <c r="AY302" i="5"/>
  <c r="AX302" i="5"/>
  <c r="AW302" i="5"/>
  <c r="AV302" i="5"/>
  <c r="AU302" i="5"/>
  <c r="AT302" i="5"/>
  <c r="AS302" i="5"/>
  <c r="BD301" i="5"/>
  <c r="BC301" i="5"/>
  <c r="BB301" i="5"/>
  <c r="BA301" i="5"/>
  <c r="AZ301" i="5"/>
  <c r="AY301" i="5"/>
  <c r="AX301" i="5"/>
  <c r="AW301" i="5"/>
  <c r="AV301" i="5"/>
  <c r="AU301" i="5"/>
  <c r="AT301" i="5"/>
  <c r="AS301" i="5"/>
  <c r="BD300" i="5"/>
  <c r="BC300" i="5"/>
  <c r="BB300" i="5"/>
  <c r="BA300" i="5"/>
  <c r="AZ300" i="5"/>
  <c r="AY300" i="5"/>
  <c r="AX300" i="5"/>
  <c r="AW300" i="5"/>
  <c r="AV300" i="5"/>
  <c r="AU300" i="5"/>
  <c r="AT300" i="5"/>
  <c r="AS300" i="5"/>
  <c r="BD299" i="5"/>
  <c r="BC299" i="5"/>
  <c r="BB299" i="5"/>
  <c r="BA299" i="5"/>
  <c r="AZ299" i="5"/>
  <c r="AY299" i="5"/>
  <c r="AX299" i="5"/>
  <c r="AW299" i="5"/>
  <c r="AV299" i="5"/>
  <c r="AU299" i="5"/>
  <c r="AT299" i="5"/>
  <c r="AS299" i="5"/>
  <c r="BD298" i="5"/>
  <c r="BC298" i="5"/>
  <c r="BB298" i="5"/>
  <c r="BA298" i="5"/>
  <c r="AZ298" i="5"/>
  <c r="AY298" i="5"/>
  <c r="AX298" i="5"/>
  <c r="AW298" i="5"/>
  <c r="AV298" i="5"/>
  <c r="AU298" i="5"/>
  <c r="AT298" i="5"/>
  <c r="AS298" i="5"/>
  <c r="BD297" i="5"/>
  <c r="BC297" i="5"/>
  <c r="BB297" i="5"/>
  <c r="BA297" i="5"/>
  <c r="AZ297" i="5"/>
  <c r="AY297" i="5"/>
  <c r="AX297" i="5"/>
  <c r="AW297" i="5"/>
  <c r="AV297" i="5"/>
  <c r="AU297" i="5"/>
  <c r="AT297" i="5"/>
  <c r="AS297" i="5"/>
  <c r="BD296" i="5"/>
  <c r="BC296" i="5"/>
  <c r="BB296" i="5"/>
  <c r="BA296" i="5"/>
  <c r="AZ296" i="5"/>
  <c r="AY296" i="5"/>
  <c r="AX296" i="5"/>
  <c r="AW296" i="5"/>
  <c r="AV296" i="5"/>
  <c r="AU296" i="5"/>
  <c r="AT296" i="5"/>
  <c r="AS296" i="5"/>
  <c r="BD295" i="5"/>
  <c r="BC295" i="5"/>
  <c r="BB295" i="5"/>
  <c r="BA295" i="5"/>
  <c r="AZ295" i="5"/>
  <c r="AY295" i="5"/>
  <c r="AX295" i="5"/>
  <c r="AW295" i="5"/>
  <c r="AV295" i="5"/>
  <c r="AU295" i="5"/>
  <c r="AT295" i="5"/>
  <c r="AS295" i="5"/>
  <c r="BD294" i="5"/>
  <c r="BC294" i="5"/>
  <c r="BB294" i="5"/>
  <c r="BA294" i="5"/>
  <c r="AZ294" i="5"/>
  <c r="AY294" i="5"/>
  <c r="AX294" i="5"/>
  <c r="AW294" i="5"/>
  <c r="AV294" i="5"/>
  <c r="AU294" i="5"/>
  <c r="AT294" i="5"/>
  <c r="AS294" i="5"/>
  <c r="BD293" i="5"/>
  <c r="BC293" i="5"/>
  <c r="BB293" i="5"/>
  <c r="BA293" i="5"/>
  <c r="AZ293" i="5"/>
  <c r="AY293" i="5"/>
  <c r="AX293" i="5"/>
  <c r="AW293" i="5"/>
  <c r="AV293" i="5"/>
  <c r="AU293" i="5"/>
  <c r="AT293" i="5"/>
  <c r="AS293" i="5"/>
  <c r="BD292" i="5"/>
  <c r="BC292" i="5"/>
  <c r="BB292" i="5"/>
  <c r="BA292" i="5"/>
  <c r="AZ292" i="5"/>
  <c r="AY292" i="5"/>
  <c r="AX292" i="5"/>
  <c r="AW292" i="5"/>
  <c r="AV292" i="5"/>
  <c r="AU292" i="5"/>
  <c r="AT292" i="5"/>
  <c r="AS292" i="5"/>
  <c r="BD291" i="5"/>
  <c r="BC291" i="5"/>
  <c r="BB291" i="5"/>
  <c r="BA291" i="5"/>
  <c r="AZ291" i="5"/>
  <c r="AY291" i="5"/>
  <c r="AX291" i="5"/>
  <c r="AW291" i="5"/>
  <c r="AV291" i="5"/>
  <c r="AU291" i="5"/>
  <c r="AT291" i="5"/>
  <c r="AS291" i="5"/>
  <c r="BD290" i="5"/>
  <c r="BC290" i="5"/>
  <c r="BB290" i="5"/>
  <c r="BA290" i="5"/>
  <c r="AZ290" i="5"/>
  <c r="AY290" i="5"/>
  <c r="AX290" i="5"/>
  <c r="AW290" i="5"/>
  <c r="AV290" i="5"/>
  <c r="AU290" i="5"/>
  <c r="AT290" i="5"/>
  <c r="AS290" i="5"/>
  <c r="BD289" i="5"/>
  <c r="BC289" i="5"/>
  <c r="BB289" i="5"/>
  <c r="BA289" i="5"/>
  <c r="AZ289" i="5"/>
  <c r="AY289" i="5"/>
  <c r="AX289" i="5"/>
  <c r="AW289" i="5"/>
  <c r="AV289" i="5"/>
  <c r="AU289" i="5"/>
  <c r="AT289" i="5"/>
  <c r="AS289" i="5"/>
  <c r="BD288" i="5"/>
  <c r="BC288" i="5"/>
  <c r="BB288" i="5"/>
  <c r="BA288" i="5"/>
  <c r="AZ288" i="5"/>
  <c r="AY288" i="5"/>
  <c r="AX288" i="5"/>
  <c r="AW288" i="5"/>
  <c r="AV288" i="5"/>
  <c r="AU288" i="5"/>
  <c r="AT288" i="5"/>
  <c r="AS288" i="5"/>
  <c r="BD287" i="5"/>
  <c r="BC287" i="5"/>
  <c r="BB287" i="5"/>
  <c r="BA287" i="5"/>
  <c r="AZ287" i="5"/>
  <c r="AY287" i="5"/>
  <c r="AX287" i="5"/>
  <c r="AW287" i="5"/>
  <c r="AV287" i="5"/>
  <c r="AU287" i="5"/>
  <c r="AT287" i="5"/>
  <c r="AS287" i="5"/>
  <c r="BD286" i="5"/>
  <c r="BC286" i="5"/>
  <c r="BB286" i="5"/>
  <c r="BA286" i="5"/>
  <c r="AZ286" i="5"/>
  <c r="AY286" i="5"/>
  <c r="AX286" i="5"/>
  <c r="AW286" i="5"/>
  <c r="AV286" i="5"/>
  <c r="AU286" i="5"/>
  <c r="AT286" i="5"/>
  <c r="AS286" i="5"/>
  <c r="BD285" i="5"/>
  <c r="BC285" i="5"/>
  <c r="BB285" i="5"/>
  <c r="BA285" i="5"/>
  <c r="AZ285" i="5"/>
  <c r="AY285" i="5"/>
  <c r="AX285" i="5"/>
  <c r="AW285" i="5"/>
  <c r="AV285" i="5"/>
  <c r="AU285" i="5"/>
  <c r="AT285" i="5"/>
  <c r="AS285" i="5"/>
  <c r="BD284" i="5"/>
  <c r="BC284" i="5"/>
  <c r="BB284" i="5"/>
  <c r="BA284" i="5"/>
  <c r="AZ284" i="5"/>
  <c r="AY284" i="5"/>
  <c r="AX284" i="5"/>
  <c r="AW284" i="5"/>
  <c r="AV284" i="5"/>
  <c r="AU284" i="5"/>
  <c r="AT284" i="5"/>
  <c r="AS284" i="5"/>
  <c r="BD283" i="5"/>
  <c r="BC283" i="5"/>
  <c r="BB283" i="5"/>
  <c r="BA283" i="5"/>
  <c r="AZ283" i="5"/>
  <c r="AY283" i="5"/>
  <c r="AX283" i="5"/>
  <c r="AW283" i="5"/>
  <c r="AV283" i="5"/>
  <c r="AU283" i="5"/>
  <c r="AT283" i="5"/>
  <c r="AS283" i="5"/>
  <c r="BD282" i="5"/>
  <c r="BC282" i="5"/>
  <c r="BB282" i="5"/>
  <c r="BA282" i="5"/>
  <c r="AZ282" i="5"/>
  <c r="AY282" i="5"/>
  <c r="AX282" i="5"/>
  <c r="AW282" i="5"/>
  <c r="AV282" i="5"/>
  <c r="AU282" i="5"/>
  <c r="AT282" i="5"/>
  <c r="AS282" i="5"/>
  <c r="BD281" i="5"/>
  <c r="BC281" i="5"/>
  <c r="BB281" i="5"/>
  <c r="BA281" i="5"/>
  <c r="AZ281" i="5"/>
  <c r="AY281" i="5"/>
  <c r="AX281" i="5"/>
  <c r="AW281" i="5"/>
  <c r="AV281" i="5"/>
  <c r="AU281" i="5"/>
  <c r="AT281" i="5"/>
  <c r="AS281" i="5"/>
  <c r="BD280" i="5"/>
  <c r="BC280" i="5"/>
  <c r="BB280" i="5"/>
  <c r="BA280" i="5"/>
  <c r="AZ280" i="5"/>
  <c r="AY280" i="5"/>
  <c r="AX280" i="5"/>
  <c r="AW280" i="5"/>
  <c r="AV280" i="5"/>
  <c r="AU280" i="5"/>
  <c r="AT280" i="5"/>
  <c r="AS280" i="5"/>
  <c r="BD279" i="5"/>
  <c r="BC279" i="5"/>
  <c r="BB279" i="5"/>
  <c r="BA279" i="5"/>
  <c r="AZ279" i="5"/>
  <c r="AY279" i="5"/>
  <c r="AX279" i="5"/>
  <c r="AW279" i="5"/>
  <c r="AV279" i="5"/>
  <c r="AU279" i="5"/>
  <c r="AT279" i="5"/>
  <c r="AS279" i="5"/>
  <c r="BD278" i="5"/>
  <c r="BC278" i="5"/>
  <c r="BB278" i="5"/>
  <c r="BA278" i="5"/>
  <c r="AZ278" i="5"/>
  <c r="AY278" i="5"/>
  <c r="AX278" i="5"/>
  <c r="AW278" i="5"/>
  <c r="AV278" i="5"/>
  <c r="AU278" i="5"/>
  <c r="AT278" i="5"/>
  <c r="AS278" i="5"/>
  <c r="BD277" i="5"/>
  <c r="BC277" i="5"/>
  <c r="BB277" i="5"/>
  <c r="BA277" i="5"/>
  <c r="AZ277" i="5"/>
  <c r="AY277" i="5"/>
  <c r="AX277" i="5"/>
  <c r="AW277" i="5"/>
  <c r="AV277" i="5"/>
  <c r="AU277" i="5"/>
  <c r="AT277" i="5"/>
  <c r="AS277" i="5"/>
  <c r="BD276" i="5"/>
  <c r="BC276" i="5"/>
  <c r="BB276" i="5"/>
  <c r="BA276" i="5"/>
  <c r="AZ276" i="5"/>
  <c r="AY276" i="5"/>
  <c r="AX276" i="5"/>
  <c r="AW276" i="5"/>
  <c r="AV276" i="5"/>
  <c r="AU276" i="5"/>
  <c r="AT276" i="5"/>
  <c r="AS276" i="5"/>
  <c r="BD275" i="5"/>
  <c r="BC275" i="5"/>
  <c r="BB275" i="5"/>
  <c r="BA275" i="5"/>
  <c r="AZ275" i="5"/>
  <c r="AY275" i="5"/>
  <c r="AX275" i="5"/>
  <c r="AW275" i="5"/>
  <c r="AV275" i="5"/>
  <c r="AU275" i="5"/>
  <c r="AT275" i="5"/>
  <c r="AS275" i="5"/>
  <c r="BD274" i="5"/>
  <c r="BC274" i="5"/>
  <c r="BB274" i="5"/>
  <c r="BA274" i="5"/>
  <c r="AZ274" i="5"/>
  <c r="AY274" i="5"/>
  <c r="AX274" i="5"/>
  <c r="AW274" i="5"/>
  <c r="AV274" i="5"/>
  <c r="AU274" i="5"/>
  <c r="AT274" i="5"/>
  <c r="AS274" i="5"/>
  <c r="BD273" i="5"/>
  <c r="BC273" i="5"/>
  <c r="BB273" i="5"/>
  <c r="BA273" i="5"/>
  <c r="AZ273" i="5"/>
  <c r="AY273" i="5"/>
  <c r="AX273" i="5"/>
  <c r="AW273" i="5"/>
  <c r="AV273" i="5"/>
  <c r="AU273" i="5"/>
  <c r="AT273" i="5"/>
  <c r="AS273" i="5"/>
  <c r="BD272" i="5"/>
  <c r="BC272" i="5"/>
  <c r="BB272" i="5"/>
  <c r="BA272" i="5"/>
  <c r="AZ272" i="5"/>
  <c r="AY272" i="5"/>
  <c r="AX272" i="5"/>
  <c r="AW272" i="5"/>
  <c r="AV272" i="5"/>
  <c r="AU272" i="5"/>
  <c r="AT272" i="5"/>
  <c r="AS272" i="5"/>
  <c r="BD271" i="5"/>
  <c r="BC271" i="5"/>
  <c r="BB271" i="5"/>
  <c r="BA271" i="5"/>
  <c r="AZ271" i="5"/>
  <c r="AY271" i="5"/>
  <c r="AX271" i="5"/>
  <c r="AW271" i="5"/>
  <c r="AV271" i="5"/>
  <c r="AU271" i="5"/>
  <c r="AT271" i="5"/>
  <c r="AS271" i="5"/>
  <c r="BD270" i="5"/>
  <c r="BC270" i="5"/>
  <c r="BB270" i="5"/>
  <c r="BA270" i="5"/>
  <c r="AZ270" i="5"/>
  <c r="AY270" i="5"/>
  <c r="AX270" i="5"/>
  <c r="AW270" i="5"/>
  <c r="AV270" i="5"/>
  <c r="AU270" i="5"/>
  <c r="AT270" i="5"/>
  <c r="AS270" i="5"/>
  <c r="BD269" i="5"/>
  <c r="BC269" i="5"/>
  <c r="BB269" i="5"/>
  <c r="BA269" i="5"/>
  <c r="AZ269" i="5"/>
  <c r="AY269" i="5"/>
  <c r="AX269" i="5"/>
  <c r="AW269" i="5"/>
  <c r="AV269" i="5"/>
  <c r="AU269" i="5"/>
  <c r="AT269" i="5"/>
  <c r="AS269" i="5"/>
  <c r="BD268" i="5"/>
  <c r="BC268" i="5"/>
  <c r="BB268" i="5"/>
  <c r="BA268" i="5"/>
  <c r="AZ268" i="5"/>
  <c r="AY268" i="5"/>
  <c r="AX268" i="5"/>
  <c r="AW268" i="5"/>
  <c r="AV268" i="5"/>
  <c r="AU268" i="5"/>
  <c r="AT268" i="5"/>
  <c r="AS268" i="5"/>
  <c r="BD267" i="5"/>
  <c r="BC267" i="5"/>
  <c r="BB267" i="5"/>
  <c r="BA267" i="5"/>
  <c r="AZ267" i="5"/>
  <c r="AY267" i="5"/>
  <c r="AX267" i="5"/>
  <c r="AW267" i="5"/>
  <c r="AV267" i="5"/>
  <c r="AU267" i="5"/>
  <c r="AT267" i="5"/>
  <c r="AS267" i="5"/>
  <c r="BD266" i="5"/>
  <c r="BC266" i="5"/>
  <c r="BB266" i="5"/>
  <c r="BA266" i="5"/>
  <c r="AZ266" i="5"/>
  <c r="AY266" i="5"/>
  <c r="AX266" i="5"/>
  <c r="AW266" i="5"/>
  <c r="AV266" i="5"/>
  <c r="AU266" i="5"/>
  <c r="AT266" i="5"/>
  <c r="AS266" i="5"/>
  <c r="BD265" i="5"/>
  <c r="BC265" i="5"/>
  <c r="BB265" i="5"/>
  <c r="BA265" i="5"/>
  <c r="AZ265" i="5"/>
  <c r="AY265" i="5"/>
  <c r="AX265" i="5"/>
  <c r="AW265" i="5"/>
  <c r="AV265" i="5"/>
  <c r="AU265" i="5"/>
  <c r="AT265" i="5"/>
  <c r="AS265" i="5"/>
  <c r="BD264" i="5"/>
  <c r="BC264" i="5"/>
  <c r="BB264" i="5"/>
  <c r="BA264" i="5"/>
  <c r="AZ264" i="5"/>
  <c r="AY264" i="5"/>
  <c r="AX264" i="5"/>
  <c r="AW264" i="5"/>
  <c r="AV264" i="5"/>
  <c r="AU264" i="5"/>
  <c r="AT264" i="5"/>
  <c r="AS264" i="5"/>
  <c r="BD263" i="5"/>
  <c r="BC263" i="5"/>
  <c r="BB263" i="5"/>
  <c r="BA263" i="5"/>
  <c r="AZ263" i="5"/>
  <c r="AY263" i="5"/>
  <c r="AX263" i="5"/>
  <c r="AW263" i="5"/>
  <c r="AV263" i="5"/>
  <c r="AU263" i="5"/>
  <c r="AT263" i="5"/>
  <c r="AS263" i="5"/>
  <c r="BD262" i="5"/>
  <c r="BC262" i="5"/>
  <c r="BB262" i="5"/>
  <c r="BA262" i="5"/>
  <c r="AZ262" i="5"/>
  <c r="AY262" i="5"/>
  <c r="AX262" i="5"/>
  <c r="AW262" i="5"/>
  <c r="AV262" i="5"/>
  <c r="AU262" i="5"/>
  <c r="AT262" i="5"/>
  <c r="AS262" i="5"/>
  <c r="BD261" i="5"/>
  <c r="BC261" i="5"/>
  <c r="BB261" i="5"/>
  <c r="BA261" i="5"/>
  <c r="AZ261" i="5"/>
  <c r="AY261" i="5"/>
  <c r="AX261" i="5"/>
  <c r="AW261" i="5"/>
  <c r="AV261" i="5"/>
  <c r="AU261" i="5"/>
  <c r="AT261" i="5"/>
  <c r="AS261" i="5"/>
  <c r="BD260" i="5"/>
  <c r="BC260" i="5"/>
  <c r="BB260" i="5"/>
  <c r="BA260" i="5"/>
  <c r="AZ260" i="5"/>
  <c r="AY260" i="5"/>
  <c r="AX260" i="5"/>
  <c r="AW260" i="5"/>
  <c r="AV260" i="5"/>
  <c r="AU260" i="5"/>
  <c r="AT260" i="5"/>
  <c r="AS260" i="5"/>
  <c r="BD259" i="5"/>
  <c r="BC259" i="5"/>
  <c r="BB259" i="5"/>
  <c r="BA259" i="5"/>
  <c r="AZ259" i="5"/>
  <c r="AY259" i="5"/>
  <c r="AX259" i="5"/>
  <c r="AW259" i="5"/>
  <c r="AV259" i="5"/>
  <c r="AU259" i="5"/>
  <c r="AT259" i="5"/>
  <c r="AS259" i="5"/>
  <c r="BD258" i="5"/>
  <c r="BC258" i="5"/>
  <c r="BB258" i="5"/>
  <c r="BA258" i="5"/>
  <c r="AZ258" i="5"/>
  <c r="AY258" i="5"/>
  <c r="AX258" i="5"/>
  <c r="AW258" i="5"/>
  <c r="AV258" i="5"/>
  <c r="AU258" i="5"/>
  <c r="AT258" i="5"/>
  <c r="AS258" i="5"/>
  <c r="BD257" i="5"/>
  <c r="BC257" i="5"/>
  <c r="BB257" i="5"/>
  <c r="BA257" i="5"/>
  <c r="AZ257" i="5"/>
  <c r="AY257" i="5"/>
  <c r="AX257" i="5"/>
  <c r="AW257" i="5"/>
  <c r="AV257" i="5"/>
  <c r="AU257" i="5"/>
  <c r="AT257" i="5"/>
  <c r="AS257" i="5"/>
  <c r="BD256" i="5"/>
  <c r="BC256" i="5"/>
  <c r="BB256" i="5"/>
  <c r="BA256" i="5"/>
  <c r="AZ256" i="5"/>
  <c r="AY256" i="5"/>
  <c r="AX256" i="5"/>
  <c r="AW256" i="5"/>
  <c r="AV256" i="5"/>
  <c r="AU256" i="5"/>
  <c r="AT256" i="5"/>
  <c r="AS256" i="5"/>
  <c r="BD255" i="5"/>
  <c r="BC255" i="5"/>
  <c r="BB255" i="5"/>
  <c r="BA255" i="5"/>
  <c r="AZ255" i="5"/>
  <c r="AY255" i="5"/>
  <c r="AX255" i="5"/>
  <c r="AW255" i="5"/>
  <c r="AV255" i="5"/>
  <c r="AU255" i="5"/>
  <c r="AT255" i="5"/>
  <c r="AS255" i="5"/>
  <c r="BD254" i="5"/>
  <c r="BC254" i="5"/>
  <c r="BB254" i="5"/>
  <c r="BA254" i="5"/>
  <c r="AZ254" i="5"/>
  <c r="AY254" i="5"/>
  <c r="AX254" i="5"/>
  <c r="AW254" i="5"/>
  <c r="AV254" i="5"/>
  <c r="AU254" i="5"/>
  <c r="AT254" i="5"/>
  <c r="AS254" i="5"/>
  <c r="BD253" i="5"/>
  <c r="BC253" i="5"/>
  <c r="BB253" i="5"/>
  <c r="BA253" i="5"/>
  <c r="AZ253" i="5"/>
  <c r="AY253" i="5"/>
  <c r="AX253" i="5"/>
  <c r="AW253" i="5"/>
  <c r="AV253" i="5"/>
  <c r="AU253" i="5"/>
  <c r="AT253" i="5"/>
  <c r="AS253" i="5"/>
  <c r="BD252" i="5"/>
  <c r="BC252" i="5"/>
  <c r="BB252" i="5"/>
  <c r="BA252" i="5"/>
  <c r="AZ252" i="5"/>
  <c r="AY252" i="5"/>
  <c r="AX252" i="5"/>
  <c r="AW252" i="5"/>
  <c r="AV252" i="5"/>
  <c r="AU252" i="5"/>
  <c r="AT252" i="5"/>
  <c r="AS252" i="5"/>
  <c r="BD251" i="5"/>
  <c r="BC251" i="5"/>
  <c r="BB251" i="5"/>
  <c r="BA251" i="5"/>
  <c r="AZ251" i="5"/>
  <c r="AY251" i="5"/>
  <c r="AX251" i="5"/>
  <c r="AW251" i="5"/>
  <c r="AV251" i="5"/>
  <c r="AU251" i="5"/>
  <c r="AT251" i="5"/>
  <c r="AS251" i="5"/>
  <c r="BD250" i="5"/>
  <c r="BC250" i="5"/>
  <c r="BB250" i="5"/>
  <c r="BA250" i="5"/>
  <c r="AZ250" i="5"/>
  <c r="AY250" i="5"/>
  <c r="AX250" i="5"/>
  <c r="AW250" i="5"/>
  <c r="AV250" i="5"/>
  <c r="AU250" i="5"/>
  <c r="AT250" i="5"/>
  <c r="AS250" i="5"/>
  <c r="BD249" i="5"/>
  <c r="BC249" i="5"/>
  <c r="BB249" i="5"/>
  <c r="BA249" i="5"/>
  <c r="AZ249" i="5"/>
  <c r="AY249" i="5"/>
  <c r="AX249" i="5"/>
  <c r="AW249" i="5"/>
  <c r="AV249" i="5"/>
  <c r="AU249" i="5"/>
  <c r="AT249" i="5"/>
  <c r="AS249" i="5"/>
  <c r="BD248" i="5"/>
  <c r="BC248" i="5"/>
  <c r="BB248" i="5"/>
  <c r="BA248" i="5"/>
  <c r="AZ248" i="5"/>
  <c r="AY248" i="5"/>
  <c r="AX248" i="5"/>
  <c r="AW248" i="5"/>
  <c r="AV248" i="5"/>
  <c r="AU248" i="5"/>
  <c r="AT248" i="5"/>
  <c r="AS248" i="5"/>
  <c r="BD247" i="5"/>
  <c r="BC247" i="5"/>
  <c r="BB247" i="5"/>
  <c r="BA247" i="5"/>
  <c r="AZ247" i="5"/>
  <c r="AY247" i="5"/>
  <c r="AX247" i="5"/>
  <c r="AW247" i="5"/>
  <c r="AV247" i="5"/>
  <c r="AU247" i="5"/>
  <c r="AT247" i="5"/>
  <c r="AS247" i="5"/>
  <c r="BD246" i="5"/>
  <c r="BC246" i="5"/>
  <c r="BB246" i="5"/>
  <c r="BA246" i="5"/>
  <c r="AZ246" i="5"/>
  <c r="AY246" i="5"/>
  <c r="AX246" i="5"/>
  <c r="AW246" i="5"/>
  <c r="AV246" i="5"/>
  <c r="AU246" i="5"/>
  <c r="AT246" i="5"/>
  <c r="AS246" i="5"/>
  <c r="BD245" i="5"/>
  <c r="BC245" i="5"/>
  <c r="BB245" i="5"/>
  <c r="BA245" i="5"/>
  <c r="AZ245" i="5"/>
  <c r="AY245" i="5"/>
  <c r="AX245" i="5"/>
  <c r="AW245" i="5"/>
  <c r="AV245" i="5"/>
  <c r="AU245" i="5"/>
  <c r="AT245" i="5"/>
  <c r="AS245" i="5"/>
  <c r="BD244" i="5"/>
  <c r="BC244" i="5"/>
  <c r="BB244" i="5"/>
  <c r="BA244" i="5"/>
  <c r="AZ244" i="5"/>
  <c r="AY244" i="5"/>
  <c r="AX244" i="5"/>
  <c r="AW244" i="5"/>
  <c r="AV244" i="5"/>
  <c r="AU244" i="5"/>
  <c r="AT244" i="5"/>
  <c r="AS244" i="5"/>
  <c r="BD243" i="5"/>
  <c r="BC243" i="5"/>
  <c r="BB243" i="5"/>
  <c r="BA243" i="5"/>
  <c r="AZ243" i="5"/>
  <c r="AY243" i="5"/>
  <c r="AX243" i="5"/>
  <c r="AW243" i="5"/>
  <c r="AV243" i="5"/>
  <c r="AU243" i="5"/>
  <c r="AT243" i="5"/>
  <c r="AS243" i="5"/>
  <c r="BD242" i="5"/>
  <c r="BC242" i="5"/>
  <c r="BB242" i="5"/>
  <c r="BA242" i="5"/>
  <c r="AZ242" i="5"/>
  <c r="AY242" i="5"/>
  <c r="AX242" i="5"/>
  <c r="AW242" i="5"/>
  <c r="AV242" i="5"/>
  <c r="AU242" i="5"/>
  <c r="AT242" i="5"/>
  <c r="AS242" i="5"/>
  <c r="BD241" i="5"/>
  <c r="BC241" i="5"/>
  <c r="BB241" i="5"/>
  <c r="BA241" i="5"/>
  <c r="AZ241" i="5"/>
  <c r="AY241" i="5"/>
  <c r="AX241" i="5"/>
  <c r="AW241" i="5"/>
  <c r="AV241" i="5"/>
  <c r="AU241" i="5"/>
  <c r="AT241" i="5"/>
  <c r="AS241" i="5"/>
  <c r="BD240" i="5"/>
  <c r="BC240" i="5"/>
  <c r="BB240" i="5"/>
  <c r="BA240" i="5"/>
  <c r="AZ240" i="5"/>
  <c r="AY240" i="5"/>
  <c r="AX240" i="5"/>
  <c r="AW240" i="5"/>
  <c r="AV240" i="5"/>
  <c r="AU240" i="5"/>
  <c r="AT240" i="5"/>
  <c r="AS240" i="5"/>
  <c r="BD239" i="5"/>
  <c r="BC239" i="5"/>
  <c r="BB239" i="5"/>
  <c r="BA239" i="5"/>
  <c r="AZ239" i="5"/>
  <c r="AY239" i="5"/>
  <c r="AX239" i="5"/>
  <c r="AW239" i="5"/>
  <c r="AV239" i="5"/>
  <c r="AU239" i="5"/>
  <c r="AT239" i="5"/>
  <c r="AS239" i="5"/>
  <c r="BD238" i="5"/>
  <c r="BC238" i="5"/>
  <c r="BB238" i="5"/>
  <c r="BA238" i="5"/>
  <c r="AZ238" i="5"/>
  <c r="AY238" i="5"/>
  <c r="AX238" i="5"/>
  <c r="AW238" i="5"/>
  <c r="AV238" i="5"/>
  <c r="AU238" i="5"/>
  <c r="AT238" i="5"/>
  <c r="AS238" i="5"/>
  <c r="BD237" i="5"/>
  <c r="BC237" i="5"/>
  <c r="BB237" i="5"/>
  <c r="BA237" i="5"/>
  <c r="AZ237" i="5"/>
  <c r="AY237" i="5"/>
  <c r="AX237" i="5"/>
  <c r="AW237" i="5"/>
  <c r="AV237" i="5"/>
  <c r="AU237" i="5"/>
  <c r="AT237" i="5"/>
  <c r="AS237" i="5"/>
  <c r="BD236" i="5"/>
  <c r="BC236" i="5"/>
  <c r="BB236" i="5"/>
  <c r="BA236" i="5"/>
  <c r="AZ236" i="5"/>
  <c r="AY236" i="5"/>
  <c r="AX236" i="5"/>
  <c r="AW236" i="5"/>
  <c r="AV236" i="5"/>
  <c r="AU236" i="5"/>
  <c r="AT236" i="5"/>
  <c r="AS236" i="5"/>
  <c r="BD235" i="5"/>
  <c r="BC235" i="5"/>
  <c r="BB235" i="5"/>
  <c r="BA235" i="5"/>
  <c r="AZ235" i="5"/>
  <c r="AY235" i="5"/>
  <c r="AX235" i="5"/>
  <c r="AW235" i="5"/>
  <c r="AV235" i="5"/>
  <c r="AU235" i="5"/>
  <c r="AT235" i="5"/>
  <c r="AS235" i="5"/>
  <c r="BD234" i="5"/>
  <c r="BC234" i="5"/>
  <c r="BB234" i="5"/>
  <c r="BA234" i="5"/>
  <c r="AZ234" i="5"/>
  <c r="AY234" i="5"/>
  <c r="AX234" i="5"/>
  <c r="AW234" i="5"/>
  <c r="AV234" i="5"/>
  <c r="AU234" i="5"/>
  <c r="AT234" i="5"/>
  <c r="AS234" i="5"/>
  <c r="BD233" i="5"/>
  <c r="BC233" i="5"/>
  <c r="BB233" i="5"/>
  <c r="BA233" i="5"/>
  <c r="AZ233" i="5"/>
  <c r="AY233" i="5"/>
  <c r="AX233" i="5"/>
  <c r="AW233" i="5"/>
  <c r="AV233" i="5"/>
  <c r="AU233" i="5"/>
  <c r="AT233" i="5"/>
  <c r="AS233" i="5"/>
  <c r="BD232" i="5"/>
  <c r="BC232" i="5"/>
  <c r="BB232" i="5"/>
  <c r="BA232" i="5"/>
  <c r="AZ232" i="5"/>
  <c r="AY232" i="5"/>
  <c r="AX232" i="5"/>
  <c r="AW232" i="5"/>
  <c r="AV232" i="5"/>
  <c r="AU232" i="5"/>
  <c r="AT232" i="5"/>
  <c r="AS232" i="5"/>
  <c r="BD231" i="5"/>
  <c r="BC231" i="5"/>
  <c r="BB231" i="5"/>
  <c r="BA231" i="5"/>
  <c r="AZ231" i="5"/>
  <c r="AY231" i="5"/>
  <c r="AX231" i="5"/>
  <c r="AW231" i="5"/>
  <c r="AV231" i="5"/>
  <c r="AU231" i="5"/>
  <c r="AT231" i="5"/>
  <c r="AS231" i="5"/>
  <c r="BD230" i="5"/>
  <c r="BC230" i="5"/>
  <c r="BB230" i="5"/>
  <c r="BA230" i="5"/>
  <c r="AZ230" i="5"/>
  <c r="AY230" i="5"/>
  <c r="AX230" i="5"/>
  <c r="AW230" i="5"/>
  <c r="AV230" i="5"/>
  <c r="AU230" i="5"/>
  <c r="AT230" i="5"/>
  <c r="AS230" i="5"/>
  <c r="BD229" i="5"/>
  <c r="BC229" i="5"/>
  <c r="BB229" i="5"/>
  <c r="BA229" i="5"/>
  <c r="AZ229" i="5"/>
  <c r="AY229" i="5"/>
  <c r="AX229" i="5"/>
  <c r="AW229" i="5"/>
  <c r="AV229" i="5"/>
  <c r="AU229" i="5"/>
  <c r="AT229" i="5"/>
  <c r="AS229" i="5"/>
  <c r="BD228" i="5"/>
  <c r="BC228" i="5"/>
  <c r="BB228" i="5"/>
  <c r="BA228" i="5"/>
  <c r="AZ228" i="5"/>
  <c r="AY228" i="5"/>
  <c r="AX228" i="5"/>
  <c r="AW228" i="5"/>
  <c r="AV228" i="5"/>
  <c r="AU228" i="5"/>
  <c r="AT228" i="5"/>
  <c r="AS228" i="5"/>
  <c r="BD227" i="5"/>
  <c r="BC227" i="5"/>
  <c r="BB227" i="5"/>
  <c r="BA227" i="5"/>
  <c r="AZ227" i="5"/>
  <c r="AY227" i="5"/>
  <c r="AX227" i="5"/>
  <c r="AW227" i="5"/>
  <c r="AV227" i="5"/>
  <c r="AU227" i="5"/>
  <c r="AT227" i="5"/>
  <c r="AS227" i="5"/>
  <c r="BD226" i="5"/>
  <c r="BC226" i="5"/>
  <c r="BB226" i="5"/>
  <c r="BA226" i="5"/>
  <c r="AZ226" i="5"/>
  <c r="AY226" i="5"/>
  <c r="AX226" i="5"/>
  <c r="AW226" i="5"/>
  <c r="AV226" i="5"/>
  <c r="AU226" i="5"/>
  <c r="AT226" i="5"/>
  <c r="AS226" i="5"/>
  <c r="BD225" i="5"/>
  <c r="BC225" i="5"/>
  <c r="BB225" i="5"/>
  <c r="BA225" i="5"/>
  <c r="AZ225" i="5"/>
  <c r="AY225" i="5"/>
  <c r="AX225" i="5"/>
  <c r="AW225" i="5"/>
  <c r="AV225" i="5"/>
  <c r="AU225" i="5"/>
  <c r="AT225" i="5"/>
  <c r="AS225" i="5"/>
  <c r="BD224" i="5"/>
  <c r="BC224" i="5"/>
  <c r="BB224" i="5"/>
  <c r="BA224" i="5"/>
  <c r="AZ224" i="5"/>
  <c r="AY224" i="5"/>
  <c r="AX224" i="5"/>
  <c r="AW224" i="5"/>
  <c r="AV224" i="5"/>
  <c r="AU224" i="5"/>
  <c r="AT224" i="5"/>
  <c r="AS224" i="5"/>
  <c r="BD223" i="5"/>
  <c r="BC223" i="5"/>
  <c r="BB223" i="5"/>
  <c r="BA223" i="5"/>
  <c r="AZ223" i="5"/>
  <c r="AY223" i="5"/>
  <c r="AX223" i="5"/>
  <c r="AW223" i="5"/>
  <c r="AV223" i="5"/>
  <c r="AU223" i="5"/>
  <c r="AT223" i="5"/>
  <c r="AS223" i="5"/>
  <c r="BD222" i="5"/>
  <c r="BC222" i="5"/>
  <c r="BB222" i="5"/>
  <c r="BA222" i="5"/>
  <c r="AZ222" i="5"/>
  <c r="AY222" i="5"/>
  <c r="AX222" i="5"/>
  <c r="AW222" i="5"/>
  <c r="AV222" i="5"/>
  <c r="AU222" i="5"/>
  <c r="AT222" i="5"/>
  <c r="AS222" i="5"/>
  <c r="BD221" i="5"/>
  <c r="BC221" i="5"/>
  <c r="BB221" i="5"/>
  <c r="BA221" i="5"/>
  <c r="AZ221" i="5"/>
  <c r="AY221" i="5"/>
  <c r="AX221" i="5"/>
  <c r="AW221" i="5"/>
  <c r="AV221" i="5"/>
  <c r="AU221" i="5"/>
  <c r="AT221" i="5"/>
  <c r="AS221" i="5"/>
  <c r="BD220" i="5"/>
  <c r="BC220" i="5"/>
  <c r="BB220" i="5"/>
  <c r="BA220" i="5"/>
  <c r="AZ220" i="5"/>
  <c r="AY220" i="5"/>
  <c r="AX220" i="5"/>
  <c r="AW220" i="5"/>
  <c r="AV220" i="5"/>
  <c r="AU220" i="5"/>
  <c r="AT220" i="5"/>
  <c r="AS220" i="5"/>
  <c r="BD219" i="5"/>
  <c r="BC219" i="5"/>
  <c r="BB219" i="5"/>
  <c r="BA219" i="5"/>
  <c r="AZ219" i="5"/>
  <c r="AY219" i="5"/>
  <c r="AX219" i="5"/>
  <c r="AW219" i="5"/>
  <c r="AV219" i="5"/>
  <c r="AU219" i="5"/>
  <c r="AT219" i="5"/>
  <c r="AS219" i="5"/>
  <c r="BD218" i="5"/>
  <c r="BC218" i="5"/>
  <c r="BB218" i="5"/>
  <c r="BA218" i="5"/>
  <c r="AZ218" i="5"/>
  <c r="AY218" i="5"/>
  <c r="AX218" i="5"/>
  <c r="AW218" i="5"/>
  <c r="AV218" i="5"/>
  <c r="AU218" i="5"/>
  <c r="AT218" i="5"/>
  <c r="AS218" i="5"/>
  <c r="BD217" i="5"/>
  <c r="BC217" i="5"/>
  <c r="BB217" i="5"/>
  <c r="BA217" i="5"/>
  <c r="AZ217" i="5"/>
  <c r="AY217" i="5"/>
  <c r="AX217" i="5"/>
  <c r="AW217" i="5"/>
  <c r="AV217" i="5"/>
  <c r="AU217" i="5"/>
  <c r="AT217" i="5"/>
  <c r="AS217" i="5"/>
  <c r="BD216" i="5"/>
  <c r="BC216" i="5"/>
  <c r="BB216" i="5"/>
  <c r="BA216" i="5"/>
  <c r="AZ216" i="5"/>
  <c r="AY216" i="5"/>
  <c r="AX216" i="5"/>
  <c r="AW216" i="5"/>
  <c r="AV216" i="5"/>
  <c r="AU216" i="5"/>
  <c r="AT216" i="5"/>
  <c r="AS216" i="5"/>
  <c r="BD215" i="5"/>
  <c r="BC215" i="5"/>
  <c r="BB215" i="5"/>
  <c r="BA215" i="5"/>
  <c r="AZ215" i="5"/>
  <c r="AY215" i="5"/>
  <c r="AX215" i="5"/>
  <c r="AW215" i="5"/>
  <c r="AV215" i="5"/>
  <c r="AU215" i="5"/>
  <c r="AT215" i="5"/>
  <c r="AS215" i="5"/>
  <c r="BD214" i="5"/>
  <c r="BC214" i="5"/>
  <c r="BB214" i="5"/>
  <c r="BA214" i="5"/>
  <c r="AZ214" i="5"/>
  <c r="AY214" i="5"/>
  <c r="AX214" i="5"/>
  <c r="AW214" i="5"/>
  <c r="AV214" i="5"/>
  <c r="AU214" i="5"/>
  <c r="AT214" i="5"/>
  <c r="AS214" i="5"/>
  <c r="BD213" i="5"/>
  <c r="BC213" i="5"/>
  <c r="BB213" i="5"/>
  <c r="BA213" i="5"/>
  <c r="AZ213" i="5"/>
  <c r="AY213" i="5"/>
  <c r="AX213" i="5"/>
  <c r="AW213" i="5"/>
  <c r="AV213" i="5"/>
  <c r="AU213" i="5"/>
  <c r="AT213" i="5"/>
  <c r="AS213" i="5"/>
  <c r="BD212" i="5"/>
  <c r="BC212" i="5"/>
  <c r="BB212" i="5"/>
  <c r="BA212" i="5"/>
  <c r="AZ212" i="5"/>
  <c r="AY212" i="5"/>
  <c r="AX212" i="5"/>
  <c r="AW212" i="5"/>
  <c r="AV212" i="5"/>
  <c r="AU212" i="5"/>
  <c r="AT212" i="5"/>
  <c r="AS212" i="5"/>
  <c r="BD211" i="5"/>
  <c r="BC211" i="5"/>
  <c r="BB211" i="5"/>
  <c r="BA211" i="5"/>
  <c r="AZ211" i="5"/>
  <c r="AY211" i="5"/>
  <c r="AX211" i="5"/>
  <c r="AW211" i="5"/>
  <c r="AV211" i="5"/>
  <c r="AU211" i="5"/>
  <c r="AT211" i="5"/>
  <c r="AS211" i="5"/>
  <c r="BD210" i="5"/>
  <c r="BC210" i="5"/>
  <c r="BB210" i="5"/>
  <c r="BA210" i="5"/>
  <c r="AZ210" i="5"/>
  <c r="AY210" i="5"/>
  <c r="AX210" i="5"/>
  <c r="AW210" i="5"/>
  <c r="AV210" i="5"/>
  <c r="AU210" i="5"/>
  <c r="AT210" i="5"/>
  <c r="AS210" i="5"/>
  <c r="BD209" i="5"/>
  <c r="BC209" i="5"/>
  <c r="BB209" i="5"/>
  <c r="BA209" i="5"/>
  <c r="AZ209" i="5"/>
  <c r="AY209" i="5"/>
  <c r="AX209" i="5"/>
  <c r="AW209" i="5"/>
  <c r="AV209" i="5"/>
  <c r="AU209" i="5"/>
  <c r="AT209" i="5"/>
  <c r="AS209" i="5"/>
  <c r="BD208" i="5"/>
  <c r="BC208" i="5"/>
  <c r="BB208" i="5"/>
  <c r="BA208" i="5"/>
  <c r="AZ208" i="5"/>
  <c r="AY208" i="5"/>
  <c r="AX208" i="5"/>
  <c r="AW208" i="5"/>
  <c r="AV208" i="5"/>
  <c r="AU208" i="5"/>
  <c r="AT208" i="5"/>
  <c r="AS208" i="5"/>
  <c r="BD207" i="5"/>
  <c r="BC207" i="5"/>
  <c r="BB207" i="5"/>
  <c r="BA207" i="5"/>
  <c r="AZ207" i="5"/>
  <c r="AY207" i="5"/>
  <c r="AX207" i="5"/>
  <c r="AW207" i="5"/>
  <c r="AV207" i="5"/>
  <c r="AU207" i="5"/>
  <c r="AT207" i="5"/>
  <c r="AS207" i="5"/>
  <c r="BD206" i="5"/>
  <c r="BC206" i="5"/>
  <c r="BB206" i="5"/>
  <c r="BA206" i="5"/>
  <c r="AZ206" i="5"/>
  <c r="AY206" i="5"/>
  <c r="AX206" i="5"/>
  <c r="AW206" i="5"/>
  <c r="AV206" i="5"/>
  <c r="AU206" i="5"/>
  <c r="AT206" i="5"/>
  <c r="AS206" i="5"/>
  <c r="BD205" i="5"/>
  <c r="BC205" i="5"/>
  <c r="BB205" i="5"/>
  <c r="BA205" i="5"/>
  <c r="AZ205" i="5"/>
  <c r="AY205" i="5"/>
  <c r="AX205" i="5"/>
  <c r="AW205" i="5"/>
  <c r="AV205" i="5"/>
  <c r="AU205" i="5"/>
  <c r="AT205" i="5"/>
  <c r="AS205" i="5"/>
  <c r="BD204" i="5"/>
  <c r="BC204" i="5"/>
  <c r="BB204" i="5"/>
  <c r="BA204" i="5"/>
  <c r="AZ204" i="5"/>
  <c r="AY204" i="5"/>
  <c r="AX204" i="5"/>
  <c r="AW204" i="5"/>
  <c r="AV204" i="5"/>
  <c r="AU204" i="5"/>
  <c r="AT204" i="5"/>
  <c r="AS204" i="5"/>
  <c r="BD203" i="5"/>
  <c r="BC203" i="5"/>
  <c r="BB203" i="5"/>
  <c r="BA203" i="5"/>
  <c r="AZ203" i="5"/>
  <c r="AY203" i="5"/>
  <c r="AX203" i="5"/>
  <c r="AW203" i="5"/>
  <c r="AV203" i="5"/>
  <c r="AU203" i="5"/>
  <c r="AT203" i="5"/>
  <c r="AS203" i="5"/>
  <c r="BD202" i="5"/>
  <c r="BC202" i="5"/>
  <c r="BB202" i="5"/>
  <c r="BA202" i="5"/>
  <c r="AZ202" i="5"/>
  <c r="AY202" i="5"/>
  <c r="AX202" i="5"/>
  <c r="AW202" i="5"/>
  <c r="AV202" i="5"/>
  <c r="AU202" i="5"/>
  <c r="AT202" i="5"/>
  <c r="AS202" i="5"/>
  <c r="BD201" i="5"/>
  <c r="BC201" i="5"/>
  <c r="BB201" i="5"/>
  <c r="BA201" i="5"/>
  <c r="AZ201" i="5"/>
  <c r="AY201" i="5"/>
  <c r="AX201" i="5"/>
  <c r="AW201" i="5"/>
  <c r="AV201" i="5"/>
  <c r="AU201" i="5"/>
  <c r="AT201" i="5"/>
  <c r="AS201" i="5"/>
  <c r="BD200" i="5"/>
  <c r="BC200" i="5"/>
  <c r="BB200" i="5"/>
  <c r="BA200" i="5"/>
  <c r="AZ200" i="5"/>
  <c r="AY200" i="5"/>
  <c r="AX200" i="5"/>
  <c r="AW200" i="5"/>
  <c r="AV200" i="5"/>
  <c r="AU200" i="5"/>
  <c r="AT200" i="5"/>
  <c r="AS200" i="5"/>
  <c r="BD199" i="5"/>
  <c r="BC199" i="5"/>
  <c r="BB199" i="5"/>
  <c r="BA199" i="5"/>
  <c r="AZ199" i="5"/>
  <c r="AY199" i="5"/>
  <c r="AX199" i="5"/>
  <c r="AW199" i="5"/>
  <c r="AV199" i="5"/>
  <c r="AU199" i="5"/>
  <c r="AT199" i="5"/>
  <c r="AS199" i="5"/>
  <c r="BD198" i="5"/>
  <c r="BC198" i="5"/>
  <c r="BB198" i="5"/>
  <c r="BA198" i="5"/>
  <c r="AZ198" i="5"/>
  <c r="AY198" i="5"/>
  <c r="AX198" i="5"/>
  <c r="AW198" i="5"/>
  <c r="AV198" i="5"/>
  <c r="AU198" i="5"/>
  <c r="AT198" i="5"/>
  <c r="AS198" i="5"/>
  <c r="BD197" i="5"/>
  <c r="BC197" i="5"/>
  <c r="BB197" i="5"/>
  <c r="BA197" i="5"/>
  <c r="AZ197" i="5"/>
  <c r="AY197" i="5"/>
  <c r="AX197" i="5"/>
  <c r="AW197" i="5"/>
  <c r="AV197" i="5"/>
  <c r="AU197" i="5"/>
  <c r="AT197" i="5"/>
  <c r="AS197" i="5"/>
  <c r="BD196" i="5"/>
  <c r="BC196" i="5"/>
  <c r="BB196" i="5"/>
  <c r="BA196" i="5"/>
  <c r="AZ196" i="5"/>
  <c r="AY196" i="5"/>
  <c r="AX196" i="5"/>
  <c r="AW196" i="5"/>
  <c r="AV196" i="5"/>
  <c r="AU196" i="5"/>
  <c r="AT196" i="5"/>
  <c r="AS196" i="5"/>
  <c r="BD195" i="5"/>
  <c r="BC195" i="5"/>
  <c r="BB195" i="5"/>
  <c r="BA195" i="5"/>
  <c r="AZ195" i="5"/>
  <c r="AY195" i="5"/>
  <c r="AX195" i="5"/>
  <c r="AW195" i="5"/>
  <c r="AV195" i="5"/>
  <c r="AU195" i="5"/>
  <c r="AT195" i="5"/>
  <c r="AS195" i="5"/>
  <c r="BD194" i="5"/>
  <c r="BC194" i="5"/>
  <c r="BB194" i="5"/>
  <c r="BA194" i="5"/>
  <c r="AZ194" i="5"/>
  <c r="AY194" i="5"/>
  <c r="AX194" i="5"/>
  <c r="AW194" i="5"/>
  <c r="AV194" i="5"/>
  <c r="AU194" i="5"/>
  <c r="AT194" i="5"/>
  <c r="AS194" i="5"/>
  <c r="BD193" i="5"/>
  <c r="BC193" i="5"/>
  <c r="BB193" i="5"/>
  <c r="BA193" i="5"/>
  <c r="AZ193" i="5"/>
  <c r="AY193" i="5"/>
  <c r="AX193" i="5"/>
  <c r="AW193" i="5"/>
  <c r="AV193" i="5"/>
  <c r="AU193" i="5"/>
  <c r="AT193" i="5"/>
  <c r="AS193" i="5"/>
  <c r="BD192" i="5"/>
  <c r="BC192" i="5"/>
  <c r="BB192" i="5"/>
  <c r="BA192" i="5"/>
  <c r="AZ192" i="5"/>
  <c r="AY192" i="5"/>
  <c r="AX192" i="5"/>
  <c r="AW192" i="5"/>
  <c r="AV192" i="5"/>
  <c r="AU192" i="5"/>
  <c r="AT192" i="5"/>
  <c r="AS192" i="5"/>
  <c r="BD191" i="5"/>
  <c r="BC191" i="5"/>
  <c r="BB191" i="5"/>
  <c r="BA191" i="5"/>
  <c r="AZ191" i="5"/>
  <c r="AY191" i="5"/>
  <c r="AX191" i="5"/>
  <c r="AW191" i="5"/>
  <c r="AV191" i="5"/>
  <c r="AU191" i="5"/>
  <c r="AT191" i="5"/>
  <c r="AS191" i="5"/>
  <c r="BD190" i="5"/>
  <c r="BC190" i="5"/>
  <c r="BB190" i="5"/>
  <c r="BA190" i="5"/>
  <c r="AZ190" i="5"/>
  <c r="AY190" i="5"/>
  <c r="AX190" i="5"/>
  <c r="AW190" i="5"/>
  <c r="AV190" i="5"/>
  <c r="AU190" i="5"/>
  <c r="AT190" i="5"/>
  <c r="AS190" i="5"/>
  <c r="BD189" i="5"/>
  <c r="BC189" i="5"/>
  <c r="BB189" i="5"/>
  <c r="BA189" i="5"/>
  <c r="AZ189" i="5"/>
  <c r="AY189" i="5"/>
  <c r="AX189" i="5"/>
  <c r="AW189" i="5"/>
  <c r="AV189" i="5"/>
  <c r="AU189" i="5"/>
  <c r="AT189" i="5"/>
  <c r="AS189" i="5"/>
  <c r="BD188" i="5"/>
  <c r="BC188" i="5"/>
  <c r="BB188" i="5"/>
  <c r="BA188" i="5"/>
  <c r="AZ188" i="5"/>
  <c r="AY188" i="5"/>
  <c r="AX188" i="5"/>
  <c r="AW188" i="5"/>
  <c r="AV188" i="5"/>
  <c r="AU188" i="5"/>
  <c r="AT188" i="5"/>
  <c r="AS188" i="5"/>
  <c r="BD187" i="5"/>
  <c r="BC187" i="5"/>
  <c r="BB187" i="5"/>
  <c r="BA187" i="5"/>
  <c r="AZ187" i="5"/>
  <c r="AY187" i="5"/>
  <c r="AX187" i="5"/>
  <c r="AW187" i="5"/>
  <c r="AV187" i="5"/>
  <c r="AU187" i="5"/>
  <c r="AT187" i="5"/>
  <c r="AS187" i="5"/>
  <c r="BD186" i="5"/>
  <c r="BC186" i="5"/>
  <c r="BB186" i="5"/>
  <c r="BA186" i="5"/>
  <c r="AZ186" i="5"/>
  <c r="AY186" i="5"/>
  <c r="AX186" i="5"/>
  <c r="AW186" i="5"/>
  <c r="AV186" i="5"/>
  <c r="AU186" i="5"/>
  <c r="AT186" i="5"/>
  <c r="AS186" i="5"/>
  <c r="BD185" i="5"/>
  <c r="BC185" i="5"/>
  <c r="BB185" i="5"/>
  <c r="BA185" i="5"/>
  <c r="AZ185" i="5"/>
  <c r="AY185" i="5"/>
  <c r="AX185" i="5"/>
  <c r="AW185" i="5"/>
  <c r="AV185" i="5"/>
  <c r="AU185" i="5"/>
  <c r="AT185" i="5"/>
  <c r="AS185" i="5"/>
  <c r="BD184" i="5"/>
  <c r="BC184" i="5"/>
  <c r="BB184" i="5"/>
  <c r="BA184" i="5"/>
  <c r="AZ184" i="5"/>
  <c r="AY184" i="5"/>
  <c r="AX184" i="5"/>
  <c r="AW184" i="5"/>
  <c r="AV184" i="5"/>
  <c r="AU184" i="5"/>
  <c r="AT184" i="5"/>
  <c r="AS184" i="5"/>
  <c r="BD183" i="5"/>
  <c r="BC183" i="5"/>
  <c r="BB183" i="5"/>
  <c r="BA183" i="5"/>
  <c r="AZ183" i="5"/>
  <c r="AY183" i="5"/>
  <c r="AX183" i="5"/>
  <c r="AW183" i="5"/>
  <c r="AV183" i="5"/>
  <c r="AU183" i="5"/>
  <c r="AT183" i="5"/>
  <c r="AS183" i="5"/>
  <c r="BD182" i="5"/>
  <c r="BC182" i="5"/>
  <c r="BB182" i="5"/>
  <c r="BA182" i="5"/>
  <c r="AZ182" i="5"/>
  <c r="AY182" i="5"/>
  <c r="AX182" i="5"/>
  <c r="AW182" i="5"/>
  <c r="AV182" i="5"/>
  <c r="AU182" i="5"/>
  <c r="AT182" i="5"/>
  <c r="AS182" i="5"/>
  <c r="BD181" i="5"/>
  <c r="BC181" i="5"/>
  <c r="BB181" i="5"/>
  <c r="BA181" i="5"/>
  <c r="AZ181" i="5"/>
  <c r="AY181" i="5"/>
  <c r="AX181" i="5"/>
  <c r="AW181" i="5"/>
  <c r="AV181" i="5"/>
  <c r="AU181" i="5"/>
  <c r="AT181" i="5"/>
  <c r="AS181" i="5"/>
  <c r="BD180" i="5"/>
  <c r="BC180" i="5"/>
  <c r="BB180" i="5"/>
  <c r="BA180" i="5"/>
  <c r="AZ180" i="5"/>
  <c r="AY180" i="5"/>
  <c r="AX180" i="5"/>
  <c r="AW180" i="5"/>
  <c r="AV180" i="5"/>
  <c r="AU180" i="5"/>
  <c r="AT180" i="5"/>
  <c r="AS180" i="5"/>
  <c r="BD179" i="5"/>
  <c r="BC179" i="5"/>
  <c r="BB179" i="5"/>
  <c r="BA179" i="5"/>
  <c r="AZ179" i="5"/>
  <c r="AY179" i="5"/>
  <c r="AX179" i="5"/>
  <c r="AW179" i="5"/>
  <c r="AV179" i="5"/>
  <c r="AU179" i="5"/>
  <c r="AT179" i="5"/>
  <c r="AS179" i="5"/>
  <c r="BD178" i="5"/>
  <c r="BC178" i="5"/>
  <c r="BB178" i="5"/>
  <c r="BA178" i="5"/>
  <c r="AZ178" i="5"/>
  <c r="AY178" i="5"/>
  <c r="AX178" i="5"/>
  <c r="AW178" i="5"/>
  <c r="AV178" i="5"/>
  <c r="AU178" i="5"/>
  <c r="AT178" i="5"/>
  <c r="AS178" i="5"/>
  <c r="BD177" i="5"/>
  <c r="BC177" i="5"/>
  <c r="BB177" i="5"/>
  <c r="BA177" i="5"/>
  <c r="AZ177" i="5"/>
  <c r="AY177" i="5"/>
  <c r="AX177" i="5"/>
  <c r="AW177" i="5"/>
  <c r="AV177" i="5"/>
  <c r="AU177" i="5"/>
  <c r="AT177" i="5"/>
  <c r="AS177" i="5"/>
  <c r="BD176" i="5"/>
  <c r="BC176" i="5"/>
  <c r="BB176" i="5"/>
  <c r="BA176" i="5"/>
  <c r="AZ176" i="5"/>
  <c r="AY176" i="5"/>
  <c r="AX176" i="5"/>
  <c r="AW176" i="5"/>
  <c r="AV176" i="5"/>
  <c r="AU176" i="5"/>
  <c r="AT176" i="5"/>
  <c r="AS176" i="5"/>
  <c r="BD175" i="5"/>
  <c r="BC175" i="5"/>
  <c r="BB175" i="5"/>
  <c r="BA175" i="5"/>
  <c r="AZ175" i="5"/>
  <c r="AY175" i="5"/>
  <c r="AX175" i="5"/>
  <c r="AW175" i="5"/>
  <c r="AV175" i="5"/>
  <c r="AU175" i="5"/>
  <c r="AT175" i="5"/>
  <c r="AS175" i="5"/>
  <c r="BD174" i="5"/>
  <c r="BC174" i="5"/>
  <c r="BB174" i="5"/>
  <c r="BA174" i="5"/>
  <c r="AZ174" i="5"/>
  <c r="AY174" i="5"/>
  <c r="AX174" i="5"/>
  <c r="AW174" i="5"/>
  <c r="AV174" i="5"/>
  <c r="AU174" i="5"/>
  <c r="AT174" i="5"/>
  <c r="AS174" i="5"/>
  <c r="BD173" i="5"/>
  <c r="BC173" i="5"/>
  <c r="BB173" i="5"/>
  <c r="BA173" i="5"/>
  <c r="AZ173" i="5"/>
  <c r="AY173" i="5"/>
  <c r="AX173" i="5"/>
  <c r="AW173" i="5"/>
  <c r="AV173" i="5"/>
  <c r="AU173" i="5"/>
  <c r="AT173" i="5"/>
  <c r="AS173" i="5"/>
  <c r="BD172" i="5"/>
  <c r="BC172" i="5"/>
  <c r="BB172" i="5"/>
  <c r="BA172" i="5"/>
  <c r="AZ172" i="5"/>
  <c r="AY172" i="5"/>
  <c r="AX172" i="5"/>
  <c r="AW172" i="5"/>
  <c r="AV172" i="5"/>
  <c r="AU172" i="5"/>
  <c r="AT172" i="5"/>
  <c r="AS172" i="5"/>
  <c r="BD171" i="5"/>
  <c r="BC171" i="5"/>
  <c r="BB171" i="5"/>
  <c r="BA171" i="5"/>
  <c r="AZ171" i="5"/>
  <c r="AY171" i="5"/>
  <c r="AX171" i="5"/>
  <c r="AW171" i="5"/>
  <c r="AV171" i="5"/>
  <c r="AU171" i="5"/>
  <c r="AT171" i="5"/>
  <c r="AS171" i="5"/>
  <c r="BD170" i="5"/>
  <c r="BC170" i="5"/>
  <c r="BB170" i="5"/>
  <c r="BA170" i="5"/>
  <c r="AZ170" i="5"/>
  <c r="AY170" i="5"/>
  <c r="AX170" i="5"/>
  <c r="AW170" i="5"/>
  <c r="AV170" i="5"/>
  <c r="AU170" i="5"/>
  <c r="AT170" i="5"/>
  <c r="AS170" i="5"/>
  <c r="BD169" i="5"/>
  <c r="BC169" i="5"/>
  <c r="BB169" i="5"/>
  <c r="BA169" i="5"/>
  <c r="AZ169" i="5"/>
  <c r="AY169" i="5"/>
  <c r="AX169" i="5"/>
  <c r="AW169" i="5"/>
  <c r="AV169" i="5"/>
  <c r="AU169" i="5"/>
  <c r="AT169" i="5"/>
  <c r="AS169" i="5"/>
  <c r="BD168" i="5"/>
  <c r="BC168" i="5"/>
  <c r="BB168" i="5"/>
  <c r="BA168" i="5"/>
  <c r="AZ168" i="5"/>
  <c r="AY168" i="5"/>
  <c r="AX168" i="5"/>
  <c r="AW168" i="5"/>
  <c r="AV168" i="5"/>
  <c r="AU168" i="5"/>
  <c r="AT168" i="5"/>
  <c r="AS168" i="5"/>
  <c r="BD167" i="5"/>
  <c r="BC167" i="5"/>
  <c r="BB167" i="5"/>
  <c r="BA167" i="5"/>
  <c r="AZ167" i="5"/>
  <c r="AY167" i="5"/>
  <c r="AX167" i="5"/>
  <c r="AW167" i="5"/>
  <c r="AV167" i="5"/>
  <c r="AU167" i="5"/>
  <c r="AT167" i="5"/>
  <c r="AS167" i="5"/>
  <c r="BD166" i="5"/>
  <c r="BC166" i="5"/>
  <c r="BB166" i="5"/>
  <c r="BA166" i="5"/>
  <c r="AZ166" i="5"/>
  <c r="AY166" i="5"/>
  <c r="AX166" i="5"/>
  <c r="AW166" i="5"/>
  <c r="AV166" i="5"/>
  <c r="AU166" i="5"/>
  <c r="AT166" i="5"/>
  <c r="AS166" i="5"/>
  <c r="BD165" i="5"/>
  <c r="BC165" i="5"/>
  <c r="BB165" i="5"/>
  <c r="BA165" i="5"/>
  <c r="AZ165" i="5"/>
  <c r="AY165" i="5"/>
  <c r="AX165" i="5"/>
  <c r="AW165" i="5"/>
  <c r="AV165" i="5"/>
  <c r="AU165" i="5"/>
  <c r="AT165" i="5"/>
  <c r="AS165" i="5"/>
  <c r="BD164" i="5"/>
  <c r="BC164" i="5"/>
  <c r="BB164" i="5"/>
  <c r="BA164" i="5"/>
  <c r="AZ164" i="5"/>
  <c r="AY164" i="5"/>
  <c r="AX164" i="5"/>
  <c r="AW164" i="5"/>
  <c r="AV164" i="5"/>
  <c r="AU164" i="5"/>
  <c r="AT164" i="5"/>
  <c r="AS164" i="5"/>
  <c r="BD163" i="5"/>
  <c r="BC163" i="5"/>
  <c r="BB163" i="5"/>
  <c r="BA163" i="5"/>
  <c r="AZ163" i="5"/>
  <c r="AY163" i="5"/>
  <c r="AX163" i="5"/>
  <c r="AW163" i="5"/>
  <c r="AV163" i="5"/>
  <c r="AU163" i="5"/>
  <c r="AT163" i="5"/>
  <c r="AS163" i="5"/>
  <c r="BD162" i="5"/>
  <c r="BC162" i="5"/>
  <c r="BB162" i="5"/>
  <c r="BA162" i="5"/>
  <c r="AZ162" i="5"/>
  <c r="AY162" i="5"/>
  <c r="AX162" i="5"/>
  <c r="AW162" i="5"/>
  <c r="AV162" i="5"/>
  <c r="AU162" i="5"/>
  <c r="AT162" i="5"/>
  <c r="AS162" i="5"/>
  <c r="BD161" i="5"/>
  <c r="BC161" i="5"/>
  <c r="BB161" i="5"/>
  <c r="BA161" i="5"/>
  <c r="AZ161" i="5"/>
  <c r="AY161" i="5"/>
  <c r="AX161" i="5"/>
  <c r="AW161" i="5"/>
  <c r="AV161" i="5"/>
  <c r="AU161" i="5"/>
  <c r="AT161" i="5"/>
  <c r="AS161" i="5"/>
  <c r="BD160" i="5"/>
  <c r="BC160" i="5"/>
  <c r="BB160" i="5"/>
  <c r="BA160" i="5"/>
  <c r="AZ160" i="5"/>
  <c r="AY160" i="5"/>
  <c r="AX160" i="5"/>
  <c r="AW160" i="5"/>
  <c r="AV160" i="5"/>
  <c r="AU160" i="5"/>
  <c r="AT160" i="5"/>
  <c r="AS160" i="5"/>
  <c r="BD159" i="5"/>
  <c r="BC159" i="5"/>
  <c r="BB159" i="5"/>
  <c r="BA159" i="5"/>
  <c r="AZ159" i="5"/>
  <c r="AY159" i="5"/>
  <c r="AX159" i="5"/>
  <c r="AW159" i="5"/>
  <c r="AV159" i="5"/>
  <c r="AU159" i="5"/>
  <c r="AT159" i="5"/>
  <c r="AS159" i="5"/>
  <c r="BD158" i="5"/>
  <c r="BC158" i="5"/>
  <c r="BB158" i="5"/>
  <c r="BA158" i="5"/>
  <c r="AZ158" i="5"/>
  <c r="AY158" i="5"/>
  <c r="AX158" i="5"/>
  <c r="AW158" i="5"/>
  <c r="AV158" i="5"/>
  <c r="AU158" i="5"/>
  <c r="AT158" i="5"/>
  <c r="AS158" i="5"/>
  <c r="BD157" i="5"/>
  <c r="BC157" i="5"/>
  <c r="BB157" i="5"/>
  <c r="BA157" i="5"/>
  <c r="AZ157" i="5"/>
  <c r="AY157" i="5"/>
  <c r="AX157" i="5"/>
  <c r="AW157" i="5"/>
  <c r="AV157" i="5"/>
  <c r="AU157" i="5"/>
  <c r="AT157" i="5"/>
  <c r="AS157" i="5"/>
  <c r="BD156" i="5"/>
  <c r="BC156" i="5"/>
  <c r="BB156" i="5"/>
  <c r="BA156" i="5"/>
  <c r="AZ156" i="5"/>
  <c r="AY156" i="5"/>
  <c r="AX156" i="5"/>
  <c r="AW156" i="5"/>
  <c r="AV156" i="5"/>
  <c r="AU156" i="5"/>
  <c r="AT156" i="5"/>
  <c r="AS156" i="5"/>
  <c r="BD155" i="5"/>
  <c r="BC155" i="5"/>
  <c r="BB155" i="5"/>
  <c r="BA155" i="5"/>
  <c r="AZ155" i="5"/>
  <c r="AY155" i="5"/>
  <c r="AX155" i="5"/>
  <c r="AW155" i="5"/>
  <c r="AV155" i="5"/>
  <c r="AU155" i="5"/>
  <c r="AT155" i="5"/>
  <c r="AS155" i="5"/>
  <c r="BD154" i="5"/>
  <c r="BC154" i="5"/>
  <c r="BB154" i="5"/>
  <c r="BA154" i="5"/>
  <c r="AZ154" i="5"/>
  <c r="AY154" i="5"/>
  <c r="AX154" i="5"/>
  <c r="AW154" i="5"/>
  <c r="AV154" i="5"/>
  <c r="AU154" i="5"/>
  <c r="AT154" i="5"/>
  <c r="AS154" i="5"/>
  <c r="BD153" i="5"/>
  <c r="BC153" i="5"/>
  <c r="BB153" i="5"/>
  <c r="BA153" i="5"/>
  <c r="AZ153" i="5"/>
  <c r="AY153" i="5"/>
  <c r="AX153" i="5"/>
  <c r="AW153" i="5"/>
  <c r="AV153" i="5"/>
  <c r="AU153" i="5"/>
  <c r="AT153" i="5"/>
  <c r="AS153" i="5"/>
  <c r="BD152" i="5"/>
  <c r="BC152" i="5"/>
  <c r="BB152" i="5"/>
  <c r="BA152" i="5"/>
  <c r="AZ152" i="5"/>
  <c r="AY152" i="5"/>
  <c r="AX152" i="5"/>
  <c r="AW152" i="5"/>
  <c r="AV152" i="5"/>
  <c r="AU152" i="5"/>
  <c r="AT152" i="5"/>
  <c r="AS152" i="5"/>
  <c r="BD151" i="5"/>
  <c r="BC151" i="5"/>
  <c r="BB151" i="5"/>
  <c r="BA151" i="5"/>
  <c r="AZ151" i="5"/>
  <c r="AY151" i="5"/>
  <c r="AX151" i="5"/>
  <c r="AW151" i="5"/>
  <c r="AV151" i="5"/>
  <c r="AU151" i="5"/>
  <c r="AT151" i="5"/>
  <c r="AS151" i="5"/>
  <c r="BD150" i="5"/>
  <c r="BC150" i="5"/>
  <c r="BB150" i="5"/>
  <c r="BA150" i="5"/>
  <c r="AZ150" i="5"/>
  <c r="AY150" i="5"/>
  <c r="AX150" i="5"/>
  <c r="AW150" i="5"/>
  <c r="AV150" i="5"/>
  <c r="AU150" i="5"/>
  <c r="AT150" i="5"/>
  <c r="AS150" i="5"/>
  <c r="BD149" i="5"/>
  <c r="BC149" i="5"/>
  <c r="BB149" i="5"/>
  <c r="BA149" i="5"/>
  <c r="AZ149" i="5"/>
  <c r="AY149" i="5"/>
  <c r="AX149" i="5"/>
  <c r="AW149" i="5"/>
  <c r="AV149" i="5"/>
  <c r="AU149" i="5"/>
  <c r="AT149" i="5"/>
  <c r="AS149" i="5"/>
  <c r="BD148" i="5"/>
  <c r="BC148" i="5"/>
  <c r="BB148" i="5"/>
  <c r="BA148" i="5"/>
  <c r="AZ148" i="5"/>
  <c r="AY148" i="5"/>
  <c r="AX148" i="5"/>
  <c r="AW148" i="5"/>
  <c r="AV148" i="5"/>
  <c r="AU148" i="5"/>
  <c r="AT148" i="5"/>
  <c r="AS148" i="5"/>
  <c r="BD147" i="5"/>
  <c r="BC147" i="5"/>
  <c r="BB147" i="5"/>
  <c r="BA147" i="5"/>
  <c r="AZ147" i="5"/>
  <c r="AY147" i="5"/>
  <c r="AX147" i="5"/>
  <c r="AW147" i="5"/>
  <c r="AV147" i="5"/>
  <c r="AU147" i="5"/>
  <c r="AT147" i="5"/>
  <c r="AS147" i="5"/>
  <c r="BD146" i="5"/>
  <c r="BC146" i="5"/>
  <c r="BB146" i="5"/>
  <c r="BA146" i="5"/>
  <c r="AZ146" i="5"/>
  <c r="AY146" i="5"/>
  <c r="AX146" i="5"/>
  <c r="AW146" i="5"/>
  <c r="AV146" i="5"/>
  <c r="AU146" i="5"/>
  <c r="AT146" i="5"/>
  <c r="AS146" i="5"/>
  <c r="BD145" i="5"/>
  <c r="BC145" i="5"/>
  <c r="BB145" i="5"/>
  <c r="BA145" i="5"/>
  <c r="AZ145" i="5"/>
  <c r="AY145" i="5"/>
  <c r="AX145" i="5"/>
  <c r="AW145" i="5"/>
  <c r="AV145" i="5"/>
  <c r="AU145" i="5"/>
  <c r="AT145" i="5"/>
  <c r="AS145" i="5"/>
  <c r="BD144" i="5"/>
  <c r="BC144" i="5"/>
  <c r="BB144" i="5"/>
  <c r="BA144" i="5"/>
  <c r="AZ144" i="5"/>
  <c r="AY144" i="5"/>
  <c r="AX144" i="5"/>
  <c r="AW144" i="5"/>
  <c r="AV144" i="5"/>
  <c r="AU144" i="5"/>
  <c r="AT144" i="5"/>
  <c r="AS144" i="5"/>
  <c r="BD143" i="5"/>
  <c r="BC143" i="5"/>
  <c r="BB143" i="5"/>
  <c r="BA143" i="5"/>
  <c r="AZ143" i="5"/>
  <c r="AY143" i="5"/>
  <c r="AX143" i="5"/>
  <c r="AW143" i="5"/>
  <c r="AV143" i="5"/>
  <c r="AU143" i="5"/>
  <c r="AT143" i="5"/>
  <c r="AS143" i="5"/>
  <c r="BD142" i="5"/>
  <c r="BC142" i="5"/>
  <c r="BB142" i="5"/>
  <c r="BA142" i="5"/>
  <c r="AZ142" i="5"/>
  <c r="AY142" i="5"/>
  <c r="AX142" i="5"/>
  <c r="AW142" i="5"/>
  <c r="AV142" i="5"/>
  <c r="AU142" i="5"/>
  <c r="AT142" i="5"/>
  <c r="AS142" i="5"/>
  <c r="BD141" i="5"/>
  <c r="BC141" i="5"/>
  <c r="BB141" i="5"/>
  <c r="BA141" i="5"/>
  <c r="AZ141" i="5"/>
  <c r="AY141" i="5"/>
  <c r="AX141" i="5"/>
  <c r="AW141" i="5"/>
  <c r="AV141" i="5"/>
  <c r="AU141" i="5"/>
  <c r="AT141" i="5"/>
  <c r="AS141" i="5"/>
  <c r="BD140" i="5"/>
  <c r="BC140" i="5"/>
  <c r="BB140" i="5"/>
  <c r="BA140" i="5"/>
  <c r="AZ140" i="5"/>
  <c r="AY140" i="5"/>
  <c r="AX140" i="5"/>
  <c r="AW140" i="5"/>
  <c r="AV140" i="5"/>
  <c r="AU140" i="5"/>
  <c r="AT140" i="5"/>
  <c r="AS140" i="5"/>
  <c r="BD139" i="5"/>
  <c r="BC139" i="5"/>
  <c r="BB139" i="5"/>
  <c r="BA139" i="5"/>
  <c r="AZ139" i="5"/>
  <c r="AY139" i="5"/>
  <c r="AX139" i="5"/>
  <c r="AW139" i="5"/>
  <c r="AV139" i="5"/>
  <c r="AU139" i="5"/>
  <c r="AT139" i="5"/>
  <c r="AS139" i="5"/>
  <c r="BD138" i="5"/>
  <c r="BC138" i="5"/>
  <c r="BB138" i="5"/>
  <c r="BA138" i="5"/>
  <c r="AZ138" i="5"/>
  <c r="AY138" i="5"/>
  <c r="AX138" i="5"/>
  <c r="AW138" i="5"/>
  <c r="AV138" i="5"/>
  <c r="AU138" i="5"/>
  <c r="AT138" i="5"/>
  <c r="AS138" i="5"/>
  <c r="BD137" i="5"/>
  <c r="BC137" i="5"/>
  <c r="BB137" i="5"/>
  <c r="BA137" i="5"/>
  <c r="AZ137" i="5"/>
  <c r="AY137" i="5"/>
  <c r="AX137" i="5"/>
  <c r="AW137" i="5"/>
  <c r="AV137" i="5"/>
  <c r="AU137" i="5"/>
  <c r="AT137" i="5"/>
  <c r="AS137" i="5"/>
  <c r="BD136" i="5"/>
  <c r="BC136" i="5"/>
  <c r="BB136" i="5"/>
  <c r="BA136" i="5"/>
  <c r="AZ136" i="5"/>
  <c r="AY136" i="5"/>
  <c r="AX136" i="5"/>
  <c r="AW136" i="5"/>
  <c r="AV136" i="5"/>
  <c r="AU136" i="5"/>
  <c r="AT136" i="5"/>
  <c r="AS136" i="5"/>
  <c r="BD135" i="5"/>
  <c r="BC135" i="5"/>
  <c r="BB135" i="5"/>
  <c r="BA135" i="5"/>
  <c r="AZ135" i="5"/>
  <c r="AY135" i="5"/>
  <c r="AX135" i="5"/>
  <c r="AW135" i="5"/>
  <c r="AV135" i="5"/>
  <c r="AU135" i="5"/>
  <c r="AT135" i="5"/>
  <c r="AS135" i="5"/>
  <c r="BD134" i="5"/>
  <c r="BC134" i="5"/>
  <c r="BB134" i="5"/>
  <c r="BA134" i="5"/>
  <c r="AZ134" i="5"/>
  <c r="AY134" i="5"/>
  <c r="AX134" i="5"/>
  <c r="AW134" i="5"/>
  <c r="AV134" i="5"/>
  <c r="AU134" i="5"/>
  <c r="AT134" i="5"/>
  <c r="AS134" i="5"/>
  <c r="BD133" i="5"/>
  <c r="BC133" i="5"/>
  <c r="BB133" i="5"/>
  <c r="BA133" i="5"/>
  <c r="AZ133" i="5"/>
  <c r="AY133" i="5"/>
  <c r="AX133" i="5"/>
  <c r="AW133" i="5"/>
  <c r="AV133" i="5"/>
  <c r="AU133" i="5"/>
  <c r="AT133" i="5"/>
  <c r="AS133" i="5"/>
  <c r="BD132" i="5"/>
  <c r="BC132" i="5"/>
  <c r="BB132" i="5"/>
  <c r="BA132" i="5"/>
  <c r="AZ132" i="5"/>
  <c r="AY132" i="5"/>
  <c r="AX132" i="5"/>
  <c r="AW132" i="5"/>
  <c r="AV132" i="5"/>
  <c r="AU132" i="5"/>
  <c r="AT132" i="5"/>
  <c r="AS132" i="5"/>
  <c r="BD131" i="5"/>
  <c r="BC131" i="5"/>
  <c r="BB131" i="5"/>
  <c r="BA131" i="5"/>
  <c r="AZ131" i="5"/>
  <c r="AY131" i="5"/>
  <c r="AX131" i="5"/>
  <c r="AW131" i="5"/>
  <c r="AV131" i="5"/>
  <c r="AU131" i="5"/>
  <c r="AT131" i="5"/>
  <c r="AS131" i="5"/>
  <c r="BD130" i="5"/>
  <c r="BC130" i="5"/>
  <c r="BB130" i="5"/>
  <c r="BA130" i="5"/>
  <c r="AZ130" i="5"/>
  <c r="AY130" i="5"/>
  <c r="AX130" i="5"/>
  <c r="AW130" i="5"/>
  <c r="AV130" i="5"/>
  <c r="AU130" i="5"/>
  <c r="AT130" i="5"/>
  <c r="AS130" i="5"/>
  <c r="BD129" i="5"/>
  <c r="BC129" i="5"/>
  <c r="BB129" i="5"/>
  <c r="BA129" i="5"/>
  <c r="AZ129" i="5"/>
  <c r="AY129" i="5"/>
  <c r="AX129" i="5"/>
  <c r="AW129" i="5"/>
  <c r="AV129" i="5"/>
  <c r="AU129" i="5"/>
  <c r="AT129" i="5"/>
  <c r="AS129" i="5"/>
  <c r="BD128" i="5"/>
  <c r="BC128" i="5"/>
  <c r="BB128" i="5"/>
  <c r="BA128" i="5"/>
  <c r="AZ128" i="5"/>
  <c r="AY128" i="5"/>
  <c r="AX128" i="5"/>
  <c r="AW128" i="5"/>
  <c r="AV128" i="5"/>
  <c r="AU128" i="5"/>
  <c r="AT128" i="5"/>
  <c r="AS128" i="5"/>
  <c r="BD127" i="5"/>
  <c r="BC127" i="5"/>
  <c r="BB127" i="5"/>
  <c r="BA127" i="5"/>
  <c r="AZ127" i="5"/>
  <c r="AY127" i="5"/>
  <c r="AX127" i="5"/>
  <c r="AW127" i="5"/>
  <c r="AV127" i="5"/>
  <c r="AU127" i="5"/>
  <c r="AT127" i="5"/>
  <c r="AS127" i="5"/>
  <c r="BD126" i="5"/>
  <c r="BC126" i="5"/>
  <c r="BB126" i="5"/>
  <c r="BA126" i="5"/>
  <c r="AZ126" i="5"/>
  <c r="AY126" i="5"/>
  <c r="AX126" i="5"/>
  <c r="AW126" i="5"/>
  <c r="AV126" i="5"/>
  <c r="AU126" i="5"/>
  <c r="AT126" i="5"/>
  <c r="AS126" i="5"/>
  <c r="BD125" i="5"/>
  <c r="BC125" i="5"/>
  <c r="BB125" i="5"/>
  <c r="BA125" i="5"/>
  <c r="AZ125" i="5"/>
  <c r="AY125" i="5"/>
  <c r="AX125" i="5"/>
  <c r="AW125" i="5"/>
  <c r="AV125" i="5"/>
  <c r="AU125" i="5"/>
  <c r="AT125" i="5"/>
  <c r="AS125" i="5"/>
  <c r="BD124" i="5"/>
  <c r="BC124" i="5"/>
  <c r="BB124" i="5"/>
  <c r="BA124" i="5"/>
  <c r="AZ124" i="5"/>
  <c r="AY124" i="5"/>
  <c r="AX124" i="5"/>
  <c r="AW124" i="5"/>
  <c r="AV124" i="5"/>
  <c r="AU124" i="5"/>
  <c r="AT124" i="5"/>
  <c r="AS124" i="5"/>
  <c r="BD123" i="5"/>
  <c r="BC123" i="5"/>
  <c r="BB123" i="5"/>
  <c r="BA123" i="5"/>
  <c r="AZ123" i="5"/>
  <c r="AY123" i="5"/>
  <c r="AX123" i="5"/>
  <c r="AW123" i="5"/>
  <c r="AV123" i="5"/>
  <c r="AU123" i="5"/>
  <c r="AT123" i="5"/>
  <c r="AS123" i="5"/>
  <c r="BD122" i="5"/>
  <c r="BC122" i="5"/>
  <c r="BB122" i="5"/>
  <c r="BA122" i="5"/>
  <c r="AZ122" i="5"/>
  <c r="AY122" i="5"/>
  <c r="AX122" i="5"/>
  <c r="AW122" i="5"/>
  <c r="AV122" i="5"/>
  <c r="AU122" i="5"/>
  <c r="AT122" i="5"/>
  <c r="AS122" i="5"/>
  <c r="BD121" i="5"/>
  <c r="BC121" i="5"/>
  <c r="BB121" i="5"/>
  <c r="BA121" i="5"/>
  <c r="AZ121" i="5"/>
  <c r="AY121" i="5"/>
  <c r="AX121" i="5"/>
  <c r="AW121" i="5"/>
  <c r="AV121" i="5"/>
  <c r="AU121" i="5"/>
  <c r="AT121" i="5"/>
  <c r="AS121" i="5"/>
  <c r="BD120" i="5"/>
  <c r="BC120" i="5"/>
  <c r="BB120" i="5"/>
  <c r="BA120" i="5"/>
  <c r="AZ120" i="5"/>
  <c r="AY120" i="5"/>
  <c r="AX120" i="5"/>
  <c r="AW120" i="5"/>
  <c r="AV120" i="5"/>
  <c r="AU120" i="5"/>
  <c r="AT120" i="5"/>
  <c r="AS120" i="5"/>
  <c r="BD119" i="5"/>
  <c r="BC119" i="5"/>
  <c r="BB119" i="5"/>
  <c r="BA119" i="5"/>
  <c r="AZ119" i="5"/>
  <c r="AY119" i="5"/>
  <c r="AX119" i="5"/>
  <c r="AW119" i="5"/>
  <c r="AV119" i="5"/>
  <c r="AU119" i="5"/>
  <c r="AT119" i="5"/>
  <c r="AS119" i="5"/>
  <c r="BD118" i="5"/>
  <c r="BC118" i="5"/>
  <c r="BB118" i="5"/>
  <c r="BA118" i="5"/>
  <c r="AZ118" i="5"/>
  <c r="AY118" i="5"/>
  <c r="AX118" i="5"/>
  <c r="AW118" i="5"/>
  <c r="AV118" i="5"/>
  <c r="AU118" i="5"/>
  <c r="AT118" i="5"/>
  <c r="AS118" i="5"/>
  <c r="BD117" i="5"/>
  <c r="BC117" i="5"/>
  <c r="BB117" i="5"/>
  <c r="BA117" i="5"/>
  <c r="AZ117" i="5"/>
  <c r="AY117" i="5"/>
  <c r="AX117" i="5"/>
  <c r="AW117" i="5"/>
  <c r="AV117" i="5"/>
  <c r="AU117" i="5"/>
  <c r="AT117" i="5"/>
  <c r="AS117" i="5"/>
  <c r="BD116" i="5"/>
  <c r="BC116" i="5"/>
  <c r="BB116" i="5"/>
  <c r="BA116" i="5"/>
  <c r="AZ116" i="5"/>
  <c r="AY116" i="5"/>
  <c r="AX116" i="5"/>
  <c r="AW116" i="5"/>
  <c r="AV116" i="5"/>
  <c r="AU116" i="5"/>
  <c r="AT116" i="5"/>
  <c r="AS116" i="5"/>
  <c r="BD115" i="5"/>
  <c r="BC115" i="5"/>
  <c r="BB115" i="5"/>
  <c r="BA115" i="5"/>
  <c r="AZ115" i="5"/>
  <c r="AY115" i="5"/>
  <c r="AX115" i="5"/>
  <c r="AW115" i="5"/>
  <c r="AV115" i="5"/>
  <c r="AU115" i="5"/>
  <c r="AT115" i="5"/>
  <c r="AS115" i="5"/>
  <c r="BD114" i="5"/>
  <c r="BC114" i="5"/>
  <c r="BB114" i="5"/>
  <c r="BA114" i="5"/>
  <c r="AZ114" i="5"/>
  <c r="AY114" i="5"/>
  <c r="AX114" i="5"/>
  <c r="AW114" i="5"/>
  <c r="AV114" i="5"/>
  <c r="AU114" i="5"/>
  <c r="AT114" i="5"/>
  <c r="AS114" i="5"/>
  <c r="BD113" i="5"/>
  <c r="BC113" i="5"/>
  <c r="BB113" i="5"/>
  <c r="BA113" i="5"/>
  <c r="AZ113" i="5"/>
  <c r="AY113" i="5"/>
  <c r="AX113" i="5"/>
  <c r="AW113" i="5"/>
  <c r="AV113" i="5"/>
  <c r="AU113" i="5"/>
  <c r="AT113" i="5"/>
  <c r="AS113" i="5"/>
  <c r="BD112" i="5"/>
  <c r="BC112" i="5"/>
  <c r="BB112" i="5"/>
  <c r="BA112" i="5"/>
  <c r="AZ112" i="5"/>
  <c r="AY112" i="5"/>
  <c r="AX112" i="5"/>
  <c r="AW112" i="5"/>
  <c r="AV112" i="5"/>
  <c r="AU112" i="5"/>
  <c r="AT112" i="5"/>
  <c r="AS112" i="5"/>
  <c r="BD111" i="5"/>
  <c r="BC111" i="5"/>
  <c r="BB111" i="5"/>
  <c r="BA111" i="5"/>
  <c r="AZ111" i="5"/>
  <c r="AY111" i="5"/>
  <c r="AX111" i="5"/>
  <c r="AW111" i="5"/>
  <c r="AV111" i="5"/>
  <c r="AU111" i="5"/>
  <c r="AT111" i="5"/>
  <c r="AS111" i="5"/>
  <c r="BD110" i="5"/>
  <c r="BC110" i="5"/>
  <c r="BB110" i="5"/>
  <c r="BA110" i="5"/>
  <c r="AZ110" i="5"/>
  <c r="AY110" i="5"/>
  <c r="AX110" i="5"/>
  <c r="AW110" i="5"/>
  <c r="AV110" i="5"/>
  <c r="AU110" i="5"/>
  <c r="AT110" i="5"/>
  <c r="AS110" i="5"/>
  <c r="BD109" i="5"/>
  <c r="BC109" i="5"/>
  <c r="BB109" i="5"/>
  <c r="BA109" i="5"/>
  <c r="AZ109" i="5"/>
  <c r="AY109" i="5"/>
  <c r="AX109" i="5"/>
  <c r="AW109" i="5"/>
  <c r="AV109" i="5"/>
  <c r="AU109" i="5"/>
  <c r="AT109" i="5"/>
  <c r="AS109" i="5"/>
  <c r="BD108" i="5"/>
  <c r="BC108" i="5"/>
  <c r="BB108" i="5"/>
  <c r="BA108" i="5"/>
  <c r="AZ108" i="5"/>
  <c r="AY108" i="5"/>
  <c r="AX108" i="5"/>
  <c r="AW108" i="5"/>
  <c r="AV108" i="5"/>
  <c r="AU108" i="5"/>
  <c r="AT108" i="5"/>
  <c r="AS108" i="5"/>
  <c r="BD107" i="5"/>
  <c r="BC107" i="5"/>
  <c r="BB107" i="5"/>
  <c r="BA107" i="5"/>
  <c r="AZ107" i="5"/>
  <c r="AY107" i="5"/>
  <c r="AX107" i="5"/>
  <c r="AW107" i="5"/>
  <c r="AV107" i="5"/>
  <c r="AU107" i="5"/>
  <c r="AT107" i="5"/>
  <c r="AS107" i="5"/>
  <c r="BD106" i="5"/>
  <c r="BC106" i="5"/>
  <c r="BB106" i="5"/>
  <c r="BA106" i="5"/>
  <c r="AZ106" i="5"/>
  <c r="AY106" i="5"/>
  <c r="AX106" i="5"/>
  <c r="AW106" i="5"/>
  <c r="AV106" i="5"/>
  <c r="AU106" i="5"/>
  <c r="AT106" i="5"/>
  <c r="AS106" i="5"/>
  <c r="BD105" i="5"/>
  <c r="BC105" i="5"/>
  <c r="BB105" i="5"/>
  <c r="BA105" i="5"/>
  <c r="AZ105" i="5"/>
  <c r="AY105" i="5"/>
  <c r="AX105" i="5"/>
  <c r="AW105" i="5"/>
  <c r="AV105" i="5"/>
  <c r="AU105" i="5"/>
  <c r="AT105" i="5"/>
  <c r="AS105" i="5"/>
  <c r="BD104" i="5"/>
  <c r="BC104" i="5"/>
  <c r="BB104" i="5"/>
  <c r="BA104" i="5"/>
  <c r="AZ104" i="5"/>
  <c r="AY104" i="5"/>
  <c r="AX104" i="5"/>
  <c r="AW104" i="5"/>
  <c r="AV104" i="5"/>
  <c r="AU104" i="5"/>
  <c r="AT104" i="5"/>
  <c r="AS104" i="5"/>
  <c r="BD103" i="5"/>
  <c r="BC103" i="5"/>
  <c r="BB103" i="5"/>
  <c r="BA103" i="5"/>
  <c r="AZ103" i="5"/>
  <c r="AY103" i="5"/>
  <c r="AX103" i="5"/>
  <c r="AW103" i="5"/>
  <c r="AV103" i="5"/>
  <c r="AU103" i="5"/>
  <c r="AT103" i="5"/>
  <c r="AS103" i="5"/>
  <c r="BD102" i="5"/>
  <c r="BC102" i="5"/>
  <c r="BB102" i="5"/>
  <c r="BA102" i="5"/>
  <c r="AZ102" i="5"/>
  <c r="AY102" i="5"/>
  <c r="AX102" i="5"/>
  <c r="AW102" i="5"/>
  <c r="AV102" i="5"/>
  <c r="AU102" i="5"/>
  <c r="AT102" i="5"/>
  <c r="AS102" i="5"/>
  <c r="BD101" i="5"/>
  <c r="BC101" i="5"/>
  <c r="BB101" i="5"/>
  <c r="BA101" i="5"/>
  <c r="AZ101" i="5"/>
  <c r="AY101" i="5"/>
  <c r="AX101" i="5"/>
  <c r="AW101" i="5"/>
  <c r="AV101" i="5"/>
  <c r="AU101" i="5"/>
  <c r="AT101" i="5"/>
  <c r="AS101" i="5"/>
  <c r="BD100" i="5"/>
  <c r="BC100" i="5"/>
  <c r="BB100" i="5"/>
  <c r="BA100" i="5"/>
  <c r="AZ100" i="5"/>
  <c r="AY100" i="5"/>
  <c r="AX100" i="5"/>
  <c r="AW100" i="5"/>
  <c r="AV100" i="5"/>
  <c r="AU100" i="5"/>
  <c r="AT100" i="5"/>
  <c r="AS100" i="5"/>
  <c r="BD99" i="5"/>
  <c r="BC99" i="5"/>
  <c r="BB99" i="5"/>
  <c r="BA99" i="5"/>
  <c r="AZ99" i="5"/>
  <c r="AY99" i="5"/>
  <c r="AX99" i="5"/>
  <c r="AW99" i="5"/>
  <c r="AV99" i="5"/>
  <c r="AU99" i="5"/>
  <c r="AT99" i="5"/>
  <c r="AS99" i="5"/>
  <c r="BD98" i="5"/>
  <c r="BC98" i="5"/>
  <c r="BB98" i="5"/>
  <c r="BA98" i="5"/>
  <c r="AZ98" i="5"/>
  <c r="AY98" i="5"/>
  <c r="AX98" i="5"/>
  <c r="AW98" i="5"/>
  <c r="AV98" i="5"/>
  <c r="AU98" i="5"/>
  <c r="AT98" i="5"/>
  <c r="AS98" i="5"/>
  <c r="BD97" i="5"/>
  <c r="BC97" i="5"/>
  <c r="BB97" i="5"/>
  <c r="BA97" i="5"/>
  <c r="AZ97" i="5"/>
  <c r="AY97" i="5"/>
  <c r="AX97" i="5"/>
  <c r="AW97" i="5"/>
  <c r="AV97" i="5"/>
  <c r="AU97" i="5"/>
  <c r="AT97" i="5"/>
  <c r="AS97" i="5"/>
  <c r="BD96" i="5"/>
  <c r="BC96" i="5"/>
  <c r="BB96" i="5"/>
  <c r="BA96" i="5"/>
  <c r="AZ96" i="5"/>
  <c r="AY96" i="5"/>
  <c r="AX96" i="5"/>
  <c r="AW96" i="5"/>
  <c r="AV96" i="5"/>
  <c r="AU96" i="5"/>
  <c r="AT96" i="5"/>
  <c r="AS96" i="5"/>
  <c r="BD95" i="5"/>
  <c r="BC95" i="5"/>
  <c r="BB95" i="5"/>
  <c r="BA95" i="5"/>
  <c r="AZ95" i="5"/>
  <c r="AY95" i="5"/>
  <c r="AX95" i="5"/>
  <c r="AW95" i="5"/>
  <c r="AV95" i="5"/>
  <c r="AU95" i="5"/>
  <c r="AT95" i="5"/>
  <c r="AS95" i="5"/>
  <c r="BD94" i="5"/>
  <c r="BC94" i="5"/>
  <c r="BB94" i="5"/>
  <c r="BA94" i="5"/>
  <c r="AZ94" i="5"/>
  <c r="AY94" i="5"/>
  <c r="AX94" i="5"/>
  <c r="AW94" i="5"/>
  <c r="AV94" i="5"/>
  <c r="AU94" i="5"/>
  <c r="AT94" i="5"/>
  <c r="AS94" i="5"/>
  <c r="BD93" i="5"/>
  <c r="BC93" i="5"/>
  <c r="BB93" i="5"/>
  <c r="BA93" i="5"/>
  <c r="AZ93" i="5"/>
  <c r="AY93" i="5"/>
  <c r="AX93" i="5"/>
  <c r="AW93" i="5"/>
  <c r="AV93" i="5"/>
  <c r="AU93" i="5"/>
  <c r="AT93" i="5"/>
  <c r="AS93" i="5"/>
  <c r="BD92" i="5"/>
  <c r="BC92" i="5"/>
  <c r="BB92" i="5"/>
  <c r="BA92" i="5"/>
  <c r="AZ92" i="5"/>
  <c r="AY92" i="5"/>
  <c r="AX92" i="5"/>
  <c r="AW92" i="5"/>
  <c r="AV92" i="5"/>
  <c r="AU92" i="5"/>
  <c r="AT92" i="5"/>
  <c r="AS92" i="5"/>
  <c r="BD91" i="5"/>
  <c r="BC91" i="5"/>
  <c r="BB91" i="5"/>
  <c r="BA91" i="5"/>
  <c r="AZ91" i="5"/>
  <c r="AY91" i="5"/>
  <c r="AX91" i="5"/>
  <c r="AW91" i="5"/>
  <c r="AV91" i="5"/>
  <c r="AU91" i="5"/>
  <c r="AT91" i="5"/>
  <c r="AS91" i="5"/>
  <c r="BD90" i="5"/>
  <c r="BC90" i="5"/>
  <c r="BB90" i="5"/>
  <c r="BA90" i="5"/>
  <c r="AZ90" i="5"/>
  <c r="AY90" i="5"/>
  <c r="AX90" i="5"/>
  <c r="AW90" i="5"/>
  <c r="AV90" i="5"/>
  <c r="AU90" i="5"/>
  <c r="AT90" i="5"/>
  <c r="AS90" i="5"/>
  <c r="BD89" i="5"/>
  <c r="BC89" i="5"/>
  <c r="BB89" i="5"/>
  <c r="BA89" i="5"/>
  <c r="AZ89" i="5"/>
  <c r="AY89" i="5"/>
  <c r="AX89" i="5"/>
  <c r="AW89" i="5"/>
  <c r="AV89" i="5"/>
  <c r="AU89" i="5"/>
  <c r="AT89" i="5"/>
  <c r="AS89" i="5"/>
  <c r="BD88" i="5"/>
  <c r="BC88" i="5"/>
  <c r="BB88" i="5"/>
  <c r="BA88" i="5"/>
  <c r="AZ88" i="5"/>
  <c r="AY88" i="5"/>
  <c r="AX88" i="5"/>
  <c r="AW88" i="5"/>
  <c r="AV88" i="5"/>
  <c r="AU88" i="5"/>
  <c r="AT88" i="5"/>
  <c r="AS88" i="5"/>
  <c r="BD87" i="5"/>
  <c r="BC87" i="5"/>
  <c r="BB87" i="5"/>
  <c r="BA87" i="5"/>
  <c r="AZ87" i="5"/>
  <c r="AY87" i="5"/>
  <c r="AX87" i="5"/>
  <c r="AW87" i="5"/>
  <c r="AV87" i="5"/>
  <c r="AU87" i="5"/>
  <c r="AT87" i="5"/>
  <c r="AS87" i="5"/>
  <c r="BD86" i="5"/>
  <c r="BC86" i="5"/>
  <c r="BB86" i="5"/>
  <c r="BA86" i="5"/>
  <c r="AZ86" i="5"/>
  <c r="AY86" i="5"/>
  <c r="AX86" i="5"/>
  <c r="AW86" i="5"/>
  <c r="AV86" i="5"/>
  <c r="AU86" i="5"/>
  <c r="AT86" i="5"/>
  <c r="AS86" i="5"/>
  <c r="BD85" i="5"/>
  <c r="BC85" i="5"/>
  <c r="BB85" i="5"/>
  <c r="BA85" i="5"/>
  <c r="AZ85" i="5"/>
  <c r="AY85" i="5"/>
  <c r="AX85" i="5"/>
  <c r="AW85" i="5"/>
  <c r="AV85" i="5"/>
  <c r="AU85" i="5"/>
  <c r="AT85" i="5"/>
  <c r="AS85" i="5"/>
  <c r="BD84" i="5"/>
  <c r="BC84" i="5"/>
  <c r="BB84" i="5"/>
  <c r="BA84" i="5"/>
  <c r="AZ84" i="5"/>
  <c r="AY84" i="5"/>
  <c r="AX84" i="5"/>
  <c r="AW84" i="5"/>
  <c r="AV84" i="5"/>
  <c r="AU84" i="5"/>
  <c r="AT84" i="5"/>
  <c r="AS84" i="5"/>
  <c r="BD83" i="5"/>
  <c r="BC83" i="5"/>
  <c r="BB83" i="5"/>
  <c r="BA83" i="5"/>
  <c r="AZ83" i="5"/>
  <c r="AY83" i="5"/>
  <c r="AX83" i="5"/>
  <c r="AW83" i="5"/>
  <c r="AV83" i="5"/>
  <c r="AU83" i="5"/>
  <c r="AT83" i="5"/>
  <c r="AS83" i="5"/>
  <c r="BD82" i="5"/>
  <c r="BC82" i="5"/>
  <c r="BB82" i="5"/>
  <c r="BA82" i="5"/>
  <c r="AZ82" i="5"/>
  <c r="AY82" i="5"/>
  <c r="AX82" i="5"/>
  <c r="AW82" i="5"/>
  <c r="AV82" i="5"/>
  <c r="AU82" i="5"/>
  <c r="AT82" i="5"/>
  <c r="AS82" i="5"/>
  <c r="BD81" i="5"/>
  <c r="BC81" i="5"/>
  <c r="BB81" i="5"/>
  <c r="BA81" i="5"/>
  <c r="AZ81" i="5"/>
  <c r="AY81" i="5"/>
  <c r="AX81" i="5"/>
  <c r="AW81" i="5"/>
  <c r="AV81" i="5"/>
  <c r="AU81" i="5"/>
  <c r="AT81" i="5"/>
  <c r="AS81" i="5"/>
  <c r="BD80" i="5"/>
  <c r="BC80" i="5"/>
  <c r="BB80" i="5"/>
  <c r="BA80" i="5"/>
  <c r="AZ80" i="5"/>
  <c r="AY80" i="5"/>
  <c r="AX80" i="5"/>
  <c r="AW80" i="5"/>
  <c r="AV80" i="5"/>
  <c r="AU80" i="5"/>
  <c r="AT80" i="5"/>
  <c r="AS80" i="5"/>
  <c r="BD79" i="5"/>
  <c r="BC79" i="5"/>
  <c r="BB79" i="5"/>
  <c r="BA79" i="5"/>
  <c r="AZ79" i="5"/>
  <c r="AY79" i="5"/>
  <c r="AX79" i="5"/>
  <c r="AW79" i="5"/>
  <c r="AV79" i="5"/>
  <c r="AU79" i="5"/>
  <c r="AT79" i="5"/>
  <c r="AS79" i="5"/>
  <c r="BD78" i="5"/>
  <c r="BC78" i="5"/>
  <c r="BB78" i="5"/>
  <c r="BA78" i="5"/>
  <c r="AZ78" i="5"/>
  <c r="AY78" i="5"/>
  <c r="AX78" i="5"/>
  <c r="AW78" i="5"/>
  <c r="AV78" i="5"/>
  <c r="AU78" i="5"/>
  <c r="AT78" i="5"/>
  <c r="AS78" i="5"/>
  <c r="BD77" i="5"/>
  <c r="BC77" i="5"/>
  <c r="BB77" i="5"/>
  <c r="BA77" i="5"/>
  <c r="AZ77" i="5"/>
  <c r="AY77" i="5"/>
  <c r="AX77" i="5"/>
  <c r="AW77" i="5"/>
  <c r="AV77" i="5"/>
  <c r="AU77" i="5"/>
  <c r="AT77" i="5"/>
  <c r="AS77" i="5"/>
  <c r="BD76" i="5"/>
  <c r="BC76" i="5"/>
  <c r="BB76" i="5"/>
  <c r="BA76" i="5"/>
  <c r="AZ76" i="5"/>
  <c r="AY76" i="5"/>
  <c r="AX76" i="5"/>
  <c r="AW76" i="5"/>
  <c r="AV76" i="5"/>
  <c r="AU76" i="5"/>
  <c r="AT76" i="5"/>
  <c r="AS76" i="5"/>
  <c r="BD75" i="5"/>
  <c r="BC75" i="5"/>
  <c r="BB75" i="5"/>
  <c r="BA75" i="5"/>
  <c r="AZ75" i="5"/>
  <c r="AY75" i="5"/>
  <c r="AX75" i="5"/>
  <c r="AW75" i="5"/>
  <c r="AV75" i="5"/>
  <c r="AU75" i="5"/>
  <c r="AT75" i="5"/>
  <c r="AS75" i="5"/>
  <c r="BD74" i="5"/>
  <c r="BC74" i="5"/>
  <c r="BB74" i="5"/>
  <c r="BA74" i="5"/>
  <c r="AZ74" i="5"/>
  <c r="AY74" i="5"/>
  <c r="AX74" i="5"/>
  <c r="AW74" i="5"/>
  <c r="AV74" i="5"/>
  <c r="AU74" i="5"/>
  <c r="AT74" i="5"/>
  <c r="AS74" i="5"/>
  <c r="BD73" i="5"/>
  <c r="BC73" i="5"/>
  <c r="BB73" i="5"/>
  <c r="BA73" i="5"/>
  <c r="AZ73" i="5"/>
  <c r="AY73" i="5"/>
  <c r="AX73" i="5"/>
  <c r="AW73" i="5"/>
  <c r="AV73" i="5"/>
  <c r="AU73" i="5"/>
  <c r="AT73" i="5"/>
  <c r="AS73" i="5"/>
  <c r="BD72" i="5"/>
  <c r="BC72" i="5"/>
  <c r="BB72" i="5"/>
  <c r="BA72" i="5"/>
  <c r="AZ72" i="5"/>
  <c r="AY72" i="5"/>
  <c r="AX72" i="5"/>
  <c r="AW72" i="5"/>
  <c r="AV72" i="5"/>
  <c r="AU72" i="5"/>
  <c r="AT72" i="5"/>
  <c r="AS72" i="5"/>
  <c r="BD71" i="5"/>
  <c r="BC71" i="5"/>
  <c r="BB71" i="5"/>
  <c r="BA71" i="5"/>
  <c r="AZ71" i="5"/>
  <c r="AY71" i="5"/>
  <c r="AX71" i="5"/>
  <c r="AW71" i="5"/>
  <c r="AV71" i="5"/>
  <c r="AU71" i="5"/>
  <c r="AT71" i="5"/>
  <c r="AS71" i="5"/>
  <c r="BD70" i="5"/>
  <c r="BC70" i="5"/>
  <c r="BB70" i="5"/>
  <c r="BA70" i="5"/>
  <c r="AZ70" i="5"/>
  <c r="AY70" i="5"/>
  <c r="AX70" i="5"/>
  <c r="AW70" i="5"/>
  <c r="AV70" i="5"/>
  <c r="AU70" i="5"/>
  <c r="AT70" i="5"/>
  <c r="AS70" i="5"/>
  <c r="BD69" i="5"/>
  <c r="BC69" i="5"/>
  <c r="BB69" i="5"/>
  <c r="BA69" i="5"/>
  <c r="AZ69" i="5"/>
  <c r="AY69" i="5"/>
  <c r="AX69" i="5"/>
  <c r="AW69" i="5"/>
  <c r="AV69" i="5"/>
  <c r="AU69" i="5"/>
  <c r="AT69" i="5"/>
  <c r="AS69" i="5"/>
  <c r="BD68" i="5"/>
  <c r="BC68" i="5"/>
  <c r="BB68" i="5"/>
  <c r="BA68" i="5"/>
  <c r="AZ68" i="5"/>
  <c r="AY68" i="5"/>
  <c r="AX68" i="5"/>
  <c r="AW68" i="5"/>
  <c r="AV68" i="5"/>
  <c r="AU68" i="5"/>
  <c r="AT68" i="5"/>
  <c r="AS68" i="5"/>
  <c r="BD67" i="5"/>
  <c r="BC67" i="5"/>
  <c r="BB67" i="5"/>
  <c r="BA67" i="5"/>
  <c r="AZ67" i="5"/>
  <c r="AY67" i="5"/>
  <c r="AX67" i="5"/>
  <c r="AW67" i="5"/>
  <c r="AV67" i="5"/>
  <c r="AU67" i="5"/>
  <c r="AT67" i="5"/>
  <c r="AS67" i="5"/>
  <c r="BD66" i="5"/>
  <c r="BC66" i="5"/>
  <c r="BB66" i="5"/>
  <c r="BA66" i="5"/>
  <c r="AZ66" i="5"/>
  <c r="AY66" i="5"/>
  <c r="AX66" i="5"/>
  <c r="AW66" i="5"/>
  <c r="AV66" i="5"/>
  <c r="AU66" i="5"/>
  <c r="AT66" i="5"/>
  <c r="AS66" i="5"/>
  <c r="BD65" i="5"/>
  <c r="BC65" i="5"/>
  <c r="BB65" i="5"/>
  <c r="BA65" i="5"/>
  <c r="AZ65" i="5"/>
  <c r="AY65" i="5"/>
  <c r="AX65" i="5"/>
  <c r="AW65" i="5"/>
  <c r="AV65" i="5"/>
  <c r="AU65" i="5"/>
  <c r="AT65" i="5"/>
  <c r="AS65" i="5"/>
  <c r="BD64" i="5"/>
  <c r="BC64" i="5"/>
  <c r="BB64" i="5"/>
  <c r="BA64" i="5"/>
  <c r="AZ64" i="5"/>
  <c r="AY64" i="5"/>
  <c r="AX64" i="5"/>
  <c r="AW64" i="5"/>
  <c r="AV64" i="5"/>
  <c r="AU64" i="5"/>
  <c r="AT64" i="5"/>
  <c r="AS64" i="5"/>
  <c r="BD63" i="5"/>
  <c r="BC63" i="5"/>
  <c r="BB63" i="5"/>
  <c r="BA63" i="5"/>
  <c r="AZ63" i="5"/>
  <c r="AY63" i="5"/>
  <c r="AX63" i="5"/>
  <c r="AW63" i="5"/>
  <c r="AV63" i="5"/>
  <c r="AU63" i="5"/>
  <c r="AT63" i="5"/>
  <c r="AS63" i="5"/>
  <c r="BD62" i="5"/>
  <c r="BC62" i="5"/>
  <c r="BB62" i="5"/>
  <c r="BA62" i="5"/>
  <c r="AZ62" i="5"/>
  <c r="AY62" i="5"/>
  <c r="AX62" i="5"/>
  <c r="AW62" i="5"/>
  <c r="AV62" i="5"/>
  <c r="AU62" i="5"/>
  <c r="AT62" i="5"/>
  <c r="AS62" i="5"/>
  <c r="BD61" i="5"/>
  <c r="BC61" i="5"/>
  <c r="BB61" i="5"/>
  <c r="BA61" i="5"/>
  <c r="AZ61" i="5"/>
  <c r="AY61" i="5"/>
  <c r="AX61" i="5"/>
  <c r="AW61" i="5"/>
  <c r="AV61" i="5"/>
  <c r="AU61" i="5"/>
  <c r="AT61" i="5"/>
  <c r="AS61" i="5"/>
  <c r="BD60" i="5"/>
  <c r="BC60" i="5"/>
  <c r="BB60" i="5"/>
  <c r="BA60" i="5"/>
  <c r="AZ60" i="5"/>
  <c r="AY60" i="5"/>
  <c r="AX60" i="5"/>
  <c r="AW60" i="5"/>
  <c r="AV60" i="5"/>
  <c r="AU60" i="5"/>
  <c r="AT60" i="5"/>
  <c r="AS60" i="5"/>
  <c r="BD59" i="5"/>
  <c r="BC59" i="5"/>
  <c r="BB59" i="5"/>
  <c r="BA59" i="5"/>
  <c r="AZ59" i="5"/>
  <c r="AY59" i="5"/>
  <c r="AX59" i="5"/>
  <c r="AW59" i="5"/>
  <c r="AV59" i="5"/>
  <c r="AU59" i="5"/>
  <c r="AT59" i="5"/>
  <c r="AS59" i="5"/>
  <c r="BD58" i="5"/>
  <c r="BC58" i="5"/>
  <c r="BB58" i="5"/>
  <c r="BA58" i="5"/>
  <c r="AZ58" i="5"/>
  <c r="AY58" i="5"/>
  <c r="AX58" i="5"/>
  <c r="AW58" i="5"/>
  <c r="AV58" i="5"/>
  <c r="AU58" i="5"/>
  <c r="AT58" i="5"/>
  <c r="AS58" i="5"/>
  <c r="BD57" i="5"/>
  <c r="BC57" i="5"/>
  <c r="BB57" i="5"/>
  <c r="BA57" i="5"/>
  <c r="AZ57" i="5"/>
  <c r="AY57" i="5"/>
  <c r="AX57" i="5"/>
  <c r="AW57" i="5"/>
  <c r="AV57" i="5"/>
  <c r="AU57" i="5"/>
  <c r="AT57" i="5"/>
  <c r="AS57" i="5"/>
  <c r="BD56" i="5"/>
  <c r="BC56" i="5"/>
  <c r="BB56" i="5"/>
  <c r="BA56" i="5"/>
  <c r="AZ56" i="5"/>
  <c r="AY56" i="5"/>
  <c r="AX56" i="5"/>
  <c r="AW56" i="5"/>
  <c r="AV56" i="5"/>
  <c r="AU56" i="5"/>
  <c r="AT56" i="5"/>
  <c r="AS56" i="5"/>
  <c r="BD55" i="5"/>
  <c r="BC55" i="5"/>
  <c r="BB55" i="5"/>
  <c r="BA55" i="5"/>
  <c r="AZ55" i="5"/>
  <c r="AY55" i="5"/>
  <c r="AX55" i="5"/>
  <c r="AW55" i="5"/>
  <c r="AV55" i="5"/>
  <c r="AU55" i="5"/>
  <c r="AT55" i="5"/>
  <c r="AS55" i="5"/>
  <c r="BD54" i="5"/>
  <c r="BC54" i="5"/>
  <c r="BB54" i="5"/>
  <c r="BA54" i="5"/>
  <c r="AZ54" i="5"/>
  <c r="AY54" i="5"/>
  <c r="AX54" i="5"/>
  <c r="AW54" i="5"/>
  <c r="AV54" i="5"/>
  <c r="AU54" i="5"/>
  <c r="AT54" i="5"/>
  <c r="AS54" i="5"/>
  <c r="BD53" i="5"/>
  <c r="BC53" i="5"/>
  <c r="BB53" i="5"/>
  <c r="BA53" i="5"/>
  <c r="AZ53" i="5"/>
  <c r="AY53" i="5"/>
  <c r="AX53" i="5"/>
  <c r="AW53" i="5"/>
  <c r="AV53" i="5"/>
  <c r="AU53" i="5"/>
  <c r="AT53" i="5"/>
  <c r="AS53" i="5"/>
  <c r="BD52" i="5"/>
  <c r="BC52" i="5"/>
  <c r="BB52" i="5"/>
  <c r="BA52" i="5"/>
  <c r="AZ52" i="5"/>
  <c r="AY52" i="5"/>
  <c r="AX52" i="5"/>
  <c r="AW52" i="5"/>
  <c r="AV52" i="5"/>
  <c r="AU52" i="5"/>
  <c r="AT52" i="5"/>
  <c r="AS52" i="5"/>
  <c r="BD51" i="5"/>
  <c r="BC51" i="5"/>
  <c r="BB51" i="5"/>
  <c r="BA51" i="5"/>
  <c r="AZ51" i="5"/>
  <c r="AY51" i="5"/>
  <c r="AX51" i="5"/>
  <c r="AW51" i="5"/>
  <c r="AV51" i="5"/>
  <c r="AU51" i="5"/>
  <c r="AT51" i="5"/>
  <c r="AS51" i="5"/>
  <c r="BD50" i="5"/>
  <c r="BC50" i="5"/>
  <c r="BB50" i="5"/>
  <c r="BA50" i="5"/>
  <c r="AZ50" i="5"/>
  <c r="AY50" i="5"/>
  <c r="AX50" i="5"/>
  <c r="AW50" i="5"/>
  <c r="AV50" i="5"/>
  <c r="AU50" i="5"/>
  <c r="AT50" i="5"/>
  <c r="AS50" i="5"/>
  <c r="BD49" i="5"/>
  <c r="BC49" i="5"/>
  <c r="BB49" i="5"/>
  <c r="BA49" i="5"/>
  <c r="AZ49" i="5"/>
  <c r="AY49" i="5"/>
  <c r="AX49" i="5"/>
  <c r="AW49" i="5"/>
  <c r="AV49" i="5"/>
  <c r="AU49" i="5"/>
  <c r="AT49" i="5"/>
  <c r="AS49" i="5"/>
  <c r="BD48" i="5"/>
  <c r="BC48" i="5"/>
  <c r="BB48" i="5"/>
  <c r="BA48" i="5"/>
  <c r="AZ48" i="5"/>
  <c r="AY48" i="5"/>
  <c r="AX48" i="5"/>
  <c r="AW48" i="5"/>
  <c r="AV48" i="5"/>
  <c r="AU48" i="5"/>
  <c r="AT48" i="5"/>
  <c r="AS48" i="5"/>
  <c r="BD47" i="5"/>
  <c r="BC47" i="5"/>
  <c r="BB47" i="5"/>
  <c r="BA47" i="5"/>
  <c r="AZ47" i="5"/>
  <c r="AY47" i="5"/>
  <c r="AX47" i="5"/>
  <c r="AW47" i="5"/>
  <c r="AV47" i="5"/>
  <c r="AU47" i="5"/>
  <c r="AT47" i="5"/>
  <c r="AS47" i="5"/>
  <c r="BD46" i="5"/>
  <c r="BC46" i="5"/>
  <c r="BB46" i="5"/>
  <c r="BA46" i="5"/>
  <c r="AZ46" i="5"/>
  <c r="AY46" i="5"/>
  <c r="AX46" i="5"/>
  <c r="AW46" i="5"/>
  <c r="AV46" i="5"/>
  <c r="AU46" i="5"/>
  <c r="AT46" i="5"/>
  <c r="AS46" i="5"/>
  <c r="BD45" i="5"/>
  <c r="BC45" i="5"/>
  <c r="BB45" i="5"/>
  <c r="BA45" i="5"/>
  <c r="AZ45" i="5"/>
  <c r="AY45" i="5"/>
  <c r="AX45" i="5"/>
  <c r="AW45" i="5"/>
  <c r="AV45" i="5"/>
  <c r="AU45" i="5"/>
  <c r="AT45" i="5"/>
  <c r="AS45" i="5"/>
  <c r="BD44" i="5"/>
  <c r="BC44" i="5"/>
  <c r="BB44" i="5"/>
  <c r="BA44" i="5"/>
  <c r="AZ44" i="5"/>
  <c r="AY44" i="5"/>
  <c r="AX44" i="5"/>
  <c r="AW44" i="5"/>
  <c r="AV44" i="5"/>
  <c r="AU44" i="5"/>
  <c r="AT44" i="5"/>
  <c r="AS44" i="5"/>
  <c r="BD43" i="5"/>
  <c r="BC43" i="5"/>
  <c r="BB43" i="5"/>
  <c r="BA43" i="5"/>
  <c r="AZ43" i="5"/>
  <c r="AY43" i="5"/>
  <c r="AX43" i="5"/>
  <c r="AW43" i="5"/>
  <c r="AV43" i="5"/>
  <c r="AU43" i="5"/>
  <c r="AT43" i="5"/>
  <c r="AS43" i="5"/>
  <c r="BD42" i="5"/>
  <c r="BC42" i="5"/>
  <c r="BB42" i="5"/>
  <c r="BA42" i="5"/>
  <c r="AZ42" i="5"/>
  <c r="AY42" i="5"/>
  <c r="AX42" i="5"/>
  <c r="AW42" i="5"/>
  <c r="AV42" i="5"/>
  <c r="AU42" i="5"/>
  <c r="AT42" i="5"/>
  <c r="AS42" i="5"/>
  <c r="BD41" i="5"/>
  <c r="BC41" i="5"/>
  <c r="BB41" i="5"/>
  <c r="BA41" i="5"/>
  <c r="AZ41" i="5"/>
  <c r="AY41" i="5"/>
  <c r="AX41" i="5"/>
  <c r="AW41" i="5"/>
  <c r="AV41" i="5"/>
  <c r="AU41" i="5"/>
  <c r="AT41" i="5"/>
  <c r="AS41" i="5"/>
  <c r="BD40" i="5"/>
  <c r="BC40" i="5"/>
  <c r="BB40" i="5"/>
  <c r="BA40" i="5"/>
  <c r="AZ40" i="5"/>
  <c r="AY40" i="5"/>
  <c r="AX40" i="5"/>
  <c r="AW40" i="5"/>
  <c r="AV40" i="5"/>
  <c r="AU40" i="5"/>
  <c r="AT40" i="5"/>
  <c r="AS40" i="5"/>
  <c r="BD39" i="5"/>
  <c r="BC39" i="5"/>
  <c r="BB39" i="5"/>
  <c r="BA39" i="5"/>
  <c r="AZ39" i="5"/>
  <c r="AY39" i="5"/>
  <c r="AX39" i="5"/>
  <c r="AW39" i="5"/>
  <c r="AV39" i="5"/>
  <c r="AU39" i="5"/>
  <c r="AT39" i="5"/>
  <c r="AS39" i="5"/>
  <c r="BD38" i="5"/>
  <c r="BC38" i="5"/>
  <c r="BB38" i="5"/>
  <c r="BA38" i="5"/>
  <c r="AZ38" i="5"/>
  <c r="AY38" i="5"/>
  <c r="AX38" i="5"/>
  <c r="AW38" i="5"/>
  <c r="AV38" i="5"/>
  <c r="AU38" i="5"/>
  <c r="AT38" i="5"/>
  <c r="AS38" i="5"/>
  <c r="BD37" i="5"/>
  <c r="BC37" i="5"/>
  <c r="BB37" i="5"/>
  <c r="BA37" i="5"/>
  <c r="AZ37" i="5"/>
  <c r="AY37" i="5"/>
  <c r="AX37" i="5"/>
  <c r="AW37" i="5"/>
  <c r="AV37" i="5"/>
  <c r="AU37" i="5"/>
  <c r="AT37" i="5"/>
  <c r="AS37" i="5"/>
  <c r="BD36" i="5"/>
  <c r="BC36" i="5"/>
  <c r="BB36" i="5"/>
  <c r="BA36" i="5"/>
  <c r="AZ36" i="5"/>
  <c r="AY36" i="5"/>
  <c r="AX36" i="5"/>
  <c r="AW36" i="5"/>
  <c r="AV36" i="5"/>
  <c r="AU36" i="5"/>
  <c r="AT36" i="5"/>
  <c r="AS36" i="5"/>
  <c r="BD35" i="5"/>
  <c r="BC35" i="5"/>
  <c r="BB35" i="5"/>
  <c r="BA35" i="5"/>
  <c r="AZ35" i="5"/>
  <c r="AY35" i="5"/>
  <c r="AX35" i="5"/>
  <c r="AW35" i="5"/>
  <c r="AV35" i="5"/>
  <c r="AU35" i="5"/>
  <c r="AT35" i="5"/>
  <c r="AS35" i="5"/>
  <c r="BD34" i="5"/>
  <c r="BC34" i="5"/>
  <c r="BB34" i="5"/>
  <c r="BA34" i="5"/>
  <c r="AZ34" i="5"/>
  <c r="AY34" i="5"/>
  <c r="AX34" i="5"/>
  <c r="AW34" i="5"/>
  <c r="AV34" i="5"/>
  <c r="AU34" i="5"/>
  <c r="AT34" i="5"/>
  <c r="AS34" i="5"/>
  <c r="BD33" i="5"/>
  <c r="BC33" i="5"/>
  <c r="BB33" i="5"/>
  <c r="BA33" i="5"/>
  <c r="AZ33" i="5"/>
  <c r="AY33" i="5"/>
  <c r="AX33" i="5"/>
  <c r="AW33" i="5"/>
  <c r="AV33" i="5"/>
  <c r="AU33" i="5"/>
  <c r="AT33" i="5"/>
  <c r="AS33" i="5"/>
  <c r="BD32" i="5"/>
  <c r="BC32" i="5"/>
  <c r="BB32" i="5"/>
  <c r="BA32" i="5"/>
  <c r="AZ32" i="5"/>
  <c r="AY32" i="5"/>
  <c r="AX32" i="5"/>
  <c r="AW32" i="5"/>
  <c r="AV32" i="5"/>
  <c r="AU32" i="5"/>
  <c r="AT32" i="5"/>
  <c r="AS32" i="5"/>
  <c r="BD31" i="5"/>
  <c r="BC31" i="5"/>
  <c r="BB31" i="5"/>
  <c r="BA31" i="5"/>
  <c r="AZ31" i="5"/>
  <c r="AY31" i="5"/>
  <c r="AX31" i="5"/>
  <c r="AW31" i="5"/>
  <c r="AV31" i="5"/>
  <c r="AU31" i="5"/>
  <c r="AT31" i="5"/>
  <c r="AS31" i="5"/>
  <c r="BD30" i="5"/>
  <c r="BC30" i="5"/>
  <c r="BB30" i="5"/>
  <c r="BA30" i="5"/>
  <c r="AZ30" i="5"/>
  <c r="AY30" i="5"/>
  <c r="AX30" i="5"/>
  <c r="AW30" i="5"/>
  <c r="AV30" i="5"/>
  <c r="AU30" i="5"/>
  <c r="AT30" i="5"/>
  <c r="AS30" i="5"/>
  <c r="BD29" i="5"/>
  <c r="BC29" i="5"/>
  <c r="BB29" i="5"/>
  <c r="BA29" i="5"/>
  <c r="AZ29" i="5"/>
  <c r="AY29" i="5"/>
  <c r="AX29" i="5"/>
  <c r="AW29" i="5"/>
  <c r="AV29" i="5"/>
  <c r="AU29" i="5"/>
  <c r="AT29" i="5"/>
  <c r="AS29" i="5"/>
  <c r="BD28" i="5"/>
  <c r="BC28" i="5"/>
  <c r="BB28" i="5"/>
  <c r="BA28" i="5"/>
  <c r="AZ28" i="5"/>
  <c r="AY28" i="5"/>
  <c r="AX28" i="5"/>
  <c r="AW28" i="5"/>
  <c r="AV28" i="5"/>
  <c r="AU28" i="5"/>
  <c r="AT28" i="5"/>
  <c r="AS28" i="5"/>
  <c r="BD27" i="5"/>
  <c r="BC27" i="5"/>
  <c r="BB27" i="5"/>
  <c r="BA27" i="5"/>
  <c r="AZ27" i="5"/>
  <c r="AY27" i="5"/>
  <c r="AX27" i="5"/>
  <c r="AW27" i="5"/>
  <c r="AV27" i="5"/>
  <c r="AU27" i="5"/>
  <c r="AT27" i="5"/>
  <c r="AS27" i="5"/>
  <c r="BD26" i="5"/>
  <c r="BC26" i="5"/>
  <c r="BB26" i="5"/>
  <c r="BA26" i="5"/>
  <c r="AZ26" i="5"/>
  <c r="AY26" i="5"/>
  <c r="AX26" i="5"/>
  <c r="AW26" i="5"/>
  <c r="AV26" i="5"/>
  <c r="AU26" i="5"/>
  <c r="AT26" i="5"/>
  <c r="AS26" i="5"/>
  <c r="BD25" i="5"/>
  <c r="BC25" i="5"/>
  <c r="BB25" i="5"/>
  <c r="BA25" i="5"/>
  <c r="AZ25" i="5"/>
  <c r="AY25" i="5"/>
  <c r="AX25" i="5"/>
  <c r="AW25" i="5"/>
  <c r="AV25" i="5"/>
  <c r="AU25" i="5"/>
  <c r="AT25" i="5"/>
  <c r="AS25" i="5"/>
  <c r="BD24" i="5"/>
  <c r="BC24" i="5"/>
  <c r="BB24" i="5"/>
  <c r="BA24" i="5"/>
  <c r="AZ24" i="5"/>
  <c r="AY24" i="5"/>
  <c r="AX24" i="5"/>
  <c r="AW24" i="5"/>
  <c r="AV24" i="5"/>
  <c r="AU24" i="5"/>
  <c r="AT24" i="5"/>
  <c r="AS24" i="5"/>
  <c r="BD23" i="5"/>
  <c r="BC23" i="5"/>
  <c r="BB23" i="5"/>
  <c r="BA23" i="5"/>
  <c r="AZ23" i="5"/>
  <c r="AY23" i="5"/>
  <c r="AX23" i="5"/>
  <c r="AW23" i="5"/>
  <c r="AV23" i="5"/>
  <c r="AU23" i="5"/>
  <c r="AT23" i="5"/>
  <c r="AS23" i="5"/>
  <c r="BD22" i="5"/>
  <c r="BC22" i="5"/>
  <c r="BB22" i="5"/>
  <c r="BA22" i="5"/>
  <c r="AZ22" i="5"/>
  <c r="AY22" i="5"/>
  <c r="AX22" i="5"/>
  <c r="AW22" i="5"/>
  <c r="AV22" i="5"/>
  <c r="AU22" i="5"/>
  <c r="AT22" i="5"/>
  <c r="AS22" i="5"/>
  <c r="BD21" i="5"/>
  <c r="BC21" i="5"/>
  <c r="BB21" i="5"/>
  <c r="BA21" i="5"/>
  <c r="AZ21" i="5"/>
  <c r="AY21" i="5"/>
  <c r="AX21" i="5"/>
  <c r="AW21" i="5"/>
  <c r="AV21" i="5"/>
  <c r="AU21" i="5"/>
  <c r="AT21" i="5"/>
  <c r="AS21" i="5"/>
  <c r="BD20" i="5"/>
  <c r="BC20" i="5"/>
  <c r="BB20" i="5"/>
  <c r="BA20" i="5"/>
  <c r="AZ20" i="5"/>
  <c r="AY20" i="5"/>
  <c r="AX20" i="5"/>
  <c r="AW20" i="5"/>
  <c r="AV20" i="5"/>
  <c r="AU20" i="5"/>
  <c r="AT20" i="5"/>
  <c r="AS20" i="5"/>
  <c r="BD19" i="5"/>
  <c r="BC19" i="5"/>
  <c r="BB19" i="5"/>
  <c r="BA19" i="5"/>
  <c r="AZ19" i="5"/>
  <c r="AY19" i="5"/>
  <c r="AX19" i="5"/>
  <c r="AW19" i="5"/>
  <c r="AV19" i="5"/>
  <c r="AU19" i="5"/>
  <c r="AT19" i="5"/>
  <c r="AS19" i="5"/>
  <c r="BD18" i="5"/>
  <c r="BC18" i="5"/>
  <c r="BB18" i="5"/>
  <c r="BA18" i="5"/>
  <c r="AZ18" i="5"/>
  <c r="AY18" i="5"/>
  <c r="AX18" i="5"/>
  <c r="AW18" i="5"/>
  <c r="AV18" i="5"/>
  <c r="AU18" i="5"/>
  <c r="AT18" i="5"/>
  <c r="AS18" i="5"/>
  <c r="BD17" i="5"/>
  <c r="BC17" i="5"/>
  <c r="BB17" i="5"/>
  <c r="BA17" i="5"/>
  <c r="AZ17" i="5"/>
  <c r="AY17" i="5"/>
  <c r="AX17" i="5"/>
  <c r="AW17" i="5"/>
  <c r="AV17" i="5"/>
  <c r="AU17" i="5"/>
  <c r="AT17" i="5"/>
  <c r="AS17" i="5"/>
  <c r="BD16" i="5"/>
  <c r="BC16" i="5"/>
  <c r="BB16" i="5"/>
  <c r="BA16" i="5"/>
  <c r="AZ16" i="5"/>
  <c r="AY16" i="5"/>
  <c r="AX16" i="5"/>
  <c r="AW16" i="5"/>
  <c r="AV16" i="5"/>
  <c r="AU16" i="5"/>
  <c r="AT16" i="5"/>
  <c r="AS16" i="5"/>
  <c r="BD15" i="5"/>
  <c r="BC15" i="5"/>
  <c r="BB15" i="5"/>
  <c r="BA15" i="5"/>
  <c r="AZ15" i="5"/>
  <c r="AY15" i="5"/>
  <c r="AX15" i="5"/>
  <c r="AW15" i="5"/>
  <c r="AV15" i="5"/>
  <c r="AU15" i="5"/>
  <c r="AT15" i="5"/>
  <c r="AS15" i="5"/>
  <c r="BD14" i="5"/>
  <c r="BC14" i="5"/>
  <c r="BB14" i="5"/>
  <c r="BA14" i="5"/>
  <c r="AZ14" i="5"/>
  <c r="AY14" i="5"/>
  <c r="AX14" i="5"/>
  <c r="AW14" i="5"/>
  <c r="AV14" i="5"/>
  <c r="AU14" i="5"/>
  <c r="AT14" i="5"/>
  <c r="AS14" i="5"/>
  <c r="BD13" i="5"/>
  <c r="BC13" i="5"/>
  <c r="BB13" i="5"/>
  <c r="BA13" i="5"/>
  <c r="AZ13" i="5"/>
  <c r="AY13" i="5"/>
  <c r="AX13" i="5"/>
  <c r="AW13" i="5"/>
  <c r="AV13" i="5"/>
  <c r="AU13" i="5"/>
  <c r="AT13" i="5"/>
  <c r="AS13" i="5"/>
  <c r="BD12" i="5"/>
  <c r="BC12" i="5"/>
  <c r="BB12" i="5"/>
  <c r="BA12" i="5"/>
  <c r="AZ12" i="5"/>
  <c r="AY12" i="5"/>
  <c r="AX12" i="5"/>
  <c r="AW12" i="5"/>
  <c r="AV12" i="5"/>
  <c r="AU12" i="5"/>
  <c r="AT12" i="5"/>
  <c r="AS12" i="5"/>
  <c r="BD11" i="5"/>
  <c r="BC11" i="5"/>
  <c r="BB11" i="5"/>
  <c r="BA11" i="5"/>
  <c r="AZ11" i="5"/>
  <c r="AY11" i="5"/>
  <c r="AX11" i="5"/>
  <c r="AW11" i="5"/>
  <c r="AV11" i="5"/>
  <c r="AU11" i="5"/>
  <c r="AT11" i="5"/>
  <c r="AS11" i="5"/>
  <c r="BD10" i="5"/>
  <c r="BC10" i="5"/>
  <c r="BB10" i="5"/>
  <c r="BA10" i="5"/>
  <c r="AZ10" i="5"/>
  <c r="AY10" i="5"/>
  <c r="AX10" i="5"/>
  <c r="AW10" i="5"/>
  <c r="AV10" i="5"/>
  <c r="AU10" i="5"/>
  <c r="AT10" i="5"/>
  <c r="AS10" i="5"/>
  <c r="BD9" i="5"/>
  <c r="BC9" i="5"/>
  <c r="BB9" i="5"/>
  <c r="BA9" i="5"/>
  <c r="AZ9" i="5"/>
  <c r="AY9" i="5"/>
  <c r="AX9" i="5"/>
  <c r="AW9" i="5"/>
  <c r="AV9" i="5"/>
  <c r="AU9" i="5"/>
  <c r="AT9" i="5"/>
  <c r="AS9" i="5"/>
  <c r="BD8" i="5"/>
  <c r="BC8" i="5"/>
  <c r="BB8" i="5"/>
  <c r="BA8" i="5"/>
  <c r="AZ8" i="5"/>
  <c r="AY8" i="5"/>
  <c r="AX8" i="5"/>
  <c r="AW8" i="5"/>
  <c r="AV8" i="5"/>
  <c r="AU8" i="5"/>
  <c r="AT8" i="5"/>
  <c r="AS8" i="5"/>
  <c r="BD7" i="5"/>
  <c r="BC7" i="5"/>
  <c r="BB7" i="5"/>
  <c r="BA7" i="5"/>
  <c r="AZ7" i="5"/>
  <c r="AY7" i="5"/>
  <c r="AX7" i="5"/>
  <c r="AW7" i="5"/>
  <c r="AV7" i="5"/>
  <c r="AU7" i="5"/>
  <c r="AT7" i="5"/>
  <c r="AS7" i="5"/>
  <c r="BD6" i="5"/>
  <c r="BC6" i="5"/>
  <c r="BB6" i="5"/>
  <c r="BA6" i="5"/>
  <c r="AZ6" i="5"/>
  <c r="AY6" i="5"/>
  <c r="AX6" i="5"/>
  <c r="AW6" i="5"/>
  <c r="AV6" i="5"/>
  <c r="AU6" i="5"/>
  <c r="AT6" i="5"/>
  <c r="AS6" i="5"/>
  <c r="BD5" i="5"/>
  <c r="BC5" i="5"/>
  <c r="BB5" i="5"/>
  <c r="BA5" i="5"/>
  <c r="AZ5" i="5"/>
  <c r="AY5" i="5"/>
  <c r="AX5" i="5"/>
  <c r="AW5" i="5"/>
  <c r="AV5" i="5"/>
  <c r="AU5" i="5"/>
  <c r="AT5" i="5"/>
  <c r="AS5" i="5"/>
  <c r="BD4" i="5"/>
  <c r="BC4" i="5"/>
  <c r="BB4" i="5"/>
  <c r="BA4" i="5"/>
  <c r="AZ4" i="5"/>
  <c r="AY4" i="5"/>
  <c r="AX4" i="5"/>
  <c r="AW4" i="5"/>
  <c r="AV4" i="5"/>
  <c r="AU4" i="5"/>
  <c r="AT4" i="5"/>
  <c r="AS4" i="5"/>
  <c r="AU3" i="5"/>
  <c r="AT3" i="5"/>
  <c r="AS3" i="5"/>
  <c r="I19" i="2"/>
  <c r="H23" i="3"/>
  <c r="G23" i="3"/>
  <c r="F23" i="3"/>
  <c r="E23" i="3"/>
  <c r="D23" i="3"/>
  <c r="C23" i="3"/>
  <c r="B23" i="3"/>
  <c r="F23" i="2"/>
  <c r="G23" i="2"/>
  <c r="E23" i="2"/>
  <c r="D23" i="2"/>
  <c r="C23" i="2"/>
  <c r="B23" i="2"/>
  <c r="C11" i="31" l="1"/>
  <c r="H30" i="3" s="1"/>
  <c r="AT34" i="11" l="1"/>
  <c r="AT33" i="11"/>
  <c r="AT32" i="11"/>
  <c r="AT31" i="11"/>
  <c r="AT30" i="11"/>
  <c r="AT29" i="11"/>
  <c r="AT28" i="11"/>
  <c r="AT27" i="11"/>
  <c r="AT26" i="11"/>
  <c r="AT25" i="11"/>
  <c r="AT24" i="11"/>
  <c r="AT23" i="11"/>
  <c r="AT22" i="11"/>
  <c r="AT21" i="11"/>
  <c r="AT20" i="11"/>
  <c r="AT19" i="11"/>
  <c r="AT18" i="11"/>
  <c r="AT17" i="11"/>
  <c r="AT16" i="11"/>
  <c r="AT15" i="11"/>
  <c r="AT14" i="11"/>
  <c r="AT13" i="11"/>
  <c r="AT12" i="11"/>
  <c r="AT11" i="11"/>
  <c r="AT10" i="11"/>
  <c r="AT9" i="11"/>
  <c r="AT8" i="11"/>
  <c r="AT7" i="11"/>
  <c r="AT6" i="11"/>
  <c r="AT5" i="11"/>
  <c r="AT4" i="11"/>
  <c r="AT3" i="11"/>
  <c r="R34" i="10"/>
  <c r="R33" i="10"/>
  <c r="R32" i="10"/>
  <c r="R31" i="10"/>
  <c r="R30" i="10"/>
  <c r="R29" i="10"/>
  <c r="R28" i="10"/>
  <c r="R27" i="10"/>
  <c r="R26" i="10"/>
  <c r="R25" i="10"/>
  <c r="R24" i="10"/>
  <c r="R23" i="10"/>
  <c r="R22" i="10"/>
  <c r="R21" i="10"/>
  <c r="R20" i="10"/>
  <c r="R19" i="10"/>
  <c r="R18" i="10"/>
  <c r="R17" i="10"/>
  <c r="R16" i="10"/>
  <c r="R15" i="10"/>
  <c r="R14" i="10"/>
  <c r="R13" i="10"/>
  <c r="R12" i="10"/>
  <c r="R11" i="10"/>
  <c r="R10" i="10"/>
  <c r="R9" i="10"/>
  <c r="R8" i="10"/>
  <c r="R7" i="10"/>
  <c r="R6" i="10"/>
  <c r="R5" i="10"/>
  <c r="R4" i="10"/>
  <c r="R3" i="10"/>
  <c r="R59" i="8"/>
  <c r="R58" i="8"/>
  <c r="R57" i="8"/>
  <c r="R56" i="8"/>
  <c r="R55" i="8"/>
  <c r="R54" i="8"/>
  <c r="R53" i="8"/>
  <c r="R52" i="8"/>
  <c r="R51" i="8"/>
  <c r="R50" i="8"/>
  <c r="R49" i="8"/>
  <c r="R48" i="8"/>
  <c r="R47" i="8"/>
  <c r="R46" i="8"/>
  <c r="R45" i="8"/>
  <c r="R44" i="8"/>
  <c r="R43" i="8"/>
  <c r="R42" i="8"/>
  <c r="R41" i="8"/>
  <c r="R40" i="8"/>
  <c r="R39" i="8"/>
  <c r="R38" i="8"/>
  <c r="R37" i="8"/>
  <c r="R36" i="8"/>
  <c r="R35" i="8"/>
  <c r="R34" i="8"/>
  <c r="R33" i="8"/>
  <c r="R32" i="8"/>
  <c r="R31" i="8"/>
  <c r="R30" i="8"/>
  <c r="R29" i="8"/>
  <c r="R28" i="8"/>
  <c r="R27" i="8"/>
  <c r="R26" i="8"/>
  <c r="R25" i="8"/>
  <c r="R24" i="8"/>
  <c r="R23" i="8"/>
  <c r="R22" i="8"/>
  <c r="R21" i="8"/>
  <c r="R20" i="8"/>
  <c r="R19" i="8"/>
  <c r="R18" i="8"/>
  <c r="R17" i="8"/>
  <c r="R16" i="8"/>
  <c r="R15" i="8"/>
  <c r="R14" i="8"/>
  <c r="R13" i="8"/>
  <c r="R12" i="8"/>
  <c r="R11" i="8"/>
  <c r="R10" i="8"/>
  <c r="R9" i="8"/>
  <c r="R8" i="8"/>
  <c r="R7" i="8"/>
  <c r="R6" i="8"/>
  <c r="R5" i="8"/>
  <c r="R4" i="8"/>
  <c r="R3" i="8"/>
  <c r="AP545" i="6"/>
  <c r="AP544" i="6"/>
  <c r="AP543" i="6"/>
  <c r="AP542" i="6"/>
  <c r="AP541" i="6"/>
  <c r="AP540" i="6"/>
  <c r="AP539" i="6"/>
  <c r="AP538" i="6"/>
  <c r="AP537" i="6"/>
  <c r="AP536" i="6"/>
  <c r="AP535" i="6"/>
  <c r="AP534" i="6"/>
  <c r="AP533" i="6"/>
  <c r="AP532" i="6"/>
  <c r="AP531" i="6"/>
  <c r="AP530" i="6"/>
  <c r="AP529" i="6"/>
  <c r="AP528" i="6"/>
  <c r="AP527" i="6"/>
  <c r="AP526" i="6"/>
  <c r="AP525" i="6"/>
  <c r="AP524" i="6"/>
  <c r="AP523" i="6"/>
  <c r="AP522" i="6"/>
  <c r="AP521" i="6"/>
  <c r="AP520" i="6"/>
  <c r="AP519" i="6"/>
  <c r="AP518" i="6"/>
  <c r="AP517" i="6"/>
  <c r="AP516" i="6"/>
  <c r="AP515" i="6"/>
  <c r="AP514" i="6"/>
  <c r="AP513" i="6"/>
  <c r="AP512" i="6"/>
  <c r="AP511" i="6"/>
  <c r="AP510" i="6"/>
  <c r="AP509" i="6"/>
  <c r="AP508" i="6"/>
  <c r="AP507" i="6"/>
  <c r="AP506" i="6"/>
  <c r="AP505" i="6"/>
  <c r="AP504" i="6"/>
  <c r="AP503" i="6"/>
  <c r="AP502" i="6"/>
  <c r="AP501" i="6"/>
  <c r="AP500" i="6"/>
  <c r="AP499" i="6"/>
  <c r="AP498" i="6"/>
  <c r="AP497" i="6"/>
  <c r="AP496" i="6"/>
  <c r="AP495" i="6"/>
  <c r="AP494" i="6"/>
  <c r="AP493" i="6"/>
  <c r="AP492" i="6"/>
  <c r="AP491" i="6"/>
  <c r="AP490" i="6"/>
  <c r="AP489" i="6"/>
  <c r="AP488" i="6"/>
  <c r="AP487" i="6"/>
  <c r="AP486" i="6"/>
  <c r="AP485" i="6"/>
  <c r="AP484" i="6"/>
  <c r="AP483" i="6"/>
  <c r="AP482" i="6"/>
  <c r="AP481" i="6"/>
  <c r="AP480" i="6"/>
  <c r="AP479" i="6"/>
  <c r="AP478" i="6"/>
  <c r="AP477" i="6"/>
  <c r="AP476" i="6"/>
  <c r="AP475" i="6"/>
  <c r="AP474" i="6"/>
  <c r="AP473" i="6"/>
  <c r="AP472" i="6"/>
  <c r="AP471" i="6"/>
  <c r="AP470" i="6"/>
  <c r="AP469" i="6"/>
  <c r="AP468" i="6"/>
  <c r="AP467" i="6"/>
  <c r="AP466" i="6"/>
  <c r="AP465" i="6"/>
  <c r="AP464" i="6"/>
  <c r="AP463" i="6"/>
  <c r="AP462" i="6"/>
  <c r="AP461" i="6"/>
  <c r="AP460" i="6"/>
  <c r="AP459" i="6"/>
  <c r="AP458" i="6"/>
  <c r="AP457" i="6"/>
  <c r="AP456" i="6"/>
  <c r="AP455" i="6"/>
  <c r="AP454" i="6"/>
  <c r="AP453" i="6"/>
  <c r="AP452" i="6"/>
  <c r="AP451" i="6"/>
  <c r="AP450" i="6"/>
  <c r="AP449" i="6"/>
  <c r="AP448" i="6"/>
  <c r="AP447" i="6"/>
  <c r="AP446" i="6"/>
  <c r="AP445" i="6"/>
  <c r="AP444" i="6"/>
  <c r="AP443" i="6"/>
  <c r="AP442" i="6"/>
  <c r="AP441" i="6"/>
  <c r="AP440" i="6"/>
  <c r="AP439" i="6"/>
  <c r="AP438" i="6"/>
  <c r="AP437" i="6"/>
  <c r="AP436" i="6"/>
  <c r="AP435" i="6"/>
  <c r="AP434" i="6"/>
  <c r="AP433" i="6"/>
  <c r="AP432" i="6"/>
  <c r="AP431" i="6"/>
  <c r="AP430" i="6"/>
  <c r="AP429" i="6"/>
  <c r="AP428" i="6"/>
  <c r="AP427" i="6"/>
  <c r="AP426" i="6"/>
  <c r="AP425" i="6"/>
  <c r="AP424" i="6"/>
  <c r="AP423" i="6"/>
  <c r="AP422" i="6"/>
  <c r="AP421" i="6"/>
  <c r="AP420" i="6"/>
  <c r="AP419" i="6"/>
  <c r="AP418" i="6"/>
  <c r="AP417" i="6"/>
  <c r="AP416" i="6"/>
  <c r="AP415" i="6"/>
  <c r="AP414" i="6"/>
  <c r="AP413" i="6"/>
  <c r="AP412" i="6"/>
  <c r="AP411" i="6"/>
  <c r="AP410" i="6"/>
  <c r="AP409" i="6"/>
  <c r="AP408" i="6"/>
  <c r="AP407" i="6"/>
  <c r="AP406" i="6"/>
  <c r="AP405" i="6"/>
  <c r="AP404" i="6"/>
  <c r="AP403" i="6"/>
  <c r="AP402" i="6"/>
  <c r="AP401" i="6"/>
  <c r="AP400" i="6"/>
  <c r="AP399" i="6"/>
  <c r="AP398" i="6"/>
  <c r="AP397" i="6"/>
  <c r="AP396" i="6"/>
  <c r="AP395" i="6"/>
  <c r="AP394" i="6"/>
  <c r="AP393" i="6"/>
  <c r="AP392" i="6"/>
  <c r="AP391" i="6"/>
  <c r="AP390" i="6"/>
  <c r="AP389" i="6"/>
  <c r="AP388" i="6"/>
  <c r="AP387" i="6"/>
  <c r="AP386" i="6"/>
  <c r="AP385" i="6"/>
  <c r="AP384" i="6"/>
  <c r="AP383" i="6"/>
  <c r="AP382" i="6"/>
  <c r="AP381" i="6"/>
  <c r="AP380" i="6"/>
  <c r="AP379" i="6"/>
  <c r="AP378" i="6"/>
  <c r="AP377" i="6"/>
  <c r="AP376" i="6"/>
  <c r="AP375" i="6"/>
  <c r="AP374" i="6"/>
  <c r="AP373" i="6"/>
  <c r="AP372" i="6"/>
  <c r="AP371" i="6"/>
  <c r="AP370" i="6"/>
  <c r="AP369" i="6"/>
  <c r="AP368" i="6"/>
  <c r="AP367" i="6"/>
  <c r="AP366" i="6"/>
  <c r="AP365" i="6"/>
  <c r="AP364" i="6"/>
  <c r="AP363" i="6"/>
  <c r="AP362" i="6"/>
  <c r="AP361" i="6"/>
  <c r="AP360" i="6"/>
  <c r="AP359" i="6"/>
  <c r="AP358" i="6"/>
  <c r="AP357" i="6"/>
  <c r="AP356" i="6"/>
  <c r="AP355" i="6"/>
  <c r="AP354" i="6"/>
  <c r="AP353" i="6"/>
  <c r="AP352" i="6"/>
  <c r="AP351" i="6"/>
  <c r="AP350" i="6"/>
  <c r="AP349" i="6"/>
  <c r="AP348" i="6"/>
  <c r="AP347" i="6"/>
  <c r="AP346" i="6"/>
  <c r="AP345" i="6"/>
  <c r="AP344" i="6"/>
  <c r="AP343" i="6"/>
  <c r="AP342" i="6"/>
  <c r="AP341" i="6"/>
  <c r="AP340" i="6"/>
  <c r="AP339" i="6"/>
  <c r="AP338" i="6"/>
  <c r="AP337" i="6"/>
  <c r="AP336" i="6"/>
  <c r="AP335" i="6"/>
  <c r="AP334" i="6"/>
  <c r="AP333" i="6"/>
  <c r="AP332" i="6"/>
  <c r="AP331" i="6"/>
  <c r="AP330" i="6"/>
  <c r="AP329" i="6"/>
  <c r="AP328" i="6"/>
  <c r="AP327" i="6"/>
  <c r="AP326" i="6"/>
  <c r="AP325" i="6"/>
  <c r="AP324" i="6"/>
  <c r="AP323" i="6"/>
  <c r="AP322" i="6"/>
  <c r="AP321" i="6"/>
  <c r="AP320" i="6"/>
  <c r="AP319" i="6"/>
  <c r="AP318" i="6"/>
  <c r="AP317" i="6"/>
  <c r="AP316" i="6"/>
  <c r="AP315" i="6"/>
  <c r="AP314" i="6"/>
  <c r="AP313" i="6"/>
  <c r="AP312" i="6"/>
  <c r="AP311" i="6"/>
  <c r="AP310" i="6"/>
  <c r="AP309" i="6"/>
  <c r="AP308" i="6"/>
  <c r="AP307" i="6"/>
  <c r="AP306" i="6"/>
  <c r="AP305" i="6"/>
  <c r="AP304" i="6"/>
  <c r="AP303" i="6"/>
  <c r="AP302" i="6"/>
  <c r="AP301" i="6"/>
  <c r="AP300" i="6"/>
  <c r="AP299" i="6"/>
  <c r="AP298" i="6"/>
  <c r="AP297" i="6"/>
  <c r="AP296" i="6"/>
  <c r="AP295" i="6"/>
  <c r="AP294" i="6"/>
  <c r="AP293" i="6"/>
  <c r="AP292" i="6"/>
  <c r="AP291" i="6"/>
  <c r="AP290" i="6"/>
  <c r="AP289" i="6"/>
  <c r="AP288" i="6"/>
  <c r="AP287" i="6"/>
  <c r="AP286" i="6"/>
  <c r="AP285" i="6"/>
  <c r="AP284" i="6"/>
  <c r="AP283" i="6"/>
  <c r="AP282" i="6"/>
  <c r="AP281" i="6"/>
  <c r="AP280" i="6"/>
  <c r="AP279" i="6"/>
  <c r="AP278" i="6"/>
  <c r="AP277" i="6"/>
  <c r="AP276" i="6"/>
  <c r="AP275" i="6"/>
  <c r="AP274" i="6"/>
  <c r="AP273" i="6"/>
  <c r="AP272" i="6"/>
  <c r="AP271" i="6"/>
  <c r="AP270" i="6"/>
  <c r="AP269" i="6"/>
  <c r="AP268" i="6"/>
  <c r="AP267" i="6"/>
  <c r="AP266" i="6"/>
  <c r="AP265" i="6"/>
  <c r="AP264" i="6"/>
  <c r="AP263" i="6"/>
  <c r="AP262" i="6"/>
  <c r="AP261" i="6"/>
  <c r="AP260" i="6"/>
  <c r="AP259" i="6"/>
  <c r="AP258" i="6"/>
  <c r="AP257" i="6"/>
  <c r="AP256" i="6"/>
  <c r="AP255" i="6"/>
  <c r="AP254" i="6"/>
  <c r="AP253" i="6"/>
  <c r="AP252" i="6"/>
  <c r="AP251" i="6"/>
  <c r="AP250" i="6"/>
  <c r="AP249" i="6"/>
  <c r="AP248" i="6"/>
  <c r="AP247" i="6"/>
  <c r="AP246" i="6"/>
  <c r="AP245" i="6"/>
  <c r="AP244" i="6"/>
  <c r="AP243" i="6"/>
  <c r="AP242" i="6"/>
  <c r="AP241" i="6"/>
  <c r="AP240" i="6"/>
  <c r="AP239" i="6"/>
  <c r="AP238" i="6"/>
  <c r="AP237" i="6"/>
  <c r="AP236" i="6"/>
  <c r="AP235" i="6"/>
  <c r="AP234" i="6"/>
  <c r="AP233" i="6"/>
  <c r="AP232" i="6"/>
  <c r="AP231" i="6"/>
  <c r="AP230" i="6"/>
  <c r="AP229" i="6"/>
  <c r="AP228" i="6"/>
  <c r="AP227" i="6"/>
  <c r="AP226" i="6"/>
  <c r="AP225" i="6"/>
  <c r="AP224" i="6"/>
  <c r="AP223" i="6"/>
  <c r="AP222" i="6"/>
  <c r="AP221" i="6"/>
  <c r="AP220" i="6"/>
  <c r="AP219" i="6"/>
  <c r="AP218" i="6"/>
  <c r="AP217" i="6"/>
  <c r="AP216" i="6"/>
  <c r="AP215" i="6"/>
  <c r="AP214" i="6"/>
  <c r="AP213" i="6"/>
  <c r="AP212" i="6"/>
  <c r="AP211" i="6"/>
  <c r="AP210" i="6"/>
  <c r="AP209" i="6"/>
  <c r="AP208" i="6"/>
  <c r="AP207" i="6"/>
  <c r="AP206" i="6"/>
  <c r="AP205" i="6"/>
  <c r="AP204" i="6"/>
  <c r="AP203" i="6"/>
  <c r="AP202" i="6"/>
  <c r="AP201" i="6"/>
  <c r="AP200" i="6"/>
  <c r="AP199" i="6"/>
  <c r="AP198" i="6"/>
  <c r="AP197" i="6"/>
  <c r="AP196" i="6"/>
  <c r="AP195" i="6"/>
  <c r="AP194" i="6"/>
  <c r="AP193" i="6"/>
  <c r="AP192" i="6"/>
  <c r="AP191" i="6"/>
  <c r="AP190" i="6"/>
  <c r="AP189" i="6"/>
  <c r="AP188" i="6"/>
  <c r="AP187" i="6"/>
  <c r="AP186" i="6"/>
  <c r="AP185" i="6"/>
  <c r="AP184" i="6"/>
  <c r="AP183" i="6"/>
  <c r="AP182" i="6"/>
  <c r="AP181" i="6"/>
  <c r="AP180" i="6"/>
  <c r="AP179" i="6"/>
  <c r="AP178" i="6"/>
  <c r="AP177" i="6"/>
  <c r="AP176" i="6"/>
  <c r="AP175" i="6"/>
  <c r="AP174" i="6"/>
  <c r="AP173" i="6"/>
  <c r="AP172" i="6"/>
  <c r="AP171" i="6"/>
  <c r="AP170" i="6"/>
  <c r="AP169" i="6"/>
  <c r="AP168" i="6"/>
  <c r="AP167" i="6"/>
  <c r="AP166" i="6"/>
  <c r="AP165" i="6"/>
  <c r="AP164" i="6"/>
  <c r="AP163" i="6"/>
  <c r="AP162" i="6"/>
  <c r="AP161" i="6"/>
  <c r="AP160" i="6"/>
  <c r="AP159" i="6"/>
  <c r="AP158" i="6"/>
  <c r="AP157" i="6"/>
  <c r="AP156" i="6"/>
  <c r="AP155" i="6"/>
  <c r="AP154" i="6"/>
  <c r="AP153" i="6"/>
  <c r="AP152" i="6"/>
  <c r="AP151" i="6"/>
  <c r="AP150" i="6"/>
  <c r="AP149" i="6"/>
  <c r="AP148" i="6"/>
  <c r="AP147" i="6"/>
  <c r="AP146" i="6"/>
  <c r="AP145" i="6"/>
  <c r="AP144" i="6"/>
  <c r="AP143" i="6"/>
  <c r="AP142" i="6"/>
  <c r="AP141" i="6"/>
  <c r="AP140" i="6"/>
  <c r="AP139" i="6"/>
  <c r="AP138" i="6"/>
  <c r="AP137" i="6"/>
  <c r="AP136" i="6"/>
  <c r="AP135" i="6"/>
  <c r="AP134" i="6"/>
  <c r="AP133" i="6"/>
  <c r="AP132" i="6"/>
  <c r="AP131" i="6"/>
  <c r="AP130" i="6"/>
  <c r="AP129" i="6"/>
  <c r="AP128" i="6"/>
  <c r="AP127" i="6"/>
  <c r="AP126" i="6"/>
  <c r="AP125" i="6"/>
  <c r="AP124" i="6"/>
  <c r="AP123" i="6"/>
  <c r="AP122" i="6"/>
  <c r="AP121" i="6"/>
  <c r="AP120" i="6"/>
  <c r="AP119" i="6"/>
  <c r="AP118" i="6"/>
  <c r="AP117" i="6"/>
  <c r="AP116" i="6"/>
  <c r="AP115" i="6"/>
  <c r="AP114" i="6"/>
  <c r="AP113" i="6"/>
  <c r="AP112" i="6"/>
  <c r="AP111" i="6"/>
  <c r="AP110" i="6"/>
  <c r="AP109" i="6"/>
  <c r="AP108" i="6"/>
  <c r="AP107" i="6"/>
  <c r="AP106" i="6"/>
  <c r="AP105" i="6"/>
  <c r="AP104" i="6"/>
  <c r="AP103" i="6"/>
  <c r="AP102" i="6"/>
  <c r="AP101" i="6"/>
  <c r="AP100" i="6"/>
  <c r="AP99" i="6"/>
  <c r="AP98" i="6"/>
  <c r="AP97" i="6"/>
  <c r="AP96" i="6"/>
  <c r="AP95" i="6"/>
  <c r="AP94" i="6"/>
  <c r="AP93" i="6"/>
  <c r="AP92" i="6"/>
  <c r="AP91" i="6"/>
  <c r="AP90" i="6"/>
  <c r="AP89" i="6"/>
  <c r="AP88" i="6"/>
  <c r="AP87" i="6"/>
  <c r="AP86" i="6"/>
  <c r="AP85" i="6"/>
  <c r="AP84" i="6"/>
  <c r="AP83" i="6"/>
  <c r="AP82" i="6"/>
  <c r="AP81" i="6"/>
  <c r="AP80" i="6"/>
  <c r="AP79" i="6"/>
  <c r="AP78" i="6"/>
  <c r="AP77" i="6"/>
  <c r="AP76" i="6"/>
  <c r="AP75" i="6"/>
  <c r="AP74" i="6"/>
  <c r="AP73" i="6"/>
  <c r="AP72" i="6"/>
  <c r="AP71" i="6"/>
  <c r="AP70" i="6"/>
  <c r="AP69" i="6"/>
  <c r="AP68" i="6"/>
  <c r="AP67" i="6"/>
  <c r="AP66" i="6"/>
  <c r="AP65" i="6"/>
  <c r="AP64" i="6"/>
  <c r="AP63" i="6"/>
  <c r="AP62" i="6"/>
  <c r="AP61" i="6"/>
  <c r="AP60" i="6"/>
  <c r="AP59" i="6"/>
  <c r="AP58" i="6"/>
  <c r="AP57" i="6"/>
  <c r="AP56" i="6"/>
  <c r="AP55" i="6"/>
  <c r="AP54" i="6"/>
  <c r="AP53" i="6"/>
  <c r="AP52" i="6"/>
  <c r="AP51" i="6"/>
  <c r="AP50" i="6"/>
  <c r="AP49" i="6"/>
  <c r="AP48" i="6"/>
  <c r="AP47" i="6"/>
  <c r="AP46" i="6"/>
  <c r="AP45" i="6"/>
  <c r="AP44" i="6"/>
  <c r="AP43" i="6"/>
  <c r="AP42" i="6"/>
  <c r="AP41" i="6"/>
  <c r="AP40" i="6"/>
  <c r="AP39" i="6"/>
  <c r="AP38" i="6"/>
  <c r="AP37" i="6"/>
  <c r="AP36" i="6"/>
  <c r="AP35" i="6"/>
  <c r="AP34" i="6"/>
  <c r="AP33" i="6"/>
  <c r="AP32" i="6"/>
  <c r="AP31" i="6"/>
  <c r="AP30" i="6"/>
  <c r="AP29" i="6"/>
  <c r="AP28" i="6"/>
  <c r="AP27" i="6"/>
  <c r="AP26" i="6"/>
  <c r="AP25" i="6"/>
  <c r="AP24" i="6"/>
  <c r="AP23" i="6"/>
  <c r="AP22" i="6"/>
  <c r="AP21" i="6"/>
  <c r="AP20" i="6"/>
  <c r="AP19" i="6"/>
  <c r="AP18" i="6"/>
  <c r="AP17" i="6"/>
  <c r="AP16" i="6"/>
  <c r="AP15" i="6"/>
  <c r="AP14" i="6"/>
  <c r="AP13" i="6"/>
  <c r="AP12" i="6"/>
  <c r="AP11" i="6"/>
  <c r="AP10" i="6"/>
  <c r="AP9" i="6"/>
  <c r="AP8" i="6"/>
  <c r="AP7" i="6"/>
  <c r="AP6" i="6"/>
  <c r="AP5" i="6"/>
  <c r="AP4" i="6"/>
  <c r="AP3" i="6"/>
  <c r="P3" i="5" l="1"/>
  <c r="C11" i="30"/>
  <c r="C12" i="29" l="1"/>
  <c r="E14" i="29" s="1"/>
  <c r="G6" i="14" l="1"/>
  <c r="G30" i="3" l="1"/>
  <c r="F30" i="3"/>
  <c r="E30" i="3"/>
  <c r="D30" i="3"/>
  <c r="C30" i="3"/>
  <c r="B30" i="3"/>
  <c r="G30" i="2"/>
  <c r="F30" i="2"/>
  <c r="E30" i="2"/>
  <c r="D30" i="2"/>
  <c r="C30" i="2"/>
  <c r="B30" i="2"/>
  <c r="I7" i="3"/>
  <c r="I6" i="3"/>
  <c r="H3" i="3"/>
  <c r="I3" i="3" s="1"/>
  <c r="H3" i="2"/>
  <c r="H5" i="2"/>
  <c r="I3" i="2"/>
  <c r="I6" i="2"/>
  <c r="I7" i="2"/>
  <c r="H7" i="14"/>
  <c r="H8" i="14"/>
  <c r="I5" i="2" l="1"/>
  <c r="H23" i="2"/>
  <c r="H30" i="2"/>
  <c r="G7" i="1"/>
  <c r="G8" i="1" s="1"/>
  <c r="D10" i="29" s="1"/>
  <c r="F7" i="1"/>
  <c r="F8" i="1" s="1"/>
  <c r="E7" i="1"/>
  <c r="E8" i="1" s="1"/>
  <c r="D7" i="1"/>
  <c r="D8" i="1" s="1"/>
  <c r="C7" i="1"/>
  <c r="C8" i="1" s="1"/>
  <c r="B7" i="1"/>
  <c r="B8" i="1" s="1"/>
  <c r="D5" i="29" s="1"/>
  <c r="H8" i="1"/>
  <c r="G24" i="14"/>
  <c r="H6" i="14"/>
  <c r="G4" i="14"/>
  <c r="H4" i="14" s="1"/>
  <c r="I3" i="1"/>
  <c r="J3" i="1" s="1"/>
  <c r="J6" i="1"/>
  <c r="D9" i="29" l="1"/>
  <c r="D6" i="29"/>
  <c r="D7" i="29"/>
  <c r="D8" i="29"/>
  <c r="I7" i="1"/>
  <c r="H5" i="3"/>
  <c r="I5" i="3" s="1"/>
  <c r="I8" i="1" l="1"/>
  <c r="E9" i="1"/>
  <c r="H9" i="1"/>
  <c r="D12" i="29" l="1"/>
  <c r="H10" i="1"/>
  <c r="H13" i="1"/>
  <c r="G28" i="3" s="1"/>
  <c r="G27" i="3" s="1"/>
  <c r="E10" i="1"/>
  <c r="E12" i="1"/>
  <c r="E13" i="1"/>
  <c r="E28" i="2" s="1"/>
  <c r="H12" i="1"/>
  <c r="E27" i="2" l="1"/>
  <c r="R37" i="11"/>
  <c r="H19" i="2" l="1"/>
  <c r="J11" i="30" s="1"/>
  <c r="H17" i="2"/>
  <c r="S62" i="9"/>
  <c r="R62" i="9"/>
  <c r="O62" i="9"/>
  <c r="N62" i="9"/>
  <c r="M62" i="9"/>
  <c r="S37" i="11"/>
  <c r="Q37" i="11"/>
  <c r="P37" i="11"/>
  <c r="O37" i="11"/>
  <c r="N37" i="11"/>
  <c r="M37" i="11"/>
  <c r="Q548" i="6"/>
  <c r="L548" i="6"/>
  <c r="P548" i="6"/>
  <c r="O548" i="6"/>
  <c r="N548" i="6"/>
  <c r="M548" i="6"/>
  <c r="H18" i="2" l="1"/>
  <c r="I11" i="30" s="1"/>
  <c r="G11" i="30"/>
  <c r="P545" i="5"/>
  <c r="P544" i="5"/>
  <c r="P543" i="5"/>
  <c r="P542" i="5"/>
  <c r="P541" i="5"/>
  <c r="P540" i="5"/>
  <c r="P539" i="5"/>
  <c r="P538" i="5"/>
  <c r="P537" i="5"/>
  <c r="P536" i="5"/>
  <c r="P535" i="5"/>
  <c r="P534" i="5"/>
  <c r="P533" i="5"/>
  <c r="P532" i="5"/>
  <c r="P531" i="5"/>
  <c r="P530" i="5"/>
  <c r="P529" i="5"/>
  <c r="P528" i="5"/>
  <c r="P527" i="5"/>
  <c r="P526" i="5"/>
  <c r="P525" i="5"/>
  <c r="P524" i="5"/>
  <c r="P523" i="5"/>
  <c r="P522" i="5"/>
  <c r="P521" i="5"/>
  <c r="P520" i="5"/>
  <c r="P519" i="5"/>
  <c r="P518" i="5"/>
  <c r="P517" i="5"/>
  <c r="P516" i="5"/>
  <c r="P515" i="5"/>
  <c r="P514" i="5"/>
  <c r="P513" i="5"/>
  <c r="P512" i="5"/>
  <c r="P511" i="5"/>
  <c r="P510" i="5"/>
  <c r="P509" i="5"/>
  <c r="P508" i="5"/>
  <c r="P507" i="5"/>
  <c r="P506" i="5"/>
  <c r="P505" i="5"/>
  <c r="P504" i="5"/>
  <c r="P503" i="5"/>
  <c r="P502" i="5"/>
  <c r="P501" i="5"/>
  <c r="P500" i="5"/>
  <c r="P499" i="5"/>
  <c r="P498" i="5"/>
  <c r="P497" i="5"/>
  <c r="P496" i="5"/>
  <c r="P495" i="5"/>
  <c r="P494" i="5"/>
  <c r="P493" i="5"/>
  <c r="P492" i="5"/>
  <c r="P491" i="5"/>
  <c r="P490" i="5"/>
  <c r="P489" i="5"/>
  <c r="P488" i="5"/>
  <c r="P487" i="5"/>
  <c r="P486" i="5"/>
  <c r="P485" i="5"/>
  <c r="P484" i="5"/>
  <c r="P483" i="5"/>
  <c r="P482" i="5"/>
  <c r="P481" i="5"/>
  <c r="P480" i="5"/>
  <c r="P479" i="5"/>
  <c r="P478" i="5"/>
  <c r="P477" i="5"/>
  <c r="P476" i="5"/>
  <c r="P475" i="5"/>
  <c r="P474" i="5"/>
  <c r="P473" i="5"/>
  <c r="P472" i="5"/>
  <c r="P471" i="5"/>
  <c r="P470" i="5"/>
  <c r="P469" i="5"/>
  <c r="P468" i="5"/>
  <c r="P467" i="5"/>
  <c r="P466" i="5"/>
  <c r="P465" i="5"/>
  <c r="P464" i="5"/>
  <c r="P463" i="5"/>
  <c r="P462" i="5"/>
  <c r="P461" i="5"/>
  <c r="P460" i="5"/>
  <c r="P459" i="5"/>
  <c r="P458" i="5"/>
  <c r="P457" i="5"/>
  <c r="P456" i="5"/>
  <c r="P455" i="5"/>
  <c r="P454" i="5"/>
  <c r="P453" i="5"/>
  <c r="P452" i="5"/>
  <c r="P451" i="5"/>
  <c r="P450" i="5"/>
  <c r="P449" i="5"/>
  <c r="P448" i="5"/>
  <c r="P447" i="5"/>
  <c r="P446" i="5"/>
  <c r="P445" i="5"/>
  <c r="P444" i="5"/>
  <c r="P443" i="5"/>
  <c r="P442" i="5"/>
  <c r="P441" i="5"/>
  <c r="P440" i="5"/>
  <c r="P439" i="5"/>
  <c r="P438" i="5"/>
  <c r="P437" i="5"/>
  <c r="P436" i="5"/>
  <c r="P435" i="5"/>
  <c r="P434" i="5"/>
  <c r="P433" i="5"/>
  <c r="P432" i="5"/>
  <c r="P431" i="5"/>
  <c r="P430" i="5"/>
  <c r="P429" i="5"/>
  <c r="P428" i="5"/>
  <c r="P427" i="5"/>
  <c r="P426" i="5"/>
  <c r="P425" i="5"/>
  <c r="P424" i="5"/>
  <c r="P423" i="5"/>
  <c r="P422" i="5"/>
  <c r="P421" i="5"/>
  <c r="P420" i="5"/>
  <c r="P419" i="5"/>
  <c r="P418" i="5"/>
  <c r="P417" i="5"/>
  <c r="P416" i="5"/>
  <c r="P415" i="5"/>
  <c r="P414" i="5"/>
  <c r="P413" i="5"/>
  <c r="P412" i="5"/>
  <c r="P411" i="5"/>
  <c r="P410" i="5"/>
  <c r="P409" i="5"/>
  <c r="P408" i="5"/>
  <c r="P407" i="5"/>
  <c r="P406" i="5"/>
  <c r="P405" i="5"/>
  <c r="P404" i="5"/>
  <c r="P403" i="5"/>
  <c r="P402" i="5"/>
  <c r="P401" i="5"/>
  <c r="P400" i="5"/>
  <c r="P399" i="5"/>
  <c r="P398" i="5"/>
  <c r="P397" i="5"/>
  <c r="P396" i="5"/>
  <c r="P395" i="5"/>
  <c r="P394" i="5"/>
  <c r="P393" i="5"/>
  <c r="P392" i="5"/>
  <c r="P391" i="5"/>
  <c r="P390" i="5"/>
  <c r="P389" i="5"/>
  <c r="P388" i="5"/>
  <c r="P387" i="5"/>
  <c r="P386" i="5"/>
  <c r="P385" i="5"/>
  <c r="P384" i="5"/>
  <c r="P383" i="5"/>
  <c r="P382" i="5"/>
  <c r="P381" i="5"/>
  <c r="P380" i="5"/>
  <c r="P379" i="5"/>
  <c r="P378" i="5"/>
  <c r="P377" i="5"/>
  <c r="P376" i="5"/>
  <c r="P375" i="5"/>
  <c r="P374" i="5"/>
  <c r="P373" i="5"/>
  <c r="P372" i="5"/>
  <c r="P371" i="5"/>
  <c r="P370" i="5"/>
  <c r="P369" i="5"/>
  <c r="P368" i="5"/>
  <c r="P367" i="5"/>
  <c r="P366" i="5"/>
  <c r="P365" i="5"/>
  <c r="P364" i="5"/>
  <c r="P363" i="5"/>
  <c r="P362" i="5"/>
  <c r="P361" i="5"/>
  <c r="P360" i="5"/>
  <c r="P359" i="5"/>
  <c r="P358" i="5"/>
  <c r="P357" i="5"/>
  <c r="P356" i="5"/>
  <c r="P355" i="5"/>
  <c r="P354" i="5"/>
  <c r="P353" i="5"/>
  <c r="P352" i="5"/>
  <c r="P351" i="5"/>
  <c r="P350" i="5"/>
  <c r="P349" i="5"/>
  <c r="P348" i="5"/>
  <c r="P347" i="5"/>
  <c r="P346" i="5"/>
  <c r="P345" i="5"/>
  <c r="P344" i="5"/>
  <c r="P343" i="5"/>
  <c r="P342" i="5"/>
  <c r="P341" i="5"/>
  <c r="P340" i="5"/>
  <c r="P339" i="5"/>
  <c r="P338" i="5"/>
  <c r="P337" i="5"/>
  <c r="P336" i="5"/>
  <c r="P335" i="5"/>
  <c r="P334" i="5"/>
  <c r="P333" i="5"/>
  <c r="P332" i="5"/>
  <c r="P331" i="5"/>
  <c r="P330" i="5"/>
  <c r="P329" i="5"/>
  <c r="P328" i="5"/>
  <c r="P327" i="5"/>
  <c r="P326" i="5"/>
  <c r="P325" i="5"/>
  <c r="P324" i="5"/>
  <c r="P323" i="5"/>
  <c r="P322" i="5"/>
  <c r="P321" i="5"/>
  <c r="P320" i="5"/>
  <c r="P319" i="5"/>
  <c r="P318" i="5"/>
  <c r="P317" i="5"/>
  <c r="P316" i="5"/>
  <c r="P315" i="5"/>
  <c r="P314" i="5"/>
  <c r="P313" i="5"/>
  <c r="P312" i="5"/>
  <c r="P311" i="5"/>
  <c r="P310" i="5"/>
  <c r="P309" i="5"/>
  <c r="P308" i="5"/>
  <c r="P307" i="5"/>
  <c r="P306" i="5"/>
  <c r="P305" i="5"/>
  <c r="P304" i="5"/>
  <c r="P303" i="5"/>
  <c r="P302" i="5"/>
  <c r="P301" i="5"/>
  <c r="P300" i="5"/>
  <c r="P299" i="5"/>
  <c r="P298" i="5"/>
  <c r="P297" i="5"/>
  <c r="P296" i="5"/>
  <c r="P295" i="5"/>
  <c r="P294" i="5"/>
  <c r="P293" i="5"/>
  <c r="P292" i="5"/>
  <c r="P291" i="5"/>
  <c r="P290" i="5"/>
  <c r="P289" i="5"/>
  <c r="P288" i="5"/>
  <c r="P287" i="5"/>
  <c r="P286" i="5"/>
  <c r="P285" i="5"/>
  <c r="P284" i="5"/>
  <c r="P283" i="5"/>
  <c r="P282" i="5"/>
  <c r="P281" i="5"/>
  <c r="P280" i="5"/>
  <c r="P279" i="5"/>
  <c r="P278" i="5"/>
  <c r="P277" i="5"/>
  <c r="P276" i="5"/>
  <c r="P275" i="5"/>
  <c r="P274" i="5"/>
  <c r="P273" i="5"/>
  <c r="P272" i="5"/>
  <c r="P271" i="5"/>
  <c r="P270" i="5"/>
  <c r="P269" i="5"/>
  <c r="P268" i="5"/>
  <c r="P267" i="5"/>
  <c r="P266" i="5"/>
  <c r="P265" i="5"/>
  <c r="P264" i="5"/>
  <c r="P263" i="5"/>
  <c r="P262" i="5"/>
  <c r="P261" i="5"/>
  <c r="P260" i="5"/>
  <c r="P259" i="5"/>
  <c r="P258" i="5"/>
  <c r="P257" i="5"/>
  <c r="P256" i="5"/>
  <c r="P255" i="5"/>
  <c r="P254" i="5"/>
  <c r="P253" i="5"/>
  <c r="P252" i="5"/>
  <c r="P251" i="5"/>
  <c r="P250" i="5"/>
  <c r="P249" i="5"/>
  <c r="P248" i="5"/>
  <c r="P247" i="5"/>
  <c r="P246" i="5"/>
  <c r="P245" i="5"/>
  <c r="P244" i="5"/>
  <c r="P243" i="5"/>
  <c r="P242" i="5"/>
  <c r="P241" i="5"/>
  <c r="P240" i="5"/>
  <c r="P239" i="5"/>
  <c r="P238" i="5"/>
  <c r="P237" i="5"/>
  <c r="P236" i="5"/>
  <c r="P235" i="5"/>
  <c r="P234" i="5"/>
  <c r="P233" i="5"/>
  <c r="P232" i="5"/>
  <c r="P231" i="5"/>
  <c r="P230" i="5"/>
  <c r="P229" i="5"/>
  <c r="P228" i="5"/>
  <c r="P227" i="5"/>
  <c r="P226" i="5"/>
  <c r="P225" i="5"/>
  <c r="P224" i="5"/>
  <c r="P223" i="5"/>
  <c r="P222" i="5"/>
  <c r="P221" i="5"/>
  <c r="P220" i="5"/>
  <c r="P219" i="5"/>
  <c r="P218" i="5"/>
  <c r="P217" i="5"/>
  <c r="P216" i="5"/>
  <c r="P215" i="5"/>
  <c r="P214" i="5"/>
  <c r="P213" i="5"/>
  <c r="P212" i="5"/>
  <c r="P211" i="5"/>
  <c r="P210" i="5"/>
  <c r="P209" i="5"/>
  <c r="P208" i="5"/>
  <c r="P207" i="5"/>
  <c r="P206" i="5"/>
  <c r="P205" i="5"/>
  <c r="P204" i="5"/>
  <c r="P203" i="5"/>
  <c r="P202" i="5"/>
  <c r="P201" i="5"/>
  <c r="P200" i="5"/>
  <c r="P199" i="5"/>
  <c r="P198" i="5"/>
  <c r="P197" i="5"/>
  <c r="P196" i="5"/>
  <c r="P195" i="5"/>
  <c r="P194" i="5"/>
  <c r="P193" i="5"/>
  <c r="P192" i="5"/>
  <c r="P191" i="5"/>
  <c r="P190" i="5"/>
  <c r="P189" i="5"/>
  <c r="P188" i="5"/>
  <c r="P187" i="5"/>
  <c r="P186" i="5"/>
  <c r="P185" i="5"/>
  <c r="P184" i="5"/>
  <c r="P183" i="5"/>
  <c r="P182" i="5"/>
  <c r="P181" i="5"/>
  <c r="P180" i="5"/>
  <c r="P179" i="5"/>
  <c r="P178" i="5"/>
  <c r="P177" i="5"/>
  <c r="P176" i="5"/>
  <c r="P175" i="5"/>
  <c r="P174" i="5"/>
  <c r="P173" i="5"/>
  <c r="P172" i="5"/>
  <c r="P171" i="5"/>
  <c r="P170" i="5"/>
  <c r="P169" i="5"/>
  <c r="P168" i="5"/>
  <c r="P167" i="5"/>
  <c r="P166" i="5"/>
  <c r="P165" i="5"/>
  <c r="P164" i="5"/>
  <c r="P163" i="5"/>
  <c r="P162" i="5"/>
  <c r="P161" i="5"/>
  <c r="P160" i="5"/>
  <c r="P159" i="5"/>
  <c r="P158" i="5"/>
  <c r="P157" i="5"/>
  <c r="P156" i="5"/>
  <c r="P155" i="5"/>
  <c r="P154" i="5"/>
  <c r="P153" i="5"/>
  <c r="P152" i="5"/>
  <c r="P151" i="5"/>
  <c r="P150" i="5"/>
  <c r="P149" i="5"/>
  <c r="P148" i="5"/>
  <c r="P147" i="5"/>
  <c r="P146" i="5"/>
  <c r="P145" i="5"/>
  <c r="P144" i="5"/>
  <c r="P143" i="5"/>
  <c r="P142" i="5"/>
  <c r="P141" i="5"/>
  <c r="P140" i="5"/>
  <c r="P139" i="5"/>
  <c r="P138" i="5"/>
  <c r="P137" i="5"/>
  <c r="P136" i="5"/>
  <c r="P135" i="5"/>
  <c r="P134" i="5"/>
  <c r="P133" i="5"/>
  <c r="P132" i="5"/>
  <c r="P131" i="5"/>
  <c r="P130" i="5"/>
  <c r="P129" i="5"/>
  <c r="P128" i="5"/>
  <c r="P127" i="5"/>
  <c r="P126" i="5"/>
  <c r="P125" i="5"/>
  <c r="P124" i="5"/>
  <c r="P123" i="5"/>
  <c r="P122" i="5"/>
  <c r="P121" i="5"/>
  <c r="P120" i="5"/>
  <c r="P119" i="5"/>
  <c r="P118" i="5"/>
  <c r="P117" i="5"/>
  <c r="P116" i="5"/>
  <c r="P115" i="5"/>
  <c r="P114" i="5"/>
  <c r="P113" i="5"/>
  <c r="P112" i="5"/>
  <c r="P111" i="5"/>
  <c r="P110" i="5"/>
  <c r="P109" i="5"/>
  <c r="P108" i="5"/>
  <c r="P107" i="5"/>
  <c r="P106" i="5"/>
  <c r="P105" i="5"/>
  <c r="P104" i="5"/>
  <c r="P103" i="5"/>
  <c r="P102" i="5"/>
  <c r="P101" i="5"/>
  <c r="P100" i="5"/>
  <c r="P99" i="5"/>
  <c r="P98" i="5"/>
  <c r="P97" i="5"/>
  <c r="P96" i="5"/>
  <c r="P95" i="5"/>
  <c r="P94" i="5"/>
  <c r="P93" i="5"/>
  <c r="P92" i="5"/>
  <c r="P91" i="5"/>
  <c r="P90" i="5"/>
  <c r="P89" i="5"/>
  <c r="P88" i="5"/>
  <c r="P87" i="5"/>
  <c r="P86" i="5"/>
  <c r="P85" i="5"/>
  <c r="P84" i="5"/>
  <c r="P83" i="5"/>
  <c r="P82" i="5"/>
  <c r="P81" i="5"/>
  <c r="P80" i="5"/>
  <c r="P79" i="5"/>
  <c r="P78" i="5"/>
  <c r="P77" i="5"/>
  <c r="P76" i="5"/>
  <c r="P75" i="5"/>
  <c r="P74" i="5"/>
  <c r="P73" i="5"/>
  <c r="P72" i="5"/>
  <c r="P71" i="5"/>
  <c r="P70" i="5"/>
  <c r="P69" i="5"/>
  <c r="P68" i="5"/>
  <c r="P67" i="5"/>
  <c r="P66" i="5"/>
  <c r="P65" i="5"/>
  <c r="P64" i="5"/>
  <c r="P63" i="5"/>
  <c r="P62" i="5"/>
  <c r="P61" i="5"/>
  <c r="P60" i="5"/>
  <c r="P59" i="5"/>
  <c r="P58" i="5"/>
  <c r="P57" i="5"/>
  <c r="P56" i="5"/>
  <c r="P55" i="5"/>
  <c r="P54" i="5"/>
  <c r="P53" i="5"/>
  <c r="P52" i="5"/>
  <c r="P51" i="5"/>
  <c r="P50" i="5"/>
  <c r="P49" i="5"/>
  <c r="P48" i="5"/>
  <c r="P47" i="5"/>
  <c r="P46" i="5"/>
  <c r="P45" i="5"/>
  <c r="P44" i="5"/>
  <c r="P43" i="5"/>
  <c r="P42" i="5"/>
  <c r="P41" i="5"/>
  <c r="P40" i="5"/>
  <c r="P39" i="5"/>
  <c r="P38" i="5"/>
  <c r="P37" i="5"/>
  <c r="P36" i="5"/>
  <c r="P35" i="5"/>
  <c r="P34" i="5"/>
  <c r="P33" i="5"/>
  <c r="P32" i="5"/>
  <c r="P31" i="5"/>
  <c r="P30" i="5"/>
  <c r="P29" i="5"/>
  <c r="P28" i="5"/>
  <c r="P27" i="5"/>
  <c r="P26" i="5"/>
  <c r="P25" i="5"/>
  <c r="P24" i="5"/>
  <c r="P23" i="5"/>
  <c r="P22" i="5"/>
  <c r="P21" i="5"/>
  <c r="P20" i="5"/>
  <c r="P19" i="5"/>
  <c r="P18" i="5"/>
  <c r="P17" i="5"/>
  <c r="P16" i="5"/>
  <c r="P15" i="5"/>
  <c r="P14" i="5"/>
  <c r="P13" i="5"/>
  <c r="P12" i="5"/>
  <c r="P11" i="5"/>
  <c r="P10" i="5"/>
  <c r="P9" i="5"/>
  <c r="P8" i="5"/>
  <c r="P7" i="5"/>
  <c r="P6" i="5"/>
  <c r="P5" i="5"/>
  <c r="P4" i="5"/>
  <c r="I5" i="1" l="1"/>
  <c r="J5" i="1" s="1"/>
  <c r="B9" i="1"/>
  <c r="B25" i="14" s="1"/>
  <c r="B13" i="1" l="1"/>
  <c r="B29" i="14" s="1"/>
  <c r="B28" i="14" s="1"/>
  <c r="B28" i="2" l="1"/>
  <c r="B27" i="2" s="1"/>
  <c r="B28" i="3"/>
  <c r="B27" i="3" s="1"/>
  <c r="B24" i="2"/>
  <c r="G9" i="1"/>
  <c r="F9" i="1"/>
  <c r="D9" i="1"/>
  <c r="C9" i="1"/>
  <c r="I9" i="1"/>
  <c r="H24" i="2" l="1"/>
  <c r="H24" i="3"/>
  <c r="I13" i="1"/>
  <c r="I12" i="1"/>
  <c r="I10" i="1"/>
  <c r="D13" i="1"/>
  <c r="F24" i="2"/>
  <c r="E25" i="14"/>
  <c r="E24" i="2"/>
  <c r="D24" i="2"/>
  <c r="D25" i="14"/>
  <c r="C24" i="2"/>
  <c r="C25" i="14"/>
  <c r="G25" i="14"/>
  <c r="G24" i="2"/>
  <c r="F25" i="14"/>
  <c r="D24" i="3"/>
  <c r="E24" i="3"/>
  <c r="G24" i="3"/>
  <c r="F24" i="3"/>
  <c r="C24" i="3"/>
  <c r="B24" i="3"/>
  <c r="C10" i="1"/>
  <c r="C12" i="1"/>
  <c r="C13" i="1"/>
  <c r="D10" i="1"/>
  <c r="D12" i="1"/>
  <c r="F10" i="1"/>
  <c r="F12" i="1"/>
  <c r="F13" i="1"/>
  <c r="G10" i="1"/>
  <c r="G12" i="1"/>
  <c r="G13" i="1"/>
  <c r="B10" i="1"/>
  <c r="B12" i="1"/>
  <c r="H28" i="3" l="1"/>
  <c r="H27" i="3" s="1"/>
  <c r="H28" i="2"/>
  <c r="H27" i="2" s="1"/>
  <c r="F28" i="3"/>
  <c r="F27" i="3" s="1"/>
  <c r="F28" i="2"/>
  <c r="F27" i="2" s="1"/>
  <c r="G28" i="2"/>
  <c r="G27" i="2" s="1"/>
  <c r="E28" i="3"/>
  <c r="E27" i="3" s="1"/>
  <c r="D28" i="2"/>
  <c r="D27" i="2" s="1"/>
  <c r="D28" i="3"/>
  <c r="D27" i="3" s="1"/>
  <c r="C28" i="2"/>
  <c r="C27" i="2" s="1"/>
  <c r="C28" i="3"/>
  <c r="C27" i="3" s="1"/>
  <c r="J10" i="1"/>
  <c r="F29" i="14"/>
  <c r="F28" i="14" s="1"/>
  <c r="E29" i="14"/>
  <c r="E28" i="14" s="1"/>
  <c r="J12" i="1"/>
  <c r="E11" i="1" s="1"/>
  <c r="D29" i="14"/>
  <c r="D28" i="14" s="1"/>
  <c r="C29" i="14"/>
  <c r="C28" i="14" s="1"/>
  <c r="G29" i="14"/>
  <c r="G28" i="14" s="1"/>
  <c r="I27" i="3" l="1"/>
  <c r="I27" i="2"/>
  <c r="E26" i="2"/>
  <c r="H28" i="14"/>
  <c r="B11" i="1"/>
  <c r="I11" i="1"/>
  <c r="H11" i="1"/>
  <c r="G26" i="3" s="1"/>
  <c r="C11" i="1"/>
  <c r="D11" i="1"/>
  <c r="G11" i="1"/>
  <c r="F11" i="1"/>
  <c r="G25" i="3" l="1"/>
  <c r="G29" i="3" s="1"/>
  <c r="D10" i="31" s="1"/>
  <c r="E25" i="2"/>
  <c r="E29" i="2" s="1"/>
  <c r="D10" i="30" s="1"/>
  <c r="H26" i="3"/>
  <c r="H25" i="3" s="1"/>
  <c r="H29" i="3" s="1"/>
  <c r="H26" i="2"/>
  <c r="H25" i="2" s="1"/>
  <c r="H29" i="2" s="1"/>
  <c r="C26" i="3"/>
  <c r="C25" i="3" s="1"/>
  <c r="C29" i="3" s="1"/>
  <c r="D6" i="31" s="1"/>
  <c r="G26" i="2"/>
  <c r="G25" i="2" s="1"/>
  <c r="E26" i="3"/>
  <c r="E25" i="3" s="1"/>
  <c r="E29" i="3" s="1"/>
  <c r="D8" i="31" s="1"/>
  <c r="F26" i="3"/>
  <c r="F25" i="3" s="1"/>
  <c r="F26" i="2"/>
  <c r="F25" i="2" s="1"/>
  <c r="F29" i="2" s="1"/>
  <c r="D9" i="30" s="1"/>
  <c r="D26" i="3"/>
  <c r="D25" i="3" s="1"/>
  <c r="D29" i="3" s="1"/>
  <c r="D7" i="31" s="1"/>
  <c r="D26" i="2"/>
  <c r="D25" i="2" s="1"/>
  <c r="D29" i="2" s="1"/>
  <c r="D7" i="30" s="1"/>
  <c r="C27" i="14"/>
  <c r="C26" i="14" s="1"/>
  <c r="C30" i="14" s="1"/>
  <c r="C9" i="14" s="1"/>
  <c r="C10" i="14" s="1"/>
  <c r="C26" i="2"/>
  <c r="C25" i="2" s="1"/>
  <c r="C29" i="2" s="1"/>
  <c r="D6" i="30" s="1"/>
  <c r="B26" i="2"/>
  <c r="B25" i="2" s="1"/>
  <c r="B29" i="2" s="1"/>
  <c r="B26" i="3"/>
  <c r="B25" i="3" s="1"/>
  <c r="B29" i="3" s="1"/>
  <c r="D5" i="31" s="1"/>
  <c r="B12" i="3"/>
  <c r="B27" i="14"/>
  <c r="B26" i="14" s="1"/>
  <c r="B30" i="14" s="1"/>
  <c r="B9" i="14" s="1"/>
  <c r="B10" i="14" s="1"/>
  <c r="E27" i="14"/>
  <c r="E26" i="14" s="1"/>
  <c r="E30" i="14" s="1"/>
  <c r="E9" i="14" s="1"/>
  <c r="E10" i="14" s="1"/>
  <c r="D27" i="14"/>
  <c r="D26" i="14" s="1"/>
  <c r="D30" i="14" s="1"/>
  <c r="D9" i="14" s="1"/>
  <c r="D10" i="14" s="1"/>
  <c r="F27" i="14"/>
  <c r="F26" i="14" s="1"/>
  <c r="F30" i="14" s="1"/>
  <c r="F9" i="14" s="1"/>
  <c r="G27" i="14"/>
  <c r="G26" i="14" s="1"/>
  <c r="E31" i="2" l="1"/>
  <c r="H31" i="2"/>
  <c r="E11" i="30" s="1"/>
  <c r="D11" i="30"/>
  <c r="D5" i="30"/>
  <c r="B31" i="2"/>
  <c r="B8" i="2" s="1"/>
  <c r="H31" i="3"/>
  <c r="E11" i="31" s="1"/>
  <c r="D11" i="31"/>
  <c r="D31" i="2"/>
  <c r="D8" i="2" s="1"/>
  <c r="C31" i="2"/>
  <c r="C8" i="2" s="1"/>
  <c r="F31" i="2"/>
  <c r="F8" i="2" s="1"/>
  <c r="I25" i="2"/>
  <c r="F29" i="3"/>
  <c r="I25" i="3"/>
  <c r="D31" i="3"/>
  <c r="E31" i="3"/>
  <c r="B31" i="3"/>
  <c r="G31" i="3"/>
  <c r="C31" i="3"/>
  <c r="G29" i="2"/>
  <c r="D8" i="30" s="1"/>
  <c r="F10" i="14"/>
  <c r="G9" i="14"/>
  <c r="H26" i="14"/>
  <c r="G30" i="14"/>
  <c r="D11" i="14"/>
  <c r="E11" i="14"/>
  <c r="C11" i="14"/>
  <c r="F11" i="14"/>
  <c r="E8" i="2" l="1"/>
  <c r="E9" i="2" s="1"/>
  <c r="F10" i="30" s="1"/>
  <c r="E10" i="30"/>
  <c r="F31" i="3"/>
  <c r="D9" i="31"/>
  <c r="G8" i="3"/>
  <c r="G9" i="3" s="1"/>
  <c r="F10" i="31" s="1"/>
  <c r="E10" i="31"/>
  <c r="E8" i="3"/>
  <c r="E9" i="3" s="1"/>
  <c r="F8" i="31" s="1"/>
  <c r="E8" i="31"/>
  <c r="C8" i="3"/>
  <c r="C10" i="3" s="1"/>
  <c r="E6" i="31"/>
  <c r="B8" i="3"/>
  <c r="B9" i="3" s="1"/>
  <c r="F5" i="31" s="1"/>
  <c r="E5" i="31"/>
  <c r="D8" i="3"/>
  <c r="D9" i="3" s="1"/>
  <c r="F7" i="31" s="1"/>
  <c r="E7" i="31"/>
  <c r="G31" i="2"/>
  <c r="G8" i="2" s="1"/>
  <c r="E10" i="2"/>
  <c r="E11" i="2" s="1"/>
  <c r="E7" i="30"/>
  <c r="E5" i="30"/>
  <c r="E6" i="30"/>
  <c r="E8" i="30"/>
  <c r="G10" i="14"/>
  <c r="D15" i="14"/>
  <c r="D14" i="14"/>
  <c r="D17" i="14" s="1"/>
  <c r="D12" i="14"/>
  <c r="B11" i="14"/>
  <c r="B15" i="14" s="1"/>
  <c r="C12" i="14"/>
  <c r="C15" i="14"/>
  <c r="C14" i="14"/>
  <c r="C17" i="14" s="1"/>
  <c r="E15" i="14"/>
  <c r="E14" i="14"/>
  <c r="E17" i="14" s="1"/>
  <c r="E12" i="14"/>
  <c r="F14" i="14"/>
  <c r="F15" i="14"/>
  <c r="F12" i="14"/>
  <c r="G10" i="3" l="1"/>
  <c r="G13" i="3" s="1"/>
  <c r="E10" i="3"/>
  <c r="E11" i="3" s="1"/>
  <c r="C9" i="3"/>
  <c r="F6" i="31" s="1"/>
  <c r="D10" i="3"/>
  <c r="B10" i="3"/>
  <c r="B13" i="3" s="1"/>
  <c r="F8" i="3"/>
  <c r="E9" i="31"/>
  <c r="E14" i="2"/>
  <c r="E13" i="2"/>
  <c r="E16" i="2" s="1"/>
  <c r="AD3" i="8" s="1"/>
  <c r="D11" i="3"/>
  <c r="D13" i="3"/>
  <c r="D14" i="3"/>
  <c r="C13" i="3"/>
  <c r="C11" i="3"/>
  <c r="C14" i="3"/>
  <c r="C9" i="2"/>
  <c r="F6" i="30" s="1"/>
  <c r="C10" i="2"/>
  <c r="B9" i="2"/>
  <c r="F5" i="30" s="1"/>
  <c r="B10" i="2"/>
  <c r="F9" i="2"/>
  <c r="F8" i="30" s="1"/>
  <c r="F10" i="2"/>
  <c r="D9" i="2"/>
  <c r="F7" i="30" s="1"/>
  <c r="D10" i="2"/>
  <c r="E9" i="30"/>
  <c r="F16" i="14"/>
  <c r="Y3" i="5" s="1"/>
  <c r="AL3" i="5" s="1"/>
  <c r="Z3" i="5"/>
  <c r="AM3" i="5" s="1"/>
  <c r="D16" i="14"/>
  <c r="U3" i="5" s="1"/>
  <c r="U4" i="5" s="1"/>
  <c r="V3" i="5"/>
  <c r="AI3" i="5" s="1"/>
  <c r="G11" i="14"/>
  <c r="G12" i="14" s="1"/>
  <c r="H9" i="14"/>
  <c r="C16" i="14"/>
  <c r="S3" i="5" s="1"/>
  <c r="AF3" i="5" s="1"/>
  <c r="E16" i="14"/>
  <c r="W3" i="5" s="1"/>
  <c r="AJ3" i="5" s="1"/>
  <c r="B12" i="14"/>
  <c r="B14" i="14"/>
  <c r="G11" i="3" l="1"/>
  <c r="G14" i="3"/>
  <c r="B11" i="3"/>
  <c r="E13" i="3"/>
  <c r="E16" i="3" s="1"/>
  <c r="Z3" i="10" s="1"/>
  <c r="E14" i="3"/>
  <c r="B14" i="3"/>
  <c r="F9" i="3"/>
  <c r="F9" i="31" s="1"/>
  <c r="F10" i="3"/>
  <c r="H8" i="3"/>
  <c r="E15" i="2"/>
  <c r="AC3" i="8" s="1"/>
  <c r="AR3" i="8" s="1"/>
  <c r="G16" i="3"/>
  <c r="AD3" i="10" s="1"/>
  <c r="G15" i="3"/>
  <c r="C16" i="3"/>
  <c r="V3" i="10" s="1"/>
  <c r="C15" i="3"/>
  <c r="U3" i="10" s="1"/>
  <c r="B16" i="3"/>
  <c r="T3" i="10" s="1"/>
  <c r="B15" i="3"/>
  <c r="S3" i="10" s="1"/>
  <c r="D16" i="3"/>
  <c r="X3" i="10" s="1"/>
  <c r="D15" i="3"/>
  <c r="W3" i="10" s="1"/>
  <c r="D14" i="2"/>
  <c r="D11" i="2"/>
  <c r="D13" i="2"/>
  <c r="F14" i="2"/>
  <c r="F11" i="2"/>
  <c r="F13" i="2"/>
  <c r="G10" i="2"/>
  <c r="G9" i="2"/>
  <c r="F9" i="30" s="1"/>
  <c r="H8" i="2"/>
  <c r="B14" i="2"/>
  <c r="B11" i="2"/>
  <c r="B13" i="2"/>
  <c r="C13" i="2"/>
  <c r="C11" i="2"/>
  <c r="C14" i="2"/>
  <c r="B17" i="14"/>
  <c r="R3" i="5" s="1"/>
  <c r="B16" i="14"/>
  <c r="G15" i="14"/>
  <c r="G14" i="14"/>
  <c r="G17" i="14" s="1"/>
  <c r="H12" i="14"/>
  <c r="AD4" i="8"/>
  <c r="AS3" i="8"/>
  <c r="V4" i="5"/>
  <c r="AI4" i="5" s="1"/>
  <c r="T3" i="5"/>
  <c r="T4" i="5" s="1"/>
  <c r="AG4" i="5" s="1"/>
  <c r="X3" i="5"/>
  <c r="Z4" i="5"/>
  <c r="Z5" i="5" s="1"/>
  <c r="Y4" i="5"/>
  <c r="Y5" i="5" s="1"/>
  <c r="AH3" i="5"/>
  <c r="W4" i="5"/>
  <c r="AJ4" i="5" s="1"/>
  <c r="S4" i="5"/>
  <c r="AF4" i="5" s="1"/>
  <c r="U5" i="5"/>
  <c r="AH4" i="5"/>
  <c r="E15" i="3" l="1"/>
  <c r="Y3" i="10" s="1"/>
  <c r="Y4" i="10" s="1"/>
  <c r="H9" i="3"/>
  <c r="F11" i="31" s="1"/>
  <c r="H10" i="3"/>
  <c r="I8" i="3"/>
  <c r="F11" i="3"/>
  <c r="F13" i="3"/>
  <c r="F14" i="3"/>
  <c r="AC4" i="8"/>
  <c r="AC5" i="8" s="1"/>
  <c r="AK3" i="10"/>
  <c r="V4" i="10"/>
  <c r="W4" i="10"/>
  <c r="AL3" i="10"/>
  <c r="AM3" i="10"/>
  <c r="X4" i="10"/>
  <c r="AO3" i="10"/>
  <c r="Z4" i="10"/>
  <c r="U4" i="10"/>
  <c r="AJ3" i="10"/>
  <c r="AH3" i="10"/>
  <c r="S4" i="10"/>
  <c r="AD4" i="10"/>
  <c r="AS3" i="10"/>
  <c r="AI3" i="10"/>
  <c r="T4" i="10"/>
  <c r="B16" i="2"/>
  <c r="T3" i="8" s="1"/>
  <c r="B15" i="2"/>
  <c r="S3" i="8" s="1"/>
  <c r="G13" i="2"/>
  <c r="G11" i="2"/>
  <c r="G14" i="2"/>
  <c r="I8" i="2"/>
  <c r="H10" i="2"/>
  <c r="H9" i="2"/>
  <c r="F11" i="30" s="1"/>
  <c r="F16" i="2"/>
  <c r="Z3" i="8" s="1"/>
  <c r="Z4" i="8" s="1"/>
  <c r="Z5" i="8" s="1"/>
  <c r="Z6" i="8" s="1"/>
  <c r="Z7" i="8" s="1"/>
  <c r="Z8" i="8" s="1"/>
  <c r="Z9" i="8" s="1"/>
  <c r="Z10" i="8" s="1"/>
  <c r="Z11" i="8" s="1"/>
  <c r="Z12" i="8" s="1"/>
  <c r="Z13" i="8" s="1"/>
  <c r="Z14" i="8" s="1"/>
  <c r="Z15" i="8" s="1"/>
  <c r="Z16" i="8" s="1"/>
  <c r="Z17" i="8" s="1"/>
  <c r="Z18" i="8" s="1"/>
  <c r="Z19" i="8" s="1"/>
  <c r="Z20" i="8" s="1"/>
  <c r="Z21" i="8" s="1"/>
  <c r="Z22" i="8" s="1"/>
  <c r="Z23" i="8" s="1"/>
  <c r="Z24" i="8" s="1"/>
  <c r="Z25" i="8" s="1"/>
  <c r="Z26" i="8" s="1"/>
  <c r="Z27" i="8" s="1"/>
  <c r="Z28" i="8" s="1"/>
  <c r="Z29" i="8" s="1"/>
  <c r="Z30" i="8" s="1"/>
  <c r="Z31" i="8" s="1"/>
  <c r="Z32" i="8" s="1"/>
  <c r="Z33" i="8" s="1"/>
  <c r="Z34" i="8" s="1"/>
  <c r="Z35" i="8" s="1"/>
  <c r="Z36" i="8" s="1"/>
  <c r="Z37" i="8" s="1"/>
  <c r="Z38" i="8" s="1"/>
  <c r="Z39" i="8" s="1"/>
  <c r="Z40" i="8" s="1"/>
  <c r="Z41" i="8" s="1"/>
  <c r="Z42" i="8" s="1"/>
  <c r="Z43" i="8" s="1"/>
  <c r="Z44" i="8" s="1"/>
  <c r="Z45" i="8" s="1"/>
  <c r="Z46" i="8" s="1"/>
  <c r="Z47" i="8" s="1"/>
  <c r="Z48" i="8" s="1"/>
  <c r="Z49" i="8" s="1"/>
  <c r="Z50" i="8" s="1"/>
  <c r="Z51" i="8" s="1"/>
  <c r="Z52" i="8" s="1"/>
  <c r="Z53" i="8" s="1"/>
  <c r="Z54" i="8" s="1"/>
  <c r="Z55" i="8" s="1"/>
  <c r="Z56" i="8" s="1"/>
  <c r="Z57" i="8" s="1"/>
  <c r="Z58" i="8" s="1"/>
  <c r="Z59" i="8" s="1"/>
  <c r="F15" i="2"/>
  <c r="Y3" i="8" s="1"/>
  <c r="D16" i="2"/>
  <c r="X3" i="8" s="1"/>
  <c r="D15" i="2"/>
  <c r="W3" i="8" s="1"/>
  <c r="C16" i="2"/>
  <c r="V3" i="8" s="1"/>
  <c r="V4" i="8" s="1"/>
  <c r="V5" i="8" s="1"/>
  <c r="V6" i="8" s="1"/>
  <c r="V7" i="8" s="1"/>
  <c r="V8" i="8" s="1"/>
  <c r="V9" i="8" s="1"/>
  <c r="V10" i="8" s="1"/>
  <c r="V11" i="8" s="1"/>
  <c r="V12" i="8" s="1"/>
  <c r="V13" i="8" s="1"/>
  <c r="V14" i="8" s="1"/>
  <c r="V15" i="8" s="1"/>
  <c r="V16" i="8" s="1"/>
  <c r="V17" i="8" s="1"/>
  <c r="V18" i="8" s="1"/>
  <c r="V19" i="8" s="1"/>
  <c r="V20" i="8" s="1"/>
  <c r="V21" i="8" s="1"/>
  <c r="V22" i="8" s="1"/>
  <c r="V23" i="8" s="1"/>
  <c r="V24" i="8" s="1"/>
  <c r="V25" i="8" s="1"/>
  <c r="V26" i="8" s="1"/>
  <c r="V27" i="8" s="1"/>
  <c r="V28" i="8" s="1"/>
  <c r="V29" i="8" s="1"/>
  <c r="V30" i="8" s="1"/>
  <c r="V31" i="8" s="1"/>
  <c r="V32" i="8" s="1"/>
  <c r="V33" i="8" s="1"/>
  <c r="V34" i="8" s="1"/>
  <c r="V35" i="8" s="1"/>
  <c r="V36" i="8" s="1"/>
  <c r="V37" i="8" s="1"/>
  <c r="V38" i="8" s="1"/>
  <c r="V39" i="8" s="1"/>
  <c r="V40" i="8" s="1"/>
  <c r="V41" i="8" s="1"/>
  <c r="V42" i="8" s="1"/>
  <c r="V43" i="8" s="1"/>
  <c r="V44" i="8" s="1"/>
  <c r="V45" i="8" s="1"/>
  <c r="V46" i="8" s="1"/>
  <c r="V47" i="8" s="1"/>
  <c r="V48" i="8" s="1"/>
  <c r="V49" i="8" s="1"/>
  <c r="V50" i="8" s="1"/>
  <c r="V51" i="8" s="1"/>
  <c r="V52" i="8" s="1"/>
  <c r="V53" i="8" s="1"/>
  <c r="V54" i="8" s="1"/>
  <c r="V55" i="8" s="1"/>
  <c r="V56" i="8" s="1"/>
  <c r="V57" i="8" s="1"/>
  <c r="V58" i="8" s="1"/>
  <c r="V59" i="8" s="1"/>
  <c r="C15" i="2"/>
  <c r="U3" i="8" s="1"/>
  <c r="R4" i="5"/>
  <c r="R5" i="5" s="1"/>
  <c r="R6" i="5" s="1"/>
  <c r="AE3" i="5"/>
  <c r="H14" i="14"/>
  <c r="D13" i="14" s="1"/>
  <c r="AB3" i="5"/>
  <c r="G16" i="14"/>
  <c r="AA3" i="5" s="1"/>
  <c r="AN3" i="5" s="1"/>
  <c r="AD5" i="8"/>
  <c r="AS4" i="8"/>
  <c r="Q3" i="5"/>
  <c r="AD3" i="5" s="1"/>
  <c r="V5" i="5"/>
  <c r="AI5" i="5" s="1"/>
  <c r="AG3" i="5"/>
  <c r="T5" i="5"/>
  <c r="AG5" i="5" s="1"/>
  <c r="AM4" i="5"/>
  <c r="X4" i="5"/>
  <c r="AK3" i="5"/>
  <c r="AL4" i="5"/>
  <c r="S5" i="5"/>
  <c r="AF5" i="5" s="1"/>
  <c r="W5" i="5"/>
  <c r="AJ5" i="5" s="1"/>
  <c r="U6" i="5"/>
  <c r="AH5" i="5"/>
  <c r="AM5" i="5"/>
  <c r="Z6" i="5"/>
  <c r="Y6" i="5"/>
  <c r="AL5" i="5"/>
  <c r="AN3" i="10" l="1"/>
  <c r="F15" i="3"/>
  <c r="F16" i="3"/>
  <c r="AB3" i="10" s="1"/>
  <c r="AR4" i="8"/>
  <c r="H11" i="3"/>
  <c r="I11" i="3" s="1"/>
  <c r="H14" i="3"/>
  <c r="H13" i="3"/>
  <c r="AD5" i="10"/>
  <c r="AS4" i="10"/>
  <c r="AH4" i="10"/>
  <c r="S5" i="10"/>
  <c r="W5" i="10"/>
  <c r="AL4" i="10"/>
  <c r="U5" i="10"/>
  <c r="AJ4" i="10"/>
  <c r="AN4" i="10"/>
  <c r="Y5" i="10"/>
  <c r="AO4" i="10"/>
  <c r="Z5" i="10"/>
  <c r="AK4" i="10"/>
  <c r="V5" i="10"/>
  <c r="X5" i="10"/>
  <c r="AM4" i="10"/>
  <c r="T5" i="10"/>
  <c r="AI4" i="10"/>
  <c r="AI3" i="8"/>
  <c r="T4" i="8"/>
  <c r="X4" i="8"/>
  <c r="AM3" i="8"/>
  <c r="AL3" i="8"/>
  <c r="W4" i="8"/>
  <c r="H14" i="2"/>
  <c r="H11" i="2"/>
  <c r="H13" i="2"/>
  <c r="AN3" i="8"/>
  <c r="AO3" i="8"/>
  <c r="Y4" i="8"/>
  <c r="U4" i="8"/>
  <c r="AJ3" i="8"/>
  <c r="AK3" i="8"/>
  <c r="G16" i="2"/>
  <c r="AB3" i="8" s="1"/>
  <c r="AB4" i="8" s="1"/>
  <c r="AB5" i="8" s="1"/>
  <c r="AB6" i="8" s="1"/>
  <c r="AB7" i="8" s="1"/>
  <c r="AB8" i="8" s="1"/>
  <c r="AB9" i="8" s="1"/>
  <c r="AB10" i="8" s="1"/>
  <c r="AB11" i="8" s="1"/>
  <c r="AB12" i="8" s="1"/>
  <c r="AB13" i="8" s="1"/>
  <c r="AB14" i="8" s="1"/>
  <c r="AB15" i="8" s="1"/>
  <c r="AB16" i="8" s="1"/>
  <c r="AB17" i="8" s="1"/>
  <c r="AB18" i="8" s="1"/>
  <c r="AB19" i="8" s="1"/>
  <c r="AB20" i="8" s="1"/>
  <c r="AB21" i="8" s="1"/>
  <c r="AB22" i="8" s="1"/>
  <c r="AB23" i="8" s="1"/>
  <c r="AB24" i="8" s="1"/>
  <c r="AB25" i="8" s="1"/>
  <c r="AB26" i="8" s="1"/>
  <c r="AB27" i="8" s="1"/>
  <c r="AB28" i="8" s="1"/>
  <c r="AB29" i="8" s="1"/>
  <c r="AB30" i="8" s="1"/>
  <c r="AB31" i="8" s="1"/>
  <c r="AB32" i="8" s="1"/>
  <c r="AB33" i="8" s="1"/>
  <c r="AB34" i="8" s="1"/>
  <c r="AB35" i="8" s="1"/>
  <c r="AB36" i="8" s="1"/>
  <c r="AB37" i="8" s="1"/>
  <c r="AB38" i="8" s="1"/>
  <c r="AB39" i="8" s="1"/>
  <c r="AB40" i="8" s="1"/>
  <c r="AB41" i="8" s="1"/>
  <c r="AB42" i="8" s="1"/>
  <c r="AB43" i="8" s="1"/>
  <c r="AB44" i="8" s="1"/>
  <c r="AB45" i="8" s="1"/>
  <c r="AB46" i="8" s="1"/>
  <c r="AB47" i="8" s="1"/>
  <c r="AB48" i="8" s="1"/>
  <c r="AB49" i="8" s="1"/>
  <c r="AB50" i="8" s="1"/>
  <c r="AB51" i="8" s="1"/>
  <c r="AB52" i="8" s="1"/>
  <c r="AB53" i="8" s="1"/>
  <c r="AB54" i="8" s="1"/>
  <c r="AB55" i="8" s="1"/>
  <c r="AB56" i="8" s="1"/>
  <c r="AB57" i="8" s="1"/>
  <c r="AB58" i="8" s="1"/>
  <c r="AB59" i="8" s="1"/>
  <c r="G15" i="2"/>
  <c r="AA3" i="8" s="1"/>
  <c r="S4" i="8"/>
  <c r="AH3" i="8"/>
  <c r="AE5" i="5"/>
  <c r="AE4" i="5"/>
  <c r="B13" i="14"/>
  <c r="E13" i="14"/>
  <c r="C13" i="14"/>
  <c r="F13" i="14"/>
  <c r="G13" i="14"/>
  <c r="AA4" i="5"/>
  <c r="AN4" i="5" s="1"/>
  <c r="AP3" i="5"/>
  <c r="AO3" i="5"/>
  <c r="AQ3" i="5" s="1"/>
  <c r="AB4" i="5"/>
  <c r="AD6" i="8"/>
  <c r="AS5" i="8"/>
  <c r="AC6" i="8"/>
  <c r="AR5" i="8"/>
  <c r="Q4" i="5"/>
  <c r="AD4" i="5" s="1"/>
  <c r="V6" i="5"/>
  <c r="AI6" i="5" s="1"/>
  <c r="T6" i="5"/>
  <c r="AG6" i="5" s="1"/>
  <c r="AK4" i="5"/>
  <c r="X5" i="5"/>
  <c r="W6" i="5"/>
  <c r="W7" i="5" s="1"/>
  <c r="S6" i="5"/>
  <c r="AF6" i="5" s="1"/>
  <c r="AL6" i="5"/>
  <c r="Y7" i="5"/>
  <c r="R7" i="5"/>
  <c r="AE6" i="5"/>
  <c r="AH6" i="5"/>
  <c r="U7" i="5"/>
  <c r="AM6" i="5"/>
  <c r="Z7" i="5"/>
  <c r="I13" i="3" l="1"/>
  <c r="H16" i="3"/>
  <c r="AF3" i="10" s="1"/>
  <c r="H15" i="3"/>
  <c r="AE3" i="10" s="1"/>
  <c r="AB4" i="10"/>
  <c r="AQ3" i="10"/>
  <c r="AA3" i="10"/>
  <c r="AC3" i="10"/>
  <c r="AK5" i="10"/>
  <c r="V6" i="10"/>
  <c r="AI5" i="10"/>
  <c r="T6" i="10"/>
  <c r="AO5" i="10"/>
  <c r="Z6" i="10"/>
  <c r="W6" i="10"/>
  <c r="AL5" i="10"/>
  <c r="Y6" i="10"/>
  <c r="AN5" i="10"/>
  <c r="S6" i="10"/>
  <c r="AH5" i="10"/>
  <c r="X6" i="10"/>
  <c r="AM5" i="10"/>
  <c r="AJ5" i="10"/>
  <c r="U6" i="10"/>
  <c r="AD6" i="10"/>
  <c r="AS5" i="10"/>
  <c r="U5" i="8"/>
  <c r="AJ4" i="8"/>
  <c r="AK4" i="8"/>
  <c r="Y5" i="8"/>
  <c r="AN4" i="8"/>
  <c r="AO4" i="8"/>
  <c r="I11" i="2"/>
  <c r="AH4" i="8"/>
  <c r="S5" i="8"/>
  <c r="W5" i="8"/>
  <c r="AL4" i="8"/>
  <c r="H16" i="2"/>
  <c r="AF3" i="8" s="1"/>
  <c r="AF4" i="8" s="1"/>
  <c r="AF5" i="8" s="1"/>
  <c r="AF6" i="8" s="1"/>
  <c r="AF7" i="8" s="1"/>
  <c r="AF8" i="8" s="1"/>
  <c r="AF9" i="8" s="1"/>
  <c r="AF10" i="8" s="1"/>
  <c r="AF11" i="8" s="1"/>
  <c r="AF12" i="8" s="1"/>
  <c r="AF13" i="8" s="1"/>
  <c r="AF14" i="8" s="1"/>
  <c r="AF15" i="8" s="1"/>
  <c r="AF16" i="8" s="1"/>
  <c r="AF17" i="8" s="1"/>
  <c r="AF18" i="8" s="1"/>
  <c r="AF19" i="8" s="1"/>
  <c r="AF20" i="8" s="1"/>
  <c r="AF21" i="8" s="1"/>
  <c r="AF22" i="8" s="1"/>
  <c r="AF23" i="8" s="1"/>
  <c r="AF24" i="8" s="1"/>
  <c r="AF25" i="8" s="1"/>
  <c r="AF26" i="8" s="1"/>
  <c r="AF27" i="8" s="1"/>
  <c r="AF28" i="8" s="1"/>
  <c r="AF29" i="8" s="1"/>
  <c r="AF30" i="8" s="1"/>
  <c r="AF31" i="8" s="1"/>
  <c r="AF32" i="8" s="1"/>
  <c r="AF33" i="8" s="1"/>
  <c r="AF34" i="8" s="1"/>
  <c r="AF35" i="8" s="1"/>
  <c r="AF36" i="8" s="1"/>
  <c r="AF37" i="8" s="1"/>
  <c r="AF38" i="8" s="1"/>
  <c r="AF39" i="8" s="1"/>
  <c r="AF40" i="8" s="1"/>
  <c r="AF41" i="8" s="1"/>
  <c r="AF42" i="8" s="1"/>
  <c r="AF43" i="8" s="1"/>
  <c r="AF44" i="8" s="1"/>
  <c r="AF45" i="8" s="1"/>
  <c r="AF46" i="8" s="1"/>
  <c r="AF47" i="8" s="1"/>
  <c r="AF48" i="8" s="1"/>
  <c r="AF49" i="8" s="1"/>
  <c r="AF50" i="8" s="1"/>
  <c r="AF51" i="8" s="1"/>
  <c r="AF52" i="8" s="1"/>
  <c r="AF53" i="8" s="1"/>
  <c r="AF54" i="8" s="1"/>
  <c r="AF55" i="8" s="1"/>
  <c r="AF56" i="8" s="1"/>
  <c r="AF57" i="8" s="1"/>
  <c r="AF58" i="8" s="1"/>
  <c r="AF59" i="8" s="1"/>
  <c r="H15" i="2"/>
  <c r="AE3" i="8" s="1"/>
  <c r="I13" i="2"/>
  <c r="H12" i="2" s="1"/>
  <c r="AA4" i="8"/>
  <c r="AP3" i="8"/>
  <c r="AQ3" i="8"/>
  <c r="X5" i="8"/>
  <c r="AM4" i="8"/>
  <c r="AI4" i="8"/>
  <c r="T5" i="8"/>
  <c r="AV3" i="5"/>
  <c r="AY3" i="5"/>
  <c r="BA3" i="5"/>
  <c r="AW3" i="5"/>
  <c r="BC3" i="5"/>
  <c r="AP4" i="5"/>
  <c r="AA5" i="5"/>
  <c r="AN5" i="5" s="1"/>
  <c r="AB5" i="5"/>
  <c r="AO4" i="5"/>
  <c r="AQ4" i="5" s="1"/>
  <c r="AD7" i="8"/>
  <c r="AS6" i="8"/>
  <c r="AC7" i="8"/>
  <c r="AR6" i="8"/>
  <c r="Q5" i="5"/>
  <c r="Q6" i="5" s="1"/>
  <c r="AD6" i="5" s="1"/>
  <c r="V7" i="5"/>
  <c r="AI7" i="5" s="1"/>
  <c r="BD3" i="5"/>
  <c r="AZ3" i="5"/>
  <c r="T7" i="5"/>
  <c r="T8" i="5" s="1"/>
  <c r="AX3" i="5"/>
  <c r="BB3" i="5"/>
  <c r="X6" i="5"/>
  <c r="AK5" i="5"/>
  <c r="S7" i="5"/>
  <c r="S8" i="5" s="1"/>
  <c r="AJ6" i="5"/>
  <c r="W8" i="5"/>
  <c r="AJ7" i="5"/>
  <c r="Z8" i="5"/>
  <c r="AM7" i="5"/>
  <c r="U8" i="5"/>
  <c r="AH7" i="5"/>
  <c r="R8" i="5"/>
  <c r="AE7" i="5"/>
  <c r="Y8" i="5"/>
  <c r="AL7" i="5"/>
  <c r="AR3" i="10" l="1"/>
  <c r="AC4" i="10"/>
  <c r="AA4" i="10"/>
  <c r="AP3" i="10"/>
  <c r="AB5" i="10"/>
  <c r="AQ4" i="10"/>
  <c r="AE4" i="10"/>
  <c r="AT3" i="10"/>
  <c r="AU3" i="10"/>
  <c r="AW3" i="10" s="1"/>
  <c r="AF4" i="10"/>
  <c r="H12" i="3"/>
  <c r="C12" i="3"/>
  <c r="BB3" i="10" s="1"/>
  <c r="F12" i="3"/>
  <c r="D12" i="3"/>
  <c r="G12" i="3"/>
  <c r="E12" i="3"/>
  <c r="AO6" i="10"/>
  <c r="Z7" i="10"/>
  <c r="X7" i="10"/>
  <c r="AM6" i="10"/>
  <c r="AI6" i="10"/>
  <c r="T7" i="10"/>
  <c r="S7" i="10"/>
  <c r="AH6" i="10"/>
  <c r="Y7" i="10"/>
  <c r="AN6" i="10"/>
  <c r="W7" i="10"/>
  <c r="AL6" i="10"/>
  <c r="V7" i="10"/>
  <c r="AK6" i="10"/>
  <c r="AS6" i="10"/>
  <c r="AD7" i="10"/>
  <c r="U7" i="10"/>
  <c r="AJ6" i="10"/>
  <c r="S6" i="8"/>
  <c r="AH5" i="8"/>
  <c r="AM5" i="8"/>
  <c r="X6" i="8"/>
  <c r="T6" i="8"/>
  <c r="AI5" i="8"/>
  <c r="AA5" i="8"/>
  <c r="AP4" i="8"/>
  <c r="AQ4" i="8"/>
  <c r="AN5" i="8"/>
  <c r="Y6" i="8"/>
  <c r="AO5" i="8"/>
  <c r="G12" i="2"/>
  <c r="B12" i="2"/>
  <c r="F12" i="2"/>
  <c r="D12" i="2"/>
  <c r="E12" i="2"/>
  <c r="C12" i="2"/>
  <c r="AE4" i="8"/>
  <c r="AT3" i="8"/>
  <c r="AU3" i="8"/>
  <c r="AW3" i="8" s="1"/>
  <c r="BL3" i="8" s="1"/>
  <c r="W6" i="8"/>
  <c r="AL5" i="8"/>
  <c r="U6" i="8"/>
  <c r="AJ5" i="8"/>
  <c r="AK5" i="8"/>
  <c r="E3" i="6"/>
  <c r="D3" i="6"/>
  <c r="I3" i="6"/>
  <c r="F3" i="6"/>
  <c r="G3" i="6"/>
  <c r="H3" i="6"/>
  <c r="AA6" i="5"/>
  <c r="AA7" i="5" s="1"/>
  <c r="AN7" i="5" s="1"/>
  <c r="F4" i="6"/>
  <c r="AB6" i="5"/>
  <c r="AO5" i="5"/>
  <c r="AQ5" i="5" s="1"/>
  <c r="AD8" i="8"/>
  <c r="AS7" i="8"/>
  <c r="AC8" i="8"/>
  <c r="AR7" i="8"/>
  <c r="AD5" i="5"/>
  <c r="AP5" i="5" s="1"/>
  <c r="Q7" i="5"/>
  <c r="AD7" i="5" s="1"/>
  <c r="V8" i="5"/>
  <c r="V9" i="5" s="1"/>
  <c r="AG7" i="5"/>
  <c r="AF7" i="5"/>
  <c r="AK6" i="5"/>
  <c r="X7" i="5"/>
  <c r="Z9" i="5"/>
  <c r="AM8" i="5"/>
  <c r="W9" i="5"/>
  <c r="AJ8" i="5"/>
  <c r="Y9" i="5"/>
  <c r="AL8" i="5"/>
  <c r="T9" i="5"/>
  <c r="AG8" i="5"/>
  <c r="U9" i="5"/>
  <c r="AH8" i="5"/>
  <c r="S9" i="5"/>
  <c r="AF8" i="5"/>
  <c r="R9" i="5"/>
  <c r="AE8" i="5"/>
  <c r="BL3" i="10" l="1"/>
  <c r="AU4" i="10"/>
  <c r="AW4" i="10" s="1"/>
  <c r="BB4" i="10" s="1"/>
  <c r="AF5" i="10"/>
  <c r="AT4" i="10"/>
  <c r="AE5" i="10"/>
  <c r="AQ5" i="10"/>
  <c r="AB6" i="10"/>
  <c r="BF3" i="10"/>
  <c r="AV3" i="10"/>
  <c r="BK3" i="10" s="1"/>
  <c r="BJ3" i="10"/>
  <c r="AA5" i="10"/>
  <c r="AP4" i="10"/>
  <c r="BD3" i="10"/>
  <c r="AC5" i="10"/>
  <c r="AR4" i="10"/>
  <c r="BH3" i="10"/>
  <c r="X8" i="10"/>
  <c r="AM7" i="10"/>
  <c r="U8" i="10"/>
  <c r="AJ7" i="10"/>
  <c r="Y8" i="10"/>
  <c r="AN7" i="10"/>
  <c r="AO7" i="10"/>
  <c r="Z8" i="10"/>
  <c r="AD8" i="10"/>
  <c r="AS7" i="10"/>
  <c r="S8" i="10"/>
  <c r="AH7" i="10"/>
  <c r="V8" i="10"/>
  <c r="AK7" i="10"/>
  <c r="T8" i="10"/>
  <c r="AI7" i="10"/>
  <c r="AL7" i="10"/>
  <c r="W8" i="10"/>
  <c r="AZ3" i="8"/>
  <c r="AM6" i="8"/>
  <c r="X7" i="8"/>
  <c r="U7" i="8"/>
  <c r="AJ6" i="8"/>
  <c r="AK6" i="8"/>
  <c r="AO6" i="8"/>
  <c r="AN6" i="8"/>
  <c r="Y7" i="8"/>
  <c r="BD3" i="8"/>
  <c r="AL6" i="8"/>
  <c r="W7" i="8"/>
  <c r="T7" i="8"/>
  <c r="AI6" i="8"/>
  <c r="BH3" i="8"/>
  <c r="BF3" i="8"/>
  <c r="AH6" i="8"/>
  <c r="S7" i="8"/>
  <c r="BJ3" i="8"/>
  <c r="AV3" i="8"/>
  <c r="BK3" i="8" s="1"/>
  <c r="J3" i="9" s="1"/>
  <c r="AE5" i="8"/>
  <c r="AU4" i="8"/>
  <c r="AW4" i="8" s="1"/>
  <c r="AT4" i="8"/>
  <c r="AA6" i="8"/>
  <c r="AQ5" i="8"/>
  <c r="AP5" i="8"/>
  <c r="BB3" i="8"/>
  <c r="E4" i="6"/>
  <c r="AN6" i="5"/>
  <c r="AP6" i="5" s="1"/>
  <c r="H4" i="6"/>
  <c r="D4" i="6"/>
  <c r="J3" i="6"/>
  <c r="N3" i="6" s="1"/>
  <c r="I4" i="6"/>
  <c r="G4" i="6"/>
  <c r="AA8" i="5"/>
  <c r="AN8" i="5" s="1"/>
  <c r="AB7" i="5"/>
  <c r="AO6" i="5"/>
  <c r="AQ6" i="5" s="1"/>
  <c r="AD9" i="8"/>
  <c r="AS8" i="8"/>
  <c r="AC9" i="8"/>
  <c r="AR8" i="8"/>
  <c r="AP7" i="5"/>
  <c r="Q8" i="5"/>
  <c r="AD8" i="5" s="1"/>
  <c r="AI8" i="5"/>
  <c r="F5" i="6"/>
  <c r="D5" i="6"/>
  <c r="AK7" i="5"/>
  <c r="X8" i="5"/>
  <c r="R10" i="5"/>
  <c r="AE9" i="5"/>
  <c r="U10" i="5"/>
  <c r="AH9" i="5"/>
  <c r="T10" i="5"/>
  <c r="AG9" i="5"/>
  <c r="S10" i="5"/>
  <c r="AF9" i="5"/>
  <c r="AL9" i="5"/>
  <c r="Y10" i="5"/>
  <c r="AM9" i="5"/>
  <c r="Z10" i="5"/>
  <c r="AJ9" i="5"/>
  <c r="W10" i="5"/>
  <c r="V10" i="5"/>
  <c r="AI9" i="5"/>
  <c r="AV4" i="10" l="1"/>
  <c r="AZ4" i="10" s="1"/>
  <c r="J3" i="11"/>
  <c r="BL4" i="10"/>
  <c r="BA3" i="10"/>
  <c r="E3" i="11" s="1"/>
  <c r="BE3" i="10"/>
  <c r="G3" i="11" s="1"/>
  <c r="BC3" i="10"/>
  <c r="F3" i="11" s="1"/>
  <c r="BI3" i="10"/>
  <c r="I3" i="11" s="1"/>
  <c r="AZ3" i="10"/>
  <c r="BG3" i="10"/>
  <c r="H3" i="11" s="1"/>
  <c r="AY3" i="10"/>
  <c r="AB7" i="10"/>
  <c r="AQ6" i="10"/>
  <c r="AA6" i="10"/>
  <c r="AP5" i="10"/>
  <c r="AT5" i="10"/>
  <c r="AE6" i="10"/>
  <c r="AR5" i="10"/>
  <c r="AC6" i="10"/>
  <c r="AF6" i="10"/>
  <c r="AU5" i="10"/>
  <c r="AW5" i="10" s="1"/>
  <c r="BD4" i="10"/>
  <c r="BH4" i="10"/>
  <c r="BF4" i="10"/>
  <c r="BJ4" i="10"/>
  <c r="AY3" i="8"/>
  <c r="D3" i="9" s="1"/>
  <c r="BA3" i="8"/>
  <c r="E3" i="9" s="1"/>
  <c r="AH8" i="10"/>
  <c r="S9" i="10"/>
  <c r="AI8" i="10"/>
  <c r="T9" i="10"/>
  <c r="AD9" i="10"/>
  <c r="AS8" i="10"/>
  <c r="AM8" i="10"/>
  <c r="X9" i="10"/>
  <c r="Z9" i="10"/>
  <c r="AO8" i="10"/>
  <c r="AN8" i="10"/>
  <c r="Y9" i="10"/>
  <c r="V9" i="10"/>
  <c r="AK8" i="10"/>
  <c r="U9" i="10"/>
  <c r="AJ8" i="10"/>
  <c r="BI3" i="8"/>
  <c r="I3" i="9" s="1"/>
  <c r="AL8" i="10"/>
  <c r="W9" i="10"/>
  <c r="AZ4" i="8"/>
  <c r="BL4" i="8"/>
  <c r="BJ4" i="8"/>
  <c r="BF4" i="8"/>
  <c r="BD4" i="8"/>
  <c r="BH4" i="8"/>
  <c r="BB4" i="8"/>
  <c r="Y8" i="8"/>
  <c r="AN7" i="8"/>
  <c r="AO7" i="8"/>
  <c r="X8" i="8"/>
  <c r="AM7" i="8"/>
  <c r="S8" i="8"/>
  <c r="AH7" i="8"/>
  <c r="W8" i="8"/>
  <c r="AL7" i="8"/>
  <c r="AE6" i="8"/>
  <c r="AT5" i="8"/>
  <c r="AV5" i="8" s="1"/>
  <c r="AU5" i="8"/>
  <c r="AW5" i="8" s="1"/>
  <c r="AA7" i="8"/>
  <c r="AQ6" i="8"/>
  <c r="AP6" i="8"/>
  <c r="U8" i="8"/>
  <c r="AK7" i="8"/>
  <c r="AJ7" i="8"/>
  <c r="BG3" i="8"/>
  <c r="H3" i="9" s="1"/>
  <c r="BC3" i="8"/>
  <c r="F3" i="9" s="1"/>
  <c r="AV4" i="8"/>
  <c r="T8" i="8"/>
  <c r="AI7" i="8"/>
  <c r="BE3" i="8"/>
  <c r="G3" i="9" s="1"/>
  <c r="U3" i="6"/>
  <c r="F6" i="6"/>
  <c r="L3" i="6"/>
  <c r="M3" i="6"/>
  <c r="P3" i="6"/>
  <c r="O3" i="6"/>
  <c r="Q3" i="6"/>
  <c r="J4" i="6"/>
  <c r="L4" i="6" s="1"/>
  <c r="AP8" i="5"/>
  <c r="AA9" i="5"/>
  <c r="AN9" i="5" s="1"/>
  <c r="AO7" i="5"/>
  <c r="AQ7" i="5" s="1"/>
  <c r="AB8" i="5"/>
  <c r="AD10" i="8"/>
  <c r="AS9" i="8"/>
  <c r="AC10" i="8"/>
  <c r="AR9" i="8"/>
  <c r="Q9" i="5"/>
  <c r="Q10" i="5" s="1"/>
  <c r="Q11" i="5" s="1"/>
  <c r="E5" i="6"/>
  <c r="G5" i="6"/>
  <c r="H5" i="6"/>
  <c r="I5" i="6"/>
  <c r="D6" i="6"/>
  <c r="AK8" i="5"/>
  <c r="X9" i="5"/>
  <c r="T11" i="5"/>
  <c r="AG10" i="5"/>
  <c r="AH10" i="5"/>
  <c r="U11" i="5"/>
  <c r="AJ10" i="5"/>
  <c r="W11" i="5"/>
  <c r="AL10" i="5"/>
  <c r="Y11" i="5"/>
  <c r="AI10" i="5"/>
  <c r="V11" i="5"/>
  <c r="S11" i="5"/>
  <c r="AF10" i="5"/>
  <c r="AM10" i="5"/>
  <c r="Z11" i="5"/>
  <c r="R11" i="5"/>
  <c r="AE10" i="5"/>
  <c r="BG4" i="10" l="1"/>
  <c r="H4" i="11" s="1"/>
  <c r="BE4" i="10"/>
  <c r="G4" i="11" s="1"/>
  <c r="AY4" i="10"/>
  <c r="D4" i="11" s="1"/>
  <c r="BA4" i="10"/>
  <c r="E4" i="11" s="1"/>
  <c r="D3" i="11"/>
  <c r="K3" i="11" s="1"/>
  <c r="N3" i="11" s="1"/>
  <c r="BI4" i="10"/>
  <c r="I4" i="11" s="1"/>
  <c r="BC4" i="10"/>
  <c r="F4" i="11" s="1"/>
  <c r="BK4" i="10"/>
  <c r="J4" i="11" s="1"/>
  <c r="BD5" i="10"/>
  <c r="BB5" i="10"/>
  <c r="BL5" i="10"/>
  <c r="BJ5" i="10"/>
  <c r="BH5" i="10"/>
  <c r="BF5" i="10"/>
  <c r="AA7" i="10"/>
  <c r="AP6" i="10"/>
  <c r="AF7" i="10"/>
  <c r="AU6" i="10"/>
  <c r="AW6" i="10" s="1"/>
  <c r="AQ7" i="10"/>
  <c r="AB8" i="10"/>
  <c r="AR6" i="10"/>
  <c r="AC7" i="10"/>
  <c r="AE7" i="10"/>
  <c r="AT6" i="10"/>
  <c r="AV5" i="10"/>
  <c r="S10" i="10"/>
  <c r="AH9" i="10"/>
  <c r="Z10" i="10"/>
  <c r="AO9" i="10"/>
  <c r="X10" i="10"/>
  <c r="AM9" i="10"/>
  <c r="U10" i="10"/>
  <c r="AJ9" i="10"/>
  <c r="AD10" i="10"/>
  <c r="AS9" i="10"/>
  <c r="W10" i="10"/>
  <c r="AL9" i="10"/>
  <c r="V10" i="10"/>
  <c r="AK9" i="10"/>
  <c r="Y10" i="10"/>
  <c r="AN9" i="10"/>
  <c r="T10" i="10"/>
  <c r="AI9" i="10"/>
  <c r="BL5" i="8"/>
  <c r="BJ5" i="8"/>
  <c r="BF5" i="8"/>
  <c r="BD5" i="8"/>
  <c r="BH5" i="8"/>
  <c r="BB5" i="8"/>
  <c r="AZ5" i="8"/>
  <c r="U9" i="8"/>
  <c r="AJ8" i="8"/>
  <c r="AK8" i="8"/>
  <c r="W9" i="8"/>
  <c r="AL8" i="8"/>
  <c r="AH8" i="8"/>
  <c r="S9" i="8"/>
  <c r="AA8" i="8"/>
  <c r="AQ7" i="8"/>
  <c r="AP7" i="8"/>
  <c r="Y9" i="8"/>
  <c r="AN8" i="8"/>
  <c r="AO8" i="8"/>
  <c r="AE7" i="8"/>
  <c r="AU6" i="8"/>
  <c r="AW6" i="8" s="1"/>
  <c r="AT6" i="8"/>
  <c r="AV6" i="8" s="1"/>
  <c r="T9" i="8"/>
  <c r="AI8" i="8"/>
  <c r="K3" i="9"/>
  <c r="P3" i="9" s="1"/>
  <c r="X9" i="8"/>
  <c r="AM8" i="8"/>
  <c r="AY5" i="8"/>
  <c r="BA5" i="8"/>
  <c r="BK5" i="8"/>
  <c r="BI5" i="8"/>
  <c r="BG5" i="8"/>
  <c r="BC5" i="8"/>
  <c r="BE5" i="8"/>
  <c r="BG4" i="8"/>
  <c r="H4" i="9" s="1"/>
  <c r="BK4" i="8"/>
  <c r="J4" i="9" s="1"/>
  <c r="BE4" i="8"/>
  <c r="G4" i="9" s="1"/>
  <c r="BC4" i="8"/>
  <c r="F4" i="9" s="1"/>
  <c r="BI4" i="8"/>
  <c r="I4" i="9" s="1"/>
  <c r="BA4" i="8"/>
  <c r="E4" i="9" s="1"/>
  <c r="AY4" i="8"/>
  <c r="D4" i="9" s="1"/>
  <c r="S4" i="6"/>
  <c r="X3" i="6"/>
  <c r="V3" i="6"/>
  <c r="W3" i="6"/>
  <c r="T3" i="6"/>
  <c r="S3" i="6"/>
  <c r="AC3" i="6"/>
  <c r="AD3" i="6" s="1"/>
  <c r="Z3" i="6"/>
  <c r="AA3" i="6" s="1"/>
  <c r="H6" i="6"/>
  <c r="E6" i="6"/>
  <c r="G6" i="6"/>
  <c r="I6" i="6"/>
  <c r="AA10" i="5"/>
  <c r="AN10" i="5" s="1"/>
  <c r="Q4" i="6"/>
  <c r="M4" i="6"/>
  <c r="P4" i="6"/>
  <c r="O4" i="6"/>
  <c r="N4" i="6"/>
  <c r="AO8" i="5"/>
  <c r="AQ8" i="5" s="1"/>
  <c r="AB9" i="5"/>
  <c r="AD11" i="8"/>
  <c r="AS10" i="8"/>
  <c r="AC11" i="8"/>
  <c r="AR10" i="8"/>
  <c r="H7" i="6"/>
  <c r="AD10" i="5"/>
  <c r="AD9" i="5"/>
  <c r="AP9" i="5" s="1"/>
  <c r="J5" i="6"/>
  <c r="N5" i="6" s="1"/>
  <c r="E7" i="6"/>
  <c r="D7" i="6"/>
  <c r="G7" i="6"/>
  <c r="I7" i="6"/>
  <c r="F7" i="6"/>
  <c r="X10" i="5"/>
  <c r="AK9" i="5"/>
  <c r="R12" i="5"/>
  <c r="AE11" i="5"/>
  <c r="Y12" i="5"/>
  <c r="AL11" i="5"/>
  <c r="AM11" i="5"/>
  <c r="Z12" i="5"/>
  <c r="W12" i="5"/>
  <c r="AJ11" i="5"/>
  <c r="AF11" i="5"/>
  <c r="S12" i="5"/>
  <c r="AI11" i="5"/>
  <c r="V12" i="5"/>
  <c r="AD11" i="5"/>
  <c r="Q12" i="5"/>
  <c r="U12" i="5"/>
  <c r="AH11" i="5"/>
  <c r="T12" i="5"/>
  <c r="AG11" i="5"/>
  <c r="R3" i="11" l="1"/>
  <c r="Q3" i="11"/>
  <c r="Y3" i="11" s="1"/>
  <c r="O3" i="11"/>
  <c r="W3" i="11" s="1"/>
  <c r="P3" i="11"/>
  <c r="S3" i="11"/>
  <c r="M3" i="11"/>
  <c r="V3" i="11"/>
  <c r="K4" i="11"/>
  <c r="M4" i="11" s="1"/>
  <c r="Q4" i="11"/>
  <c r="AV6" i="10"/>
  <c r="BG6" i="10" s="1"/>
  <c r="AQ8" i="10"/>
  <c r="AB9" i="10"/>
  <c r="BL6" i="10"/>
  <c r="BH6" i="10"/>
  <c r="BB6" i="10"/>
  <c r="BJ6" i="10"/>
  <c r="BF6" i="10"/>
  <c r="BD6" i="10"/>
  <c r="AU7" i="10"/>
  <c r="AW7" i="10" s="1"/>
  <c r="AF8" i="10"/>
  <c r="AA8" i="10"/>
  <c r="AP7" i="10"/>
  <c r="AY5" i="10"/>
  <c r="BG5" i="10"/>
  <c r="H5" i="11" s="1"/>
  <c r="BK5" i="10"/>
  <c r="J5" i="11" s="1"/>
  <c r="AZ5" i="10"/>
  <c r="BC5" i="10"/>
  <c r="F5" i="11" s="1"/>
  <c r="BI5" i="10"/>
  <c r="I5" i="11" s="1"/>
  <c r="BE5" i="10"/>
  <c r="G5" i="11" s="1"/>
  <c r="BA5" i="10"/>
  <c r="E5" i="11" s="1"/>
  <c r="AT7" i="10"/>
  <c r="AE8" i="10"/>
  <c r="AC8" i="10"/>
  <c r="AR7" i="10"/>
  <c r="O3" i="9"/>
  <c r="W3" i="9" s="1"/>
  <c r="J5" i="9"/>
  <c r="Q3" i="9"/>
  <c r="E5" i="9"/>
  <c r="I5" i="9"/>
  <c r="H5" i="9"/>
  <c r="X11" i="10"/>
  <c r="AM10" i="10"/>
  <c r="T11" i="10"/>
  <c r="AI10" i="10"/>
  <c r="S11" i="10"/>
  <c r="AH10" i="10"/>
  <c r="AN10" i="10"/>
  <c r="Y11" i="10"/>
  <c r="AJ10" i="10"/>
  <c r="U11" i="10"/>
  <c r="W11" i="10"/>
  <c r="AL10" i="10"/>
  <c r="AS10" i="10"/>
  <c r="AD11" i="10"/>
  <c r="G5" i="9"/>
  <c r="AK10" i="10"/>
  <c r="V11" i="10"/>
  <c r="Z11" i="10"/>
  <c r="AO10" i="10"/>
  <c r="F5" i="9"/>
  <c r="BF6" i="8"/>
  <c r="BB6" i="8"/>
  <c r="BL6" i="8"/>
  <c r="BH6" i="8"/>
  <c r="BD6" i="8"/>
  <c r="AZ6" i="8"/>
  <c r="BJ6" i="8"/>
  <c r="U10" i="8"/>
  <c r="AJ9" i="8"/>
  <c r="AK9" i="8"/>
  <c r="T10" i="8"/>
  <c r="AI9" i="8"/>
  <c r="BA6" i="8"/>
  <c r="BK6" i="8"/>
  <c r="AY6" i="8"/>
  <c r="BG6" i="8"/>
  <c r="BC6" i="8"/>
  <c r="BI6" i="8"/>
  <c r="BE6" i="8"/>
  <c r="AH9" i="8"/>
  <c r="S10" i="8"/>
  <c r="K4" i="9"/>
  <c r="S4" i="9" s="1"/>
  <c r="AE8" i="8"/>
  <c r="AT7" i="8"/>
  <c r="AV7" i="8" s="1"/>
  <c r="AU7" i="8"/>
  <c r="AW7" i="8" s="1"/>
  <c r="X3" i="9"/>
  <c r="D5" i="9"/>
  <c r="Y10" i="8"/>
  <c r="AO9" i="8"/>
  <c r="AN9" i="8"/>
  <c r="W10" i="8"/>
  <c r="AL9" i="8"/>
  <c r="AA9" i="8"/>
  <c r="AP8" i="8"/>
  <c r="AQ8" i="8"/>
  <c r="AM9" i="8"/>
  <c r="X10" i="8"/>
  <c r="M3" i="9"/>
  <c r="S3" i="9"/>
  <c r="N3" i="9"/>
  <c r="R3" i="9"/>
  <c r="U5" i="6"/>
  <c r="U4" i="6"/>
  <c r="V4" i="6"/>
  <c r="W4" i="6"/>
  <c r="T4" i="6"/>
  <c r="X4" i="6"/>
  <c r="Z4" i="6"/>
  <c r="AA4" i="6" s="1"/>
  <c r="AC4" i="6"/>
  <c r="AG3" i="6"/>
  <c r="J6" i="6"/>
  <c r="P6" i="6" s="1"/>
  <c r="AA11" i="5"/>
  <c r="AA12" i="5" s="1"/>
  <c r="AN12" i="5" s="1"/>
  <c r="AP10" i="5"/>
  <c r="AB3" i="6"/>
  <c r="H8" i="6"/>
  <c r="AB10" i="5"/>
  <c r="AO9" i="5"/>
  <c r="AQ9" i="5" s="1"/>
  <c r="I9" i="6" s="1"/>
  <c r="AD12" i="8"/>
  <c r="AS11" i="8"/>
  <c r="AC12" i="8"/>
  <c r="AR11" i="8"/>
  <c r="P5" i="6"/>
  <c r="M5" i="6"/>
  <c r="L5" i="6"/>
  <c r="O5" i="6"/>
  <c r="Q5" i="6"/>
  <c r="G8" i="6"/>
  <c r="F8" i="6"/>
  <c r="J7" i="6"/>
  <c r="O7" i="6" s="1"/>
  <c r="I8" i="6"/>
  <c r="X11" i="5"/>
  <c r="AK10" i="5"/>
  <c r="Z13" i="5"/>
  <c r="AM12" i="5"/>
  <c r="Q13" i="5"/>
  <c r="AD12" i="5"/>
  <c r="Y13" i="5"/>
  <c r="AL12" i="5"/>
  <c r="S13" i="5"/>
  <c r="AF12" i="5"/>
  <c r="AE12" i="5"/>
  <c r="R13" i="5"/>
  <c r="U13" i="5"/>
  <c r="AH12" i="5"/>
  <c r="AI12" i="5"/>
  <c r="V13" i="5"/>
  <c r="W13" i="5"/>
  <c r="AJ12" i="5"/>
  <c r="T13" i="5"/>
  <c r="AG12" i="5"/>
  <c r="O4" i="11" l="1"/>
  <c r="W4" i="11" s="1"/>
  <c r="AA3" i="11"/>
  <c r="S4" i="11"/>
  <c r="U3" i="11"/>
  <c r="U4" i="11"/>
  <c r="R4" i="11"/>
  <c r="X3" i="11"/>
  <c r="AF3" i="11"/>
  <c r="AG3" i="11" s="1"/>
  <c r="Z3" i="11"/>
  <c r="AC3" i="11"/>
  <c r="AD3" i="11" s="1"/>
  <c r="N4" i="11"/>
  <c r="P4" i="11"/>
  <c r="BK6" i="10"/>
  <c r="J6" i="11" s="1"/>
  <c r="AZ6" i="10"/>
  <c r="BI6" i="10"/>
  <c r="I6" i="11" s="1"/>
  <c r="Y4" i="11"/>
  <c r="H6" i="11"/>
  <c r="AY6" i="10"/>
  <c r="BA6" i="10"/>
  <c r="E6" i="11" s="1"/>
  <c r="BE6" i="10"/>
  <c r="G6" i="11" s="1"/>
  <c r="BC6" i="10"/>
  <c r="F6" i="11" s="1"/>
  <c r="AV7" i="10"/>
  <c r="BC7" i="10" s="1"/>
  <c r="D5" i="11"/>
  <c r="K5" i="11" s="1"/>
  <c r="AC9" i="10"/>
  <c r="AR8" i="10"/>
  <c r="AT8" i="10"/>
  <c r="AE9" i="10"/>
  <c r="AA9" i="10"/>
  <c r="AP8" i="10"/>
  <c r="AQ9" i="10"/>
  <c r="AB10" i="10"/>
  <c r="AF9" i="10"/>
  <c r="AU8" i="10"/>
  <c r="AW8" i="10" s="1"/>
  <c r="BD7" i="10"/>
  <c r="BL7" i="10"/>
  <c r="BJ7" i="10"/>
  <c r="BF7" i="10"/>
  <c r="BB7" i="10"/>
  <c r="BH7" i="10"/>
  <c r="H6" i="9"/>
  <c r="F6" i="9"/>
  <c r="Y3" i="9"/>
  <c r="J6" i="9"/>
  <c r="M4" i="9"/>
  <c r="U4" i="9" s="1"/>
  <c r="D6" i="9"/>
  <c r="K5" i="9"/>
  <c r="M5" i="9" s="1"/>
  <c r="W12" i="10"/>
  <c r="AL11" i="10"/>
  <c r="V12" i="10"/>
  <c r="AK11" i="10"/>
  <c r="AI11" i="10"/>
  <c r="T12" i="10"/>
  <c r="O4" i="9"/>
  <c r="U12" i="10"/>
  <c r="AJ11" i="10"/>
  <c r="R4" i="9"/>
  <c r="P4" i="9"/>
  <c r="X4" i="9" s="1"/>
  <c r="Y12" i="10"/>
  <c r="AN11" i="10"/>
  <c r="S12" i="10"/>
  <c r="AH11" i="10"/>
  <c r="AM11" i="10"/>
  <c r="X12" i="10"/>
  <c r="G6" i="9"/>
  <c r="AD12" i="10"/>
  <c r="AS11" i="10"/>
  <c r="I6" i="9"/>
  <c r="AO11" i="10"/>
  <c r="Z12" i="10"/>
  <c r="X11" i="8"/>
  <c r="AM10" i="8"/>
  <c r="AA4" i="9"/>
  <c r="Q4" i="9"/>
  <c r="BK7" i="8"/>
  <c r="AY7" i="8"/>
  <c r="BA7" i="8"/>
  <c r="BG7" i="8"/>
  <c r="BC7" i="8"/>
  <c r="BE7" i="8"/>
  <c r="BI7" i="8"/>
  <c r="AA10" i="8"/>
  <c r="AQ9" i="8"/>
  <c r="AP9" i="8"/>
  <c r="AE9" i="8"/>
  <c r="AT8" i="8"/>
  <c r="AU8" i="8"/>
  <c r="AW8" i="8" s="1"/>
  <c r="Z3" i="9"/>
  <c r="N4" i="9"/>
  <c r="V3" i="9"/>
  <c r="W11" i="8"/>
  <c r="AL10" i="8"/>
  <c r="S11" i="8"/>
  <c r="AH10" i="8"/>
  <c r="AA3" i="9"/>
  <c r="T11" i="8"/>
  <c r="AI10" i="8"/>
  <c r="E6" i="9"/>
  <c r="Y11" i="8"/>
  <c r="AO10" i="8"/>
  <c r="AN10" i="8"/>
  <c r="U11" i="8"/>
  <c r="AJ10" i="8"/>
  <c r="AK10" i="8"/>
  <c r="U3" i="9"/>
  <c r="AC3" i="9"/>
  <c r="AF3" i="9"/>
  <c r="AG3" i="9" s="1"/>
  <c r="BJ7" i="8"/>
  <c r="AZ7" i="8"/>
  <c r="BF7" i="8"/>
  <c r="BD7" i="8"/>
  <c r="BH7" i="8"/>
  <c r="BL7" i="8"/>
  <c r="BB7" i="8"/>
  <c r="AG4" i="6"/>
  <c r="AH4" i="6" s="1"/>
  <c r="V7" i="6"/>
  <c r="X5" i="6"/>
  <c r="V5" i="6"/>
  <c r="S5" i="6"/>
  <c r="T5" i="6"/>
  <c r="W5" i="6"/>
  <c r="W6" i="6"/>
  <c r="AH3" i="6"/>
  <c r="Z5" i="6"/>
  <c r="AA5" i="6" s="1"/>
  <c r="AC5" i="6"/>
  <c r="AB4" i="6"/>
  <c r="AD4" i="6"/>
  <c r="L6" i="6"/>
  <c r="Q6" i="6"/>
  <c r="O6" i="6"/>
  <c r="N6" i="6"/>
  <c r="M6" i="6"/>
  <c r="AA13" i="5"/>
  <c r="AN13" i="5" s="1"/>
  <c r="AN11" i="5"/>
  <c r="AP11" i="5" s="1"/>
  <c r="AO10" i="5"/>
  <c r="AQ10" i="5" s="1"/>
  <c r="AB11" i="5"/>
  <c r="AD13" i="8"/>
  <c r="AS12" i="8"/>
  <c r="AC13" i="8"/>
  <c r="AR12" i="8"/>
  <c r="N7" i="6"/>
  <c r="Q7" i="6"/>
  <c r="P7" i="6"/>
  <c r="L7" i="6"/>
  <c r="G9" i="6"/>
  <c r="D9" i="6"/>
  <c r="F9" i="6"/>
  <c r="M7" i="6"/>
  <c r="E9" i="6"/>
  <c r="H9" i="6"/>
  <c r="AP12" i="5"/>
  <c r="X12" i="5"/>
  <c r="AK11" i="5"/>
  <c r="AG13" i="5"/>
  <c r="T14" i="5"/>
  <c r="R14" i="5"/>
  <c r="AE13" i="5"/>
  <c r="W14" i="5"/>
  <c r="AJ13" i="5"/>
  <c r="V14" i="5"/>
  <c r="AI13" i="5"/>
  <c r="S14" i="5"/>
  <c r="AF13" i="5"/>
  <c r="AD13" i="5"/>
  <c r="Q14" i="5"/>
  <c r="Z14" i="5"/>
  <c r="AM13" i="5"/>
  <c r="AH13" i="5"/>
  <c r="U14" i="5"/>
  <c r="Y14" i="5"/>
  <c r="AL13" i="5"/>
  <c r="V4" i="11" l="1"/>
  <c r="AF4" i="11"/>
  <c r="AG4" i="11" s="1"/>
  <c r="AA4" i="11"/>
  <c r="X4" i="11"/>
  <c r="AC4" i="11"/>
  <c r="AD4" i="11" s="1"/>
  <c r="AJ3" i="11"/>
  <c r="Z4" i="11"/>
  <c r="AE3" i="11"/>
  <c r="D6" i="11"/>
  <c r="K6" i="11" s="1"/>
  <c r="M6" i="11" s="1"/>
  <c r="U6" i="11" s="1"/>
  <c r="AZ7" i="10"/>
  <c r="BK7" i="10"/>
  <c r="J7" i="11" s="1"/>
  <c r="BA7" i="10"/>
  <c r="E7" i="11" s="1"/>
  <c r="AY7" i="10"/>
  <c r="BI7" i="10"/>
  <c r="I7" i="11" s="1"/>
  <c r="M5" i="11"/>
  <c r="BE7" i="10"/>
  <c r="G7" i="11" s="1"/>
  <c r="BG7" i="10"/>
  <c r="H7" i="11" s="1"/>
  <c r="AA10" i="10"/>
  <c r="AP9" i="10"/>
  <c r="AE10" i="10"/>
  <c r="AT9" i="10"/>
  <c r="BF8" i="10"/>
  <c r="BH8" i="10"/>
  <c r="BD8" i="10"/>
  <c r="BL8" i="10"/>
  <c r="BJ8" i="10"/>
  <c r="BB8" i="10"/>
  <c r="AU9" i="10"/>
  <c r="AW9" i="10" s="1"/>
  <c r="AF10" i="10"/>
  <c r="F7" i="11"/>
  <c r="AC10" i="10"/>
  <c r="AR9" i="10"/>
  <c r="AB11" i="10"/>
  <c r="AQ10" i="10"/>
  <c r="P5" i="11"/>
  <c r="N5" i="11"/>
  <c r="Q5" i="11"/>
  <c r="R5" i="11"/>
  <c r="O5" i="11"/>
  <c r="AV8" i="10"/>
  <c r="S5" i="11"/>
  <c r="U5" i="9"/>
  <c r="P5" i="9"/>
  <c r="X5" i="9" s="1"/>
  <c r="J7" i="9"/>
  <c r="Z4" i="9"/>
  <c r="O5" i="9"/>
  <c r="R5" i="9"/>
  <c r="N5" i="9"/>
  <c r="S5" i="9"/>
  <c r="Q5" i="9"/>
  <c r="K6" i="9"/>
  <c r="M6" i="9" s="1"/>
  <c r="W4" i="9"/>
  <c r="I7" i="9"/>
  <c r="Y13" i="10"/>
  <c r="AN12" i="10"/>
  <c r="AS12" i="10"/>
  <c r="AD13" i="10"/>
  <c r="V13" i="10"/>
  <c r="AK12" i="10"/>
  <c r="G7" i="9"/>
  <c r="AF4" i="9"/>
  <c r="AG4" i="9" s="1"/>
  <c r="F7" i="9"/>
  <c r="Z13" i="10"/>
  <c r="AO12" i="10"/>
  <c r="W13" i="10"/>
  <c r="AL12" i="10"/>
  <c r="H7" i="9"/>
  <c r="X13" i="10"/>
  <c r="AM12" i="10"/>
  <c r="U13" i="10"/>
  <c r="AJ12" i="10"/>
  <c r="S13" i="10"/>
  <c r="AH12" i="10"/>
  <c r="T13" i="10"/>
  <c r="AI12" i="10"/>
  <c r="U12" i="8"/>
  <c r="AK11" i="8"/>
  <c r="AJ11" i="8"/>
  <c r="BJ8" i="8"/>
  <c r="BD8" i="8"/>
  <c r="BH8" i="8"/>
  <c r="BF8" i="8"/>
  <c r="AZ8" i="8"/>
  <c r="BB8" i="8"/>
  <c r="BL8" i="8"/>
  <c r="AC4" i="9"/>
  <c r="S12" i="8"/>
  <c r="AH11" i="8"/>
  <c r="AV8" i="8"/>
  <c r="E7" i="9"/>
  <c r="V4" i="9"/>
  <c r="AE10" i="8"/>
  <c r="AU9" i="8"/>
  <c r="AW9" i="8" s="1"/>
  <c r="AT9" i="8"/>
  <c r="D7" i="9"/>
  <c r="Y12" i="8"/>
  <c r="AN11" i="8"/>
  <c r="AO11" i="8"/>
  <c r="W12" i="8"/>
  <c r="AL11" i="8"/>
  <c r="X12" i="8"/>
  <c r="AM11" i="8"/>
  <c r="T12" i="8"/>
  <c r="AI11" i="8"/>
  <c r="AA11" i="8"/>
  <c r="AP10" i="8"/>
  <c r="AQ10" i="8"/>
  <c r="Y4" i="9"/>
  <c r="AD3" i="9"/>
  <c r="AE3" i="9"/>
  <c r="AB5" i="6"/>
  <c r="AD5" i="6"/>
  <c r="AI4" i="6"/>
  <c r="T7" i="6"/>
  <c r="S7" i="6"/>
  <c r="W7" i="6"/>
  <c r="X7" i="6"/>
  <c r="U7" i="6"/>
  <c r="T6" i="6"/>
  <c r="U6" i="6"/>
  <c r="V6" i="6"/>
  <c r="X6" i="6"/>
  <c r="S6" i="6"/>
  <c r="AI3" i="6"/>
  <c r="Z7" i="6"/>
  <c r="AA7" i="6" s="1"/>
  <c r="AC7" i="6"/>
  <c r="Z6" i="6"/>
  <c r="AA6" i="6" s="1"/>
  <c r="AC6" i="6"/>
  <c r="AA14" i="5"/>
  <c r="AA15" i="5" s="1"/>
  <c r="H10" i="6"/>
  <c r="AO11" i="5"/>
  <c r="AQ11" i="5" s="1"/>
  <c r="AB12" i="5"/>
  <c r="AD14" i="8"/>
  <c r="AS13" i="8"/>
  <c r="AC14" i="8"/>
  <c r="AR13" i="8"/>
  <c r="AG5" i="6"/>
  <c r="J9" i="6"/>
  <c r="N9" i="6" s="1"/>
  <c r="D10" i="6"/>
  <c r="E10" i="6"/>
  <c r="F10" i="6"/>
  <c r="I10" i="6"/>
  <c r="G10" i="6"/>
  <c r="AP13" i="5"/>
  <c r="X13" i="5"/>
  <c r="AK12" i="5"/>
  <c r="U15" i="5"/>
  <c r="AH14" i="5"/>
  <c r="AF14" i="5"/>
  <c r="S15" i="5"/>
  <c r="V15" i="5"/>
  <c r="AI14" i="5"/>
  <c r="W15" i="5"/>
  <c r="AJ14" i="5"/>
  <c r="Z15" i="5"/>
  <c r="AM14" i="5"/>
  <c r="R15" i="5"/>
  <c r="AE14" i="5"/>
  <c r="Q15" i="5"/>
  <c r="AD14" i="5"/>
  <c r="T15" i="5"/>
  <c r="AG14" i="5"/>
  <c r="Y15" i="5"/>
  <c r="AL14" i="5"/>
  <c r="AK3" i="11" l="1"/>
  <c r="AL3" i="11" s="1"/>
  <c r="AE4" i="11"/>
  <c r="D7" i="11"/>
  <c r="K7" i="11" s="1"/>
  <c r="S7" i="11" s="1"/>
  <c r="AJ4" i="11"/>
  <c r="AK4" i="11" s="1"/>
  <c r="Q6" i="11"/>
  <c r="Y6" i="11" s="1"/>
  <c r="U5" i="11"/>
  <c r="O6" i="11"/>
  <c r="P6" i="11"/>
  <c r="R6" i="11"/>
  <c r="Z6" i="11" s="1"/>
  <c r="S6" i="11"/>
  <c r="AA6" i="11" s="1"/>
  <c r="N6" i="11"/>
  <c r="V6" i="11" s="1"/>
  <c r="W5" i="11"/>
  <c r="Z5" i="11"/>
  <c r="Y5" i="11"/>
  <c r="AF5" i="11"/>
  <c r="AG5" i="11" s="1"/>
  <c r="V5" i="11"/>
  <c r="X5" i="11"/>
  <c r="AB12" i="10"/>
  <c r="AQ11" i="10"/>
  <c r="AE11" i="10"/>
  <c r="AT10" i="10"/>
  <c r="AC11" i="10"/>
  <c r="AR10" i="10"/>
  <c r="AV9" i="10"/>
  <c r="AA11" i="10"/>
  <c r="AP10" i="10"/>
  <c r="AA5" i="11"/>
  <c r="AF11" i="10"/>
  <c r="AU10" i="10"/>
  <c r="AW10" i="10" s="1"/>
  <c r="AC5" i="11"/>
  <c r="BI8" i="10"/>
  <c r="I8" i="11" s="1"/>
  <c r="BE8" i="10"/>
  <c r="G8" i="11" s="1"/>
  <c r="AY8" i="10"/>
  <c r="BC8" i="10"/>
  <c r="F8" i="11" s="1"/>
  <c r="BG8" i="10"/>
  <c r="H8" i="11" s="1"/>
  <c r="AZ8" i="10"/>
  <c r="BK8" i="10"/>
  <c r="J8" i="11" s="1"/>
  <c r="BA8" i="10"/>
  <c r="E8" i="11" s="1"/>
  <c r="BJ9" i="10"/>
  <c r="BH9" i="10"/>
  <c r="BD9" i="10"/>
  <c r="BL9" i="10"/>
  <c r="BB9" i="10"/>
  <c r="BF9" i="10"/>
  <c r="O6" i="9"/>
  <c r="P6" i="9"/>
  <c r="Z5" i="9"/>
  <c r="Q6" i="9"/>
  <c r="U6" i="9"/>
  <c r="AF5" i="9"/>
  <c r="AG5" i="9" s="1"/>
  <c r="AA5" i="9"/>
  <c r="AC5" i="9"/>
  <c r="AD5" i="9" s="1"/>
  <c r="W5" i="9"/>
  <c r="V5" i="9"/>
  <c r="S6" i="9"/>
  <c r="AA6" i="9" s="1"/>
  <c r="N6" i="9"/>
  <c r="V6" i="9" s="1"/>
  <c r="R6" i="9"/>
  <c r="Y5" i="9"/>
  <c r="K7" i="9"/>
  <c r="M7" i="9" s="1"/>
  <c r="U7" i="9" s="1"/>
  <c r="X14" i="10"/>
  <c r="AM13" i="10"/>
  <c r="T14" i="10"/>
  <c r="AI13" i="10"/>
  <c r="V14" i="10"/>
  <c r="AK13" i="10"/>
  <c r="S14" i="10"/>
  <c r="AH13" i="10"/>
  <c r="AD14" i="10"/>
  <c r="AS13" i="10"/>
  <c r="U14" i="10"/>
  <c r="AJ13" i="10"/>
  <c r="AL13" i="10"/>
  <c r="W14" i="10"/>
  <c r="AO13" i="10"/>
  <c r="Z14" i="10"/>
  <c r="Y14" i="10"/>
  <c r="AN13" i="10"/>
  <c r="AN12" i="8"/>
  <c r="Y13" i="8"/>
  <c r="AO12" i="8"/>
  <c r="AD4" i="9"/>
  <c r="AE4" i="9"/>
  <c r="BH9" i="8"/>
  <c r="BB9" i="8"/>
  <c r="BD9" i="8"/>
  <c r="BJ9" i="8"/>
  <c r="BF9" i="8"/>
  <c r="AZ9" i="8"/>
  <c r="BL9" i="8"/>
  <c r="AA12" i="8"/>
  <c r="AP11" i="8"/>
  <c r="AQ11" i="8"/>
  <c r="AE11" i="8"/>
  <c r="AU10" i="8"/>
  <c r="AW10" i="8" s="1"/>
  <c r="AT10" i="8"/>
  <c r="U13" i="8"/>
  <c r="AK12" i="8"/>
  <c r="AJ12" i="8"/>
  <c r="S13" i="8"/>
  <c r="AH12" i="8"/>
  <c r="AJ3" i="9"/>
  <c r="AI12" i="8"/>
  <c r="T13" i="8"/>
  <c r="AL12" i="8"/>
  <c r="W13" i="8"/>
  <c r="AV9" i="8"/>
  <c r="AM12" i="8"/>
  <c r="X13" i="8"/>
  <c r="BE8" i="8"/>
  <c r="G8" i="9" s="1"/>
  <c r="BG8" i="8"/>
  <c r="H8" i="9" s="1"/>
  <c r="BK8" i="8"/>
  <c r="J8" i="9" s="1"/>
  <c r="BA8" i="8"/>
  <c r="E8" i="9" s="1"/>
  <c r="AY8" i="8"/>
  <c r="D8" i="9" s="1"/>
  <c r="BI8" i="8"/>
  <c r="I8" i="9" s="1"/>
  <c r="BC8" i="8"/>
  <c r="F8" i="9" s="1"/>
  <c r="AB7" i="6"/>
  <c r="AB6" i="6"/>
  <c r="AG6" i="6"/>
  <c r="AH6" i="6" s="1"/>
  <c r="AD7" i="6"/>
  <c r="AD6" i="6"/>
  <c r="U9" i="6"/>
  <c r="AH5" i="6"/>
  <c r="I11" i="6"/>
  <c r="AN14" i="5"/>
  <c r="AP14" i="5" s="1"/>
  <c r="AO12" i="5"/>
  <c r="AQ12" i="5" s="1"/>
  <c r="E12" i="6" s="1"/>
  <c r="AB13" i="5"/>
  <c r="AD15" i="8"/>
  <c r="AS14" i="8"/>
  <c r="AC15" i="8"/>
  <c r="AR14" i="8"/>
  <c r="AG7" i="6"/>
  <c r="M9" i="6"/>
  <c r="O9" i="6"/>
  <c r="L9" i="6"/>
  <c r="P9" i="6"/>
  <c r="Q9" i="6"/>
  <c r="G11" i="6"/>
  <c r="J10" i="6"/>
  <c r="Q10" i="6" s="1"/>
  <c r="H11" i="6"/>
  <c r="E11" i="6"/>
  <c r="D11" i="6"/>
  <c r="F11" i="6"/>
  <c r="AK13" i="5"/>
  <c r="X14" i="5"/>
  <c r="AN15" i="5"/>
  <c r="AA16" i="5"/>
  <c r="T16" i="5"/>
  <c r="AG15" i="5"/>
  <c r="Q16" i="5"/>
  <c r="AD15" i="5"/>
  <c r="V16" i="5"/>
  <c r="AI15" i="5"/>
  <c r="Z16" i="5"/>
  <c r="AM15" i="5"/>
  <c r="S16" i="5"/>
  <c r="AF15" i="5"/>
  <c r="AL15" i="5"/>
  <c r="Y16" i="5"/>
  <c r="AE15" i="5"/>
  <c r="R16" i="5"/>
  <c r="W16" i="5"/>
  <c r="AJ15" i="5"/>
  <c r="U16" i="5"/>
  <c r="AH15" i="5"/>
  <c r="X6" i="11" l="1"/>
  <c r="P7" i="11"/>
  <c r="AC6" i="11"/>
  <c r="AD6" i="11" s="1"/>
  <c r="AF6" i="11"/>
  <c r="AG6" i="11" s="1"/>
  <c r="N7" i="11"/>
  <c r="W6" i="11"/>
  <c r="O7" i="11"/>
  <c r="W7" i="11" s="1"/>
  <c r="M7" i="11"/>
  <c r="Q7" i="11"/>
  <c r="Y7" i="11" s="1"/>
  <c r="R7" i="11"/>
  <c r="Z7" i="11" s="1"/>
  <c r="D8" i="11"/>
  <c r="K8" i="11" s="1"/>
  <c r="M8" i="11" s="1"/>
  <c r="U8" i="11" s="1"/>
  <c r="X6" i="9"/>
  <c r="AA7" i="11"/>
  <c r="AC12" i="10"/>
  <c r="AR11" i="10"/>
  <c r="AT11" i="10"/>
  <c r="AE12" i="10"/>
  <c r="AE5" i="11"/>
  <c r="AD5" i="11"/>
  <c r="BH10" i="10"/>
  <c r="BD10" i="10"/>
  <c r="BB10" i="10"/>
  <c r="BJ10" i="10"/>
  <c r="BF10" i="10"/>
  <c r="BL10" i="10"/>
  <c r="AB13" i="10"/>
  <c r="AQ12" i="10"/>
  <c r="AF12" i="10"/>
  <c r="AU11" i="10"/>
  <c r="AW11" i="10" s="1"/>
  <c r="AV10" i="10"/>
  <c r="AP11" i="10"/>
  <c r="AA12" i="10"/>
  <c r="BG9" i="10"/>
  <c r="H9" i="11" s="1"/>
  <c r="BC9" i="10"/>
  <c r="F9" i="11" s="1"/>
  <c r="BA9" i="10"/>
  <c r="E9" i="11" s="1"/>
  <c r="BK9" i="10"/>
  <c r="J9" i="11" s="1"/>
  <c r="AZ9" i="10"/>
  <c r="AY9" i="10"/>
  <c r="BI9" i="10"/>
  <c r="I9" i="11" s="1"/>
  <c r="BE9" i="10"/>
  <c r="G9" i="11" s="1"/>
  <c r="W6" i="9"/>
  <c r="Y6" i="9"/>
  <c r="Z6" i="9"/>
  <c r="O7" i="9"/>
  <c r="W7" i="9" s="1"/>
  <c r="AE5" i="9"/>
  <c r="Q7" i="9"/>
  <c r="AC6" i="9"/>
  <c r="AD6" i="9" s="1"/>
  <c r="AF6" i="9"/>
  <c r="AG6" i="9" s="1"/>
  <c r="N7" i="9"/>
  <c r="V7" i="9" s="1"/>
  <c r="S7" i="9"/>
  <c r="AA7" i="9" s="1"/>
  <c r="P7" i="9"/>
  <c r="R7" i="9"/>
  <c r="Y15" i="10"/>
  <c r="AN14" i="10"/>
  <c r="AL14" i="10"/>
  <c r="W15" i="10"/>
  <c r="V15" i="10"/>
  <c r="AK14" i="10"/>
  <c r="AL4" i="11"/>
  <c r="U15" i="10"/>
  <c r="AJ14" i="10"/>
  <c r="AD15" i="10"/>
  <c r="AS14" i="10"/>
  <c r="T15" i="10"/>
  <c r="AI14" i="10"/>
  <c r="AO14" i="10"/>
  <c r="Z15" i="10"/>
  <c r="S15" i="10"/>
  <c r="AH14" i="10"/>
  <c r="X15" i="10"/>
  <c r="AM14" i="10"/>
  <c r="X14" i="8"/>
  <c r="AM13" i="8"/>
  <c r="AK3" i="9"/>
  <c r="AJ4" i="9"/>
  <c r="AA13" i="8"/>
  <c r="AP12" i="8"/>
  <c r="AQ12" i="8"/>
  <c r="BC9" i="8"/>
  <c r="F9" i="9" s="1"/>
  <c r="BA9" i="8"/>
  <c r="E9" i="9" s="1"/>
  <c r="BI9" i="8"/>
  <c r="I9" i="9" s="1"/>
  <c r="BK9" i="8"/>
  <c r="J9" i="9" s="1"/>
  <c r="BG9" i="8"/>
  <c r="H9" i="9" s="1"/>
  <c r="AY9" i="8"/>
  <c r="D9" i="9" s="1"/>
  <c r="BE9" i="8"/>
  <c r="G9" i="9" s="1"/>
  <c r="AH13" i="8"/>
  <c r="S14" i="8"/>
  <c r="AJ5" i="9"/>
  <c r="Y14" i="8"/>
  <c r="AO13" i="8"/>
  <c r="AN13" i="8"/>
  <c r="U14" i="8"/>
  <c r="AJ13" i="8"/>
  <c r="AK13" i="8"/>
  <c r="T14" i="8"/>
  <c r="AI13" i="8"/>
  <c r="W14" i="8"/>
  <c r="AL13" i="8"/>
  <c r="BH10" i="8"/>
  <c r="BD10" i="8"/>
  <c r="AZ10" i="8"/>
  <c r="BL10" i="8"/>
  <c r="BJ10" i="8"/>
  <c r="BF10" i="8"/>
  <c r="BB10" i="8"/>
  <c r="AE12" i="8"/>
  <c r="AT11" i="8"/>
  <c r="AU11" i="8"/>
  <c r="AW11" i="8" s="1"/>
  <c r="AV10" i="8"/>
  <c r="K8" i="9"/>
  <c r="P8" i="9" s="1"/>
  <c r="AI6" i="6"/>
  <c r="AI5" i="6"/>
  <c r="X10" i="6"/>
  <c r="X9" i="6"/>
  <c r="W9" i="6"/>
  <c r="S9" i="6"/>
  <c r="V9" i="6"/>
  <c r="T9" i="6"/>
  <c r="AH7" i="6"/>
  <c r="Z9" i="6"/>
  <c r="AA9" i="6" s="1"/>
  <c r="AC9" i="6"/>
  <c r="AD9" i="6" s="1"/>
  <c r="AO13" i="5"/>
  <c r="AQ13" i="5" s="1"/>
  <c r="I13" i="6" s="1"/>
  <c r="AB14" i="5"/>
  <c r="AD16" i="8"/>
  <c r="AS15" i="8"/>
  <c r="AC16" i="8"/>
  <c r="AR15" i="8"/>
  <c r="P10" i="6"/>
  <c r="O10" i="6"/>
  <c r="F12" i="6"/>
  <c r="N10" i="6"/>
  <c r="L10" i="6"/>
  <c r="M10" i="6"/>
  <c r="H12" i="6"/>
  <c r="J11" i="6"/>
  <c r="Q11" i="6" s="1"/>
  <c r="I12" i="6"/>
  <c r="D12" i="6"/>
  <c r="AP15" i="5"/>
  <c r="G12" i="6"/>
  <c r="AK14" i="5"/>
  <c r="X15" i="5"/>
  <c r="R17" i="5"/>
  <c r="AE16" i="5"/>
  <c r="S17" i="5"/>
  <c r="AF16" i="5"/>
  <c r="T17" i="5"/>
  <c r="AG16" i="5"/>
  <c r="U17" i="5"/>
  <c r="AH16" i="5"/>
  <c r="AA17" i="5"/>
  <c r="AN16" i="5"/>
  <c r="Z17" i="5"/>
  <c r="AM16" i="5"/>
  <c r="W17" i="5"/>
  <c r="AJ16" i="5"/>
  <c r="Y17" i="5"/>
  <c r="AL16" i="5"/>
  <c r="V17" i="5"/>
  <c r="AI16" i="5"/>
  <c r="Q17" i="5"/>
  <c r="AD16" i="5"/>
  <c r="X7" i="11" l="1"/>
  <c r="AF7" i="11"/>
  <c r="AG7" i="11" s="1"/>
  <c r="S8" i="11"/>
  <c r="AC7" i="11"/>
  <c r="AD7" i="11" s="1"/>
  <c r="U7" i="11"/>
  <c r="Q8" i="11"/>
  <c r="Y8" i="11" s="1"/>
  <c r="AE6" i="11"/>
  <c r="V7" i="11"/>
  <c r="R8" i="11"/>
  <c r="Z8" i="11" s="1"/>
  <c r="P8" i="11"/>
  <c r="O8" i="11"/>
  <c r="W8" i="11" s="1"/>
  <c r="D9" i="11"/>
  <c r="K9" i="11" s="1"/>
  <c r="M9" i="11" s="1"/>
  <c r="U9" i="11" s="1"/>
  <c r="N8" i="11"/>
  <c r="AV11" i="10"/>
  <c r="BA11" i="10" s="1"/>
  <c r="AA13" i="10"/>
  <c r="AP12" i="10"/>
  <c r="BE10" i="10"/>
  <c r="G10" i="11" s="1"/>
  <c r="BA10" i="10"/>
  <c r="E10" i="11" s="1"/>
  <c r="BK10" i="10"/>
  <c r="J10" i="11" s="1"/>
  <c r="BC10" i="10"/>
  <c r="F10" i="11" s="1"/>
  <c r="BG10" i="10"/>
  <c r="H10" i="11" s="1"/>
  <c r="AY10" i="10"/>
  <c r="AZ10" i="10"/>
  <c r="BI10" i="10"/>
  <c r="I10" i="11" s="1"/>
  <c r="AJ5" i="11"/>
  <c r="BF11" i="10"/>
  <c r="BH11" i="10"/>
  <c r="BD11" i="10"/>
  <c r="BJ11" i="10"/>
  <c r="BL11" i="10"/>
  <c r="BB11" i="10"/>
  <c r="AE13" i="10"/>
  <c r="AT12" i="10"/>
  <c r="AF13" i="10"/>
  <c r="AU12" i="10"/>
  <c r="AW12" i="10" s="1"/>
  <c r="AQ13" i="10"/>
  <c r="AB14" i="10"/>
  <c r="AC13" i="10"/>
  <c r="AR12" i="10"/>
  <c r="Y7" i="9"/>
  <c r="AE6" i="9"/>
  <c r="X7" i="9"/>
  <c r="AC7" i="9"/>
  <c r="AD7" i="9" s="1"/>
  <c r="AF7" i="9"/>
  <c r="AG7" i="9" s="1"/>
  <c r="M8" i="9"/>
  <c r="U8" i="9" s="1"/>
  <c r="R8" i="9"/>
  <c r="Z7" i="9"/>
  <c r="T16" i="10"/>
  <c r="AI15" i="10"/>
  <c r="AJ6" i="11"/>
  <c r="U16" i="10"/>
  <c r="AJ15" i="10"/>
  <c r="AM15" i="10"/>
  <c r="X16" i="10"/>
  <c r="V16" i="10"/>
  <c r="AK15" i="10"/>
  <c r="AD16" i="10"/>
  <c r="AS15" i="10"/>
  <c r="W16" i="10"/>
  <c r="AL15" i="10"/>
  <c r="S16" i="10"/>
  <c r="AH15" i="10"/>
  <c r="Z16" i="10"/>
  <c r="AO15" i="10"/>
  <c r="Y16" i="10"/>
  <c r="AN15" i="10"/>
  <c r="X8" i="9"/>
  <c r="W15" i="8"/>
  <c r="AL14" i="8"/>
  <c r="U15" i="8"/>
  <c r="AK14" i="8"/>
  <c r="AJ14" i="8"/>
  <c r="AK4" i="9"/>
  <c r="AA14" i="8"/>
  <c r="AQ13" i="8"/>
  <c r="AP13" i="8"/>
  <c r="O8" i="9"/>
  <c r="T15" i="8"/>
  <c r="AI14" i="8"/>
  <c r="AL3" i="9"/>
  <c r="BG10" i="8"/>
  <c r="H10" i="9" s="1"/>
  <c r="BI10" i="8"/>
  <c r="I10" i="9" s="1"/>
  <c r="BE10" i="8"/>
  <c r="G10" i="9" s="1"/>
  <c r="BA10" i="8"/>
  <c r="E10" i="9" s="1"/>
  <c r="AY10" i="8"/>
  <c r="D10" i="9" s="1"/>
  <c r="BC10" i="8"/>
  <c r="F10" i="9" s="1"/>
  <c r="BK10" i="8"/>
  <c r="J10" i="9" s="1"/>
  <c r="K9" i="9"/>
  <c r="Q9" i="9" s="1"/>
  <c r="AJ6" i="9"/>
  <c r="AN14" i="8"/>
  <c r="Y15" i="8"/>
  <c r="AO14" i="8"/>
  <c r="AM14" i="8"/>
  <c r="X15" i="8"/>
  <c r="BJ11" i="8"/>
  <c r="BH11" i="8"/>
  <c r="AZ11" i="8"/>
  <c r="BF11" i="8"/>
  <c r="BB11" i="8"/>
  <c r="BD11" i="8"/>
  <c r="BL11" i="8"/>
  <c r="AK5" i="9"/>
  <c r="N8" i="9"/>
  <c r="S8" i="9"/>
  <c r="AE13" i="8"/>
  <c r="AU12" i="8"/>
  <c r="AW12" i="8" s="1"/>
  <c r="AT12" i="8"/>
  <c r="AV12" i="8" s="1"/>
  <c r="S15" i="8"/>
  <c r="AH14" i="8"/>
  <c r="Q8" i="9"/>
  <c r="AV11" i="8"/>
  <c r="AI7" i="6"/>
  <c r="AB9" i="6"/>
  <c r="X11" i="6"/>
  <c r="T10" i="6"/>
  <c r="S10" i="6"/>
  <c r="U10" i="6"/>
  <c r="V10" i="6"/>
  <c r="W10" i="6"/>
  <c r="Z10" i="6"/>
  <c r="AA10" i="6" s="1"/>
  <c r="AC10" i="6"/>
  <c r="AB15" i="5"/>
  <c r="AO14" i="5"/>
  <c r="AQ14" i="5" s="1"/>
  <c r="H14" i="6" s="1"/>
  <c r="AD17" i="8"/>
  <c r="AS16" i="8"/>
  <c r="AC17" i="8"/>
  <c r="AR16" i="8"/>
  <c r="AG9" i="6"/>
  <c r="P11" i="6"/>
  <c r="M11" i="6"/>
  <c r="N11" i="6"/>
  <c r="O11" i="6"/>
  <c r="L11" i="6"/>
  <c r="D13" i="6"/>
  <c r="G13" i="6"/>
  <c r="J12" i="6"/>
  <c r="M12" i="6" s="1"/>
  <c r="H13" i="6"/>
  <c r="AP16" i="5"/>
  <c r="E13" i="6"/>
  <c r="F13" i="6"/>
  <c r="AK15" i="5"/>
  <c r="X16" i="5"/>
  <c r="S18" i="5"/>
  <c r="AF17" i="5"/>
  <c r="V18" i="5"/>
  <c r="AI17" i="5"/>
  <c r="AA18" i="5"/>
  <c r="AN17" i="5"/>
  <c r="AL17" i="5"/>
  <c r="Y18" i="5"/>
  <c r="Q18" i="5"/>
  <c r="AD17" i="5"/>
  <c r="AE17" i="5"/>
  <c r="R18" i="5"/>
  <c r="W18" i="5"/>
  <c r="AJ17" i="5"/>
  <c r="Z18" i="5"/>
  <c r="AM17" i="5"/>
  <c r="U18" i="5"/>
  <c r="AH17" i="5"/>
  <c r="T18" i="5"/>
  <c r="AG17" i="5"/>
  <c r="BE11" i="10" l="1"/>
  <c r="G11" i="11" s="1"/>
  <c r="AC8" i="11"/>
  <c r="AD8" i="11" s="1"/>
  <c r="BG11" i="10"/>
  <c r="H11" i="11" s="1"/>
  <c r="AY11" i="10"/>
  <c r="AJ7" i="11"/>
  <c r="AF8" i="11"/>
  <c r="AG8" i="11" s="1"/>
  <c r="AE7" i="11"/>
  <c r="X8" i="11"/>
  <c r="AA8" i="11"/>
  <c r="V8" i="11"/>
  <c r="AZ11" i="10"/>
  <c r="BC11" i="10"/>
  <c r="F11" i="11" s="1"/>
  <c r="BK11" i="10"/>
  <c r="J11" i="11" s="1"/>
  <c r="BI11" i="10"/>
  <c r="I11" i="11" s="1"/>
  <c r="E11" i="11"/>
  <c r="AE14" i="10"/>
  <c r="AT13" i="10"/>
  <c r="D10" i="11"/>
  <c r="AC14" i="10"/>
  <c r="AR13" i="10"/>
  <c r="AB15" i="10"/>
  <c r="AQ14" i="10"/>
  <c r="BL12" i="10"/>
  <c r="BJ12" i="10"/>
  <c r="BB12" i="10"/>
  <c r="BH12" i="10"/>
  <c r="BF12" i="10"/>
  <c r="BD12" i="10"/>
  <c r="AF14" i="10"/>
  <c r="AU13" i="10"/>
  <c r="AW13" i="10" s="1"/>
  <c r="AV12" i="10"/>
  <c r="S9" i="11"/>
  <c r="N9" i="11"/>
  <c r="Q9" i="11"/>
  <c r="O9" i="11"/>
  <c r="R9" i="11"/>
  <c r="P9" i="11"/>
  <c r="AK5" i="11"/>
  <c r="AA14" i="10"/>
  <c r="AP13" i="10"/>
  <c r="Z8" i="9"/>
  <c r="N9" i="9"/>
  <c r="M9" i="9"/>
  <c r="AE7" i="9"/>
  <c r="P9" i="9"/>
  <c r="O9" i="9"/>
  <c r="S9" i="9"/>
  <c r="V17" i="10"/>
  <c r="AK16" i="10"/>
  <c r="X17" i="10"/>
  <c r="AM16" i="10"/>
  <c r="AJ16" i="10"/>
  <c r="U17" i="10"/>
  <c r="S17" i="10"/>
  <c r="AH16" i="10"/>
  <c r="AK6" i="11"/>
  <c r="Z17" i="10"/>
  <c r="AO16" i="10"/>
  <c r="AL16" i="10"/>
  <c r="W17" i="10"/>
  <c r="Y17" i="10"/>
  <c r="AN16" i="10"/>
  <c r="T17" i="10"/>
  <c r="AI16" i="10"/>
  <c r="R9" i="9"/>
  <c r="AS16" i="10"/>
  <c r="AD17" i="10"/>
  <c r="BF12" i="8"/>
  <c r="BD12" i="8"/>
  <c r="BH12" i="8"/>
  <c r="AZ12" i="8"/>
  <c r="BB12" i="8"/>
  <c r="BL12" i="8"/>
  <c r="BJ12" i="8"/>
  <c r="AY12" i="8"/>
  <c r="BG12" i="8"/>
  <c r="BC12" i="8"/>
  <c r="BI12" i="8"/>
  <c r="BE12" i="8"/>
  <c r="BK12" i="8"/>
  <c r="BA12" i="8"/>
  <c r="AK6" i="9"/>
  <c r="W16" i="8"/>
  <c r="AL15" i="8"/>
  <c r="W8" i="9"/>
  <c r="V8" i="9"/>
  <c r="AC8" i="9"/>
  <c r="AJ7" i="9"/>
  <c r="AN15" i="8"/>
  <c r="Y16" i="8"/>
  <c r="AO15" i="8"/>
  <c r="AE14" i="8"/>
  <c r="AT13" i="8"/>
  <c r="AU13" i="8"/>
  <c r="AW13" i="8" s="1"/>
  <c r="BC11" i="8"/>
  <c r="F11" i="9" s="1"/>
  <c r="AY11" i="8"/>
  <c r="D11" i="9" s="1"/>
  <c r="BA11" i="8"/>
  <c r="E11" i="9" s="1"/>
  <c r="BK11" i="8"/>
  <c r="J11" i="9" s="1"/>
  <c r="BE11" i="8"/>
  <c r="G11" i="9" s="1"/>
  <c r="BG11" i="8"/>
  <c r="H11" i="9" s="1"/>
  <c r="BI11" i="8"/>
  <c r="I11" i="9" s="1"/>
  <c r="AF8" i="9"/>
  <c r="AG8" i="9" s="1"/>
  <c r="Y9" i="9"/>
  <c r="T16" i="8"/>
  <c r="AI15" i="8"/>
  <c r="AA15" i="8"/>
  <c r="AQ14" i="8"/>
  <c r="AP14" i="8"/>
  <c r="Y8" i="9"/>
  <c r="U16" i="8"/>
  <c r="AK15" i="8"/>
  <c r="AJ15" i="8"/>
  <c r="AM15" i="8"/>
  <c r="X16" i="8"/>
  <c r="AL4" i="9"/>
  <c r="AL5" i="9"/>
  <c r="S16" i="8"/>
  <c r="AH15" i="8"/>
  <c r="AA8" i="9"/>
  <c r="K10" i="9"/>
  <c r="S10" i="9" s="1"/>
  <c r="AB10" i="6"/>
  <c r="AD10" i="6"/>
  <c r="T12" i="6"/>
  <c r="S11" i="6"/>
  <c r="V11" i="6"/>
  <c r="U11" i="6"/>
  <c r="T11" i="6"/>
  <c r="W11" i="6"/>
  <c r="AH9" i="6"/>
  <c r="Z11" i="6"/>
  <c r="AA11" i="6" s="1"/>
  <c r="AC11" i="6"/>
  <c r="AB16" i="5"/>
  <c r="AO15" i="5"/>
  <c r="AQ15" i="5" s="1"/>
  <c r="E15" i="6" s="1"/>
  <c r="AD18" i="8"/>
  <c r="AS17" i="8"/>
  <c r="AC18" i="8"/>
  <c r="AR17" i="8"/>
  <c r="AG10" i="6"/>
  <c r="F14" i="6"/>
  <c r="Q12" i="6"/>
  <c r="L12" i="6"/>
  <c r="P12" i="6"/>
  <c r="J13" i="6"/>
  <c r="M13" i="6" s="1"/>
  <c r="O12" i="6"/>
  <c r="N12" i="6"/>
  <c r="G14" i="6"/>
  <c r="I14" i="6"/>
  <c r="D14" i="6"/>
  <c r="AP17" i="5"/>
  <c r="E14" i="6"/>
  <c r="AK16" i="5"/>
  <c r="X17" i="5"/>
  <c r="AH18" i="5"/>
  <c r="U19" i="5"/>
  <c r="AM18" i="5"/>
  <c r="Z19" i="5"/>
  <c r="AD18" i="5"/>
  <c r="Q19" i="5"/>
  <c r="S19" i="5"/>
  <c r="AF18" i="5"/>
  <c r="Y19" i="5"/>
  <c r="AL18" i="5"/>
  <c r="T19" i="5"/>
  <c r="AG18" i="5"/>
  <c r="W19" i="5"/>
  <c r="AJ18" i="5"/>
  <c r="R19" i="5"/>
  <c r="AE18" i="5"/>
  <c r="AA19" i="5"/>
  <c r="AN18" i="5"/>
  <c r="V19" i="5"/>
  <c r="AI18" i="5"/>
  <c r="AK7" i="11" l="1"/>
  <c r="D11" i="11"/>
  <c r="K11" i="11" s="1"/>
  <c r="P11" i="11" s="1"/>
  <c r="AE8" i="11"/>
  <c r="AV13" i="10"/>
  <c r="BK13" i="10" s="1"/>
  <c r="AA9" i="11"/>
  <c r="AZ12" i="10"/>
  <c r="BA12" i="10"/>
  <c r="E12" i="11" s="1"/>
  <c r="BG12" i="10"/>
  <c r="H12" i="11" s="1"/>
  <c r="BI12" i="10"/>
  <c r="I12" i="11" s="1"/>
  <c r="AY12" i="10"/>
  <c r="BE12" i="10"/>
  <c r="G12" i="11" s="1"/>
  <c r="BK12" i="10"/>
  <c r="J12" i="11" s="1"/>
  <c r="BC12" i="10"/>
  <c r="F12" i="11" s="1"/>
  <c r="BL13" i="10"/>
  <c r="BH13" i="10"/>
  <c r="BJ13" i="10"/>
  <c r="BF13" i="10"/>
  <c r="BD13" i="10"/>
  <c r="BB13" i="10"/>
  <c r="AB16" i="10"/>
  <c r="AQ15" i="10"/>
  <c r="AF15" i="10"/>
  <c r="AU14" i="10"/>
  <c r="AW14" i="10" s="1"/>
  <c r="AA15" i="10"/>
  <c r="AP14" i="10"/>
  <c r="AC15" i="10"/>
  <c r="AR14" i="10"/>
  <c r="AL5" i="11"/>
  <c r="K10" i="11"/>
  <c r="M10" i="11" s="1"/>
  <c r="X9" i="11"/>
  <c r="Z9" i="11"/>
  <c r="W9" i="11"/>
  <c r="AE15" i="10"/>
  <c r="AT14" i="10"/>
  <c r="Y9" i="11"/>
  <c r="AC9" i="11"/>
  <c r="AF9" i="11"/>
  <c r="AG9" i="11" s="1"/>
  <c r="V9" i="11"/>
  <c r="U9" i="9"/>
  <c r="V9" i="9"/>
  <c r="O10" i="9"/>
  <c r="W10" i="9" s="1"/>
  <c r="AF9" i="9"/>
  <c r="AG9" i="9" s="1"/>
  <c r="X9" i="9"/>
  <c r="W9" i="9"/>
  <c r="H12" i="9"/>
  <c r="AC9" i="9"/>
  <c r="AA9" i="9"/>
  <c r="F12" i="9"/>
  <c r="G12" i="9"/>
  <c r="Z9" i="9"/>
  <c r="R10" i="9"/>
  <c r="N10" i="9"/>
  <c r="I12" i="9"/>
  <c r="W18" i="10"/>
  <c r="AL17" i="10"/>
  <c r="Z18" i="10"/>
  <c r="AO17" i="10"/>
  <c r="AL6" i="11"/>
  <c r="M10" i="9"/>
  <c r="AD18" i="10"/>
  <c r="AS17" i="10"/>
  <c r="Y18" i="10"/>
  <c r="AN17" i="10"/>
  <c r="AH17" i="10"/>
  <c r="S18" i="10"/>
  <c r="AJ8" i="11"/>
  <c r="J12" i="9"/>
  <c r="U18" i="10"/>
  <c r="AJ17" i="10"/>
  <c r="X18" i="10"/>
  <c r="AM17" i="10"/>
  <c r="V18" i="10"/>
  <c r="AK17" i="10"/>
  <c r="T18" i="10"/>
  <c r="AI17" i="10"/>
  <c r="AK7" i="9"/>
  <c r="AN16" i="8"/>
  <c r="Y17" i="8"/>
  <c r="AO16" i="8"/>
  <c r="Q10" i="9"/>
  <c r="AD8" i="9"/>
  <c r="AE8" i="9"/>
  <c r="X17" i="8"/>
  <c r="AM16" i="8"/>
  <c r="AL6" i="9"/>
  <c r="AA10" i="9"/>
  <c r="P10" i="9"/>
  <c r="K11" i="9"/>
  <c r="P11" i="9" s="1"/>
  <c r="D12" i="9"/>
  <c r="U17" i="8"/>
  <c r="AK16" i="8"/>
  <c r="AJ16" i="8"/>
  <c r="AA16" i="8"/>
  <c r="AQ15" i="8"/>
  <c r="AP15" i="8"/>
  <c r="AL16" i="8"/>
  <c r="W17" i="8"/>
  <c r="BJ13" i="8"/>
  <c r="AZ13" i="8"/>
  <c r="BB13" i="8"/>
  <c r="BF13" i="8"/>
  <c r="BD13" i="8"/>
  <c r="BH13" i="8"/>
  <c r="BL13" i="8"/>
  <c r="E12" i="9"/>
  <c r="AE15" i="8"/>
  <c r="AU14" i="8"/>
  <c r="AW14" i="8" s="1"/>
  <c r="AT14" i="8"/>
  <c r="AH16" i="8"/>
  <c r="S17" i="8"/>
  <c r="T17" i="8"/>
  <c r="AI16" i="8"/>
  <c r="AV13" i="8"/>
  <c r="AI9" i="6"/>
  <c r="AB11" i="6"/>
  <c r="AD11" i="6"/>
  <c r="U12" i="6"/>
  <c r="V12" i="6"/>
  <c r="T13" i="6"/>
  <c r="W12" i="6"/>
  <c r="S12" i="6"/>
  <c r="X12" i="6"/>
  <c r="AH10" i="6"/>
  <c r="Z12" i="6"/>
  <c r="AA12" i="6" s="1"/>
  <c r="AC12" i="6"/>
  <c r="AD12" i="6" s="1"/>
  <c r="AB17" i="5"/>
  <c r="AO16" i="5"/>
  <c r="AQ16" i="5" s="1"/>
  <c r="E16" i="6" s="1"/>
  <c r="AD19" i="8"/>
  <c r="AS18" i="8"/>
  <c r="AC19" i="8"/>
  <c r="AR18" i="8"/>
  <c r="AG11" i="6"/>
  <c r="Q13" i="6"/>
  <c r="O13" i="6"/>
  <c r="N13" i="6"/>
  <c r="L13" i="6"/>
  <c r="P13" i="6"/>
  <c r="J14" i="6"/>
  <c r="O14" i="6" s="1"/>
  <c r="G15" i="6"/>
  <c r="I15" i="6"/>
  <c r="F15" i="6"/>
  <c r="AP18" i="5"/>
  <c r="D15" i="6"/>
  <c r="H15" i="6"/>
  <c r="X18" i="5"/>
  <c r="AK17" i="5"/>
  <c r="W20" i="5"/>
  <c r="AJ19" i="5"/>
  <c r="Y20" i="5"/>
  <c r="AL19" i="5"/>
  <c r="AM19" i="5"/>
  <c r="Z20" i="5"/>
  <c r="V20" i="5"/>
  <c r="AI19" i="5"/>
  <c r="AA20" i="5"/>
  <c r="AN19" i="5"/>
  <c r="R20" i="5"/>
  <c r="AE19" i="5"/>
  <c r="T20" i="5"/>
  <c r="AG19" i="5"/>
  <c r="U20" i="5"/>
  <c r="AH19" i="5"/>
  <c r="AF19" i="5"/>
  <c r="S20" i="5"/>
  <c r="Q20" i="5"/>
  <c r="AD19" i="5"/>
  <c r="BG13" i="10" l="1"/>
  <c r="H13" i="11" s="1"/>
  <c r="AL7" i="11"/>
  <c r="Q11" i="11"/>
  <c r="N11" i="11"/>
  <c r="V11" i="11" s="1"/>
  <c r="R11" i="11"/>
  <c r="Z11" i="11" s="1"/>
  <c r="M11" i="11"/>
  <c r="O11" i="11"/>
  <c r="S11" i="11"/>
  <c r="J13" i="11"/>
  <c r="BE13" i="10"/>
  <c r="G13" i="11" s="1"/>
  <c r="BI13" i="10"/>
  <c r="I13" i="11" s="1"/>
  <c r="BA13" i="10"/>
  <c r="E13" i="11" s="1"/>
  <c r="AY13" i="10"/>
  <c r="BC13" i="10"/>
  <c r="F13" i="11" s="1"/>
  <c r="AZ13" i="10"/>
  <c r="AQ16" i="10"/>
  <c r="AB17" i="10"/>
  <c r="AE16" i="10"/>
  <c r="AT15" i="10"/>
  <c r="AC16" i="10"/>
  <c r="AR15" i="10"/>
  <c r="AV14" i="10"/>
  <c r="AP15" i="10"/>
  <c r="AA16" i="10"/>
  <c r="AE9" i="9"/>
  <c r="BD14" i="10"/>
  <c r="BJ14" i="10"/>
  <c r="BF14" i="10"/>
  <c r="BL14" i="10"/>
  <c r="BH14" i="10"/>
  <c r="BB14" i="10"/>
  <c r="AF16" i="10"/>
  <c r="AU15" i="10"/>
  <c r="AW15" i="10" s="1"/>
  <c r="X11" i="11"/>
  <c r="AD9" i="11"/>
  <c r="AE9" i="11"/>
  <c r="U10" i="11"/>
  <c r="D12" i="11"/>
  <c r="K12" i="11" s="1"/>
  <c r="M12" i="11" s="1"/>
  <c r="U12" i="11" s="1"/>
  <c r="Q10" i="11"/>
  <c r="O10" i="11"/>
  <c r="N10" i="11"/>
  <c r="S10" i="11"/>
  <c r="P10" i="11"/>
  <c r="R10" i="11"/>
  <c r="V10" i="9"/>
  <c r="AD9" i="9"/>
  <c r="Z10" i="9"/>
  <c r="U10" i="9"/>
  <c r="Q11" i="9"/>
  <c r="V19" i="10"/>
  <c r="AK18" i="10"/>
  <c r="S19" i="10"/>
  <c r="AH18" i="10"/>
  <c r="X19" i="10"/>
  <c r="AM18" i="10"/>
  <c r="Z19" i="10"/>
  <c r="AO18" i="10"/>
  <c r="W19" i="10"/>
  <c r="AL18" i="10"/>
  <c r="AN18" i="10"/>
  <c r="Y19" i="10"/>
  <c r="AJ18" i="10"/>
  <c r="U19" i="10"/>
  <c r="AD19" i="10"/>
  <c r="AS18" i="10"/>
  <c r="M11" i="9"/>
  <c r="U11" i="9" s="1"/>
  <c r="T19" i="10"/>
  <c r="AI18" i="10"/>
  <c r="AK8" i="11"/>
  <c r="T18" i="8"/>
  <c r="AI17" i="8"/>
  <c r="AO17" i="8"/>
  <c r="AN17" i="8"/>
  <c r="Y18" i="8"/>
  <c r="S18" i="8"/>
  <c r="AH17" i="8"/>
  <c r="O11" i="9"/>
  <c r="X10" i="9"/>
  <c r="X18" i="8"/>
  <c r="AM17" i="8"/>
  <c r="Y10" i="9"/>
  <c r="N11" i="9"/>
  <c r="AA17" i="8"/>
  <c r="AQ16" i="8"/>
  <c r="AP16" i="8"/>
  <c r="AL7" i="9"/>
  <c r="W18" i="8"/>
  <c r="AL17" i="8"/>
  <c r="X11" i="9"/>
  <c r="AV14" i="8"/>
  <c r="AC10" i="9"/>
  <c r="BF14" i="8"/>
  <c r="BJ14" i="8"/>
  <c r="AZ14" i="8"/>
  <c r="BD14" i="8"/>
  <c r="BB14" i="8"/>
  <c r="BH14" i="8"/>
  <c r="BL14" i="8"/>
  <c r="AF10" i="9"/>
  <c r="AG10" i="9" s="1"/>
  <c r="R11" i="9"/>
  <c r="BI13" i="8"/>
  <c r="I13" i="9" s="1"/>
  <c r="BA13" i="8"/>
  <c r="E13" i="9" s="1"/>
  <c r="BK13" i="8"/>
  <c r="J13" i="9" s="1"/>
  <c r="BE13" i="8"/>
  <c r="G13" i="9" s="1"/>
  <c r="AY13" i="8"/>
  <c r="D13" i="9" s="1"/>
  <c r="BG13" i="8"/>
  <c r="H13" i="9" s="1"/>
  <c r="BC13" i="8"/>
  <c r="F13" i="9" s="1"/>
  <c r="AE16" i="8"/>
  <c r="AU15" i="8"/>
  <c r="AW15" i="8" s="1"/>
  <c r="AT15" i="8"/>
  <c r="U18" i="8"/>
  <c r="AK17" i="8"/>
  <c r="AJ17" i="8"/>
  <c r="S11" i="9"/>
  <c r="K12" i="9"/>
  <c r="M12" i="9" s="1"/>
  <c r="AJ8" i="9"/>
  <c r="AI10" i="6"/>
  <c r="AB12" i="6"/>
  <c r="V14" i="6"/>
  <c r="W13" i="6"/>
  <c r="S13" i="6"/>
  <c r="U13" i="6"/>
  <c r="V13" i="6"/>
  <c r="X13" i="6"/>
  <c r="AH11" i="6"/>
  <c r="Z13" i="6"/>
  <c r="AA13" i="6" s="1"/>
  <c r="AC13" i="6"/>
  <c r="AD13" i="6" s="1"/>
  <c r="AO17" i="5"/>
  <c r="AQ17" i="5" s="1"/>
  <c r="H17" i="6" s="1"/>
  <c r="AB18" i="5"/>
  <c r="AD20" i="8"/>
  <c r="AS19" i="8"/>
  <c r="AC20" i="8"/>
  <c r="AR19" i="8"/>
  <c r="AG12" i="6"/>
  <c r="Q14" i="6"/>
  <c r="M14" i="6"/>
  <c r="H16" i="6"/>
  <c r="P14" i="6"/>
  <c r="N14" i="6"/>
  <c r="L14" i="6"/>
  <c r="J15" i="6"/>
  <c r="N15" i="6" s="1"/>
  <c r="F16" i="6"/>
  <c r="I16" i="6"/>
  <c r="G16" i="6"/>
  <c r="AP19" i="5"/>
  <c r="D16" i="6"/>
  <c r="X19" i="5"/>
  <c r="AK18" i="5"/>
  <c r="S21" i="5"/>
  <c r="AF20" i="5"/>
  <c r="Q21" i="5"/>
  <c r="AD20" i="5"/>
  <c r="Z21" i="5"/>
  <c r="AM20" i="5"/>
  <c r="R21" i="5"/>
  <c r="AE20" i="5"/>
  <c r="Y21" i="5"/>
  <c r="AL20" i="5"/>
  <c r="AA21" i="5"/>
  <c r="AN20" i="5"/>
  <c r="U21" i="5"/>
  <c r="AH20" i="5"/>
  <c r="T21" i="5"/>
  <c r="AG20" i="5"/>
  <c r="V21" i="5"/>
  <c r="AI20" i="5"/>
  <c r="W21" i="5"/>
  <c r="AJ20" i="5"/>
  <c r="U11" i="11" l="1"/>
  <c r="AC11" i="11"/>
  <c r="AD11" i="11" s="1"/>
  <c r="AF11" i="11"/>
  <c r="AG11" i="11" s="1"/>
  <c r="Y11" i="11"/>
  <c r="AA11" i="11"/>
  <c r="W11" i="11"/>
  <c r="D13" i="11"/>
  <c r="K13" i="11" s="1"/>
  <c r="R12" i="11"/>
  <c r="Z12" i="11" s="1"/>
  <c r="AV15" i="10"/>
  <c r="BI15" i="10" s="1"/>
  <c r="AJ9" i="9"/>
  <c r="Z10" i="11"/>
  <c r="AJ9" i="11"/>
  <c r="X10" i="11"/>
  <c r="AA10" i="11"/>
  <c r="BF15" i="10"/>
  <c r="BB15" i="10"/>
  <c r="BJ15" i="10"/>
  <c r="BL15" i="10"/>
  <c r="BH15" i="10"/>
  <c r="BD15" i="10"/>
  <c r="AP16" i="10"/>
  <c r="AA17" i="10"/>
  <c r="V10" i="11"/>
  <c r="AU16" i="10"/>
  <c r="AW16" i="10" s="1"/>
  <c r="AF17" i="10"/>
  <c r="W10" i="11"/>
  <c r="BG14" i="10"/>
  <c r="H14" i="11" s="1"/>
  <c r="BI14" i="10"/>
  <c r="I14" i="11" s="1"/>
  <c r="BA14" i="10"/>
  <c r="E14" i="11" s="1"/>
  <c r="BC14" i="10"/>
  <c r="F14" i="11" s="1"/>
  <c r="AZ14" i="10"/>
  <c r="BE14" i="10"/>
  <c r="G14" i="11" s="1"/>
  <c r="AY14" i="10"/>
  <c r="BK14" i="10"/>
  <c r="J14" i="11" s="1"/>
  <c r="Y10" i="11"/>
  <c r="N12" i="11"/>
  <c r="AF10" i="11"/>
  <c r="AG10" i="11" s="1"/>
  <c r="AC17" i="10"/>
  <c r="AR16" i="10"/>
  <c r="Q12" i="11"/>
  <c r="AC10" i="11"/>
  <c r="P12" i="11"/>
  <c r="AT16" i="10"/>
  <c r="AE17" i="10"/>
  <c r="S12" i="11"/>
  <c r="AA12" i="11" s="1"/>
  <c r="AB18" i="10"/>
  <c r="AQ17" i="10"/>
  <c r="O12" i="11"/>
  <c r="Y11" i="9"/>
  <c r="AF11" i="9"/>
  <c r="AG11" i="9" s="1"/>
  <c r="AL8" i="11"/>
  <c r="AN19" i="10"/>
  <c r="Y20" i="10"/>
  <c r="U20" i="10"/>
  <c r="AJ19" i="10"/>
  <c r="AL19" i="10"/>
  <c r="W20" i="10"/>
  <c r="T20" i="10"/>
  <c r="AI19" i="10"/>
  <c r="S20" i="10"/>
  <c r="AH19" i="10"/>
  <c r="X20" i="10"/>
  <c r="AM19" i="10"/>
  <c r="AK19" i="10"/>
  <c r="V20" i="10"/>
  <c r="AD20" i="10"/>
  <c r="AS19" i="10"/>
  <c r="Z20" i="10"/>
  <c r="AO19" i="10"/>
  <c r="BI14" i="8"/>
  <c r="I14" i="9" s="1"/>
  <c r="BK14" i="8"/>
  <c r="J14" i="9" s="1"/>
  <c r="BG14" i="8"/>
  <c r="H14" i="9" s="1"/>
  <c r="AY14" i="8"/>
  <c r="D14" i="9" s="1"/>
  <c r="BA14" i="8"/>
  <c r="E14" i="9" s="1"/>
  <c r="BE14" i="8"/>
  <c r="G14" i="9" s="1"/>
  <c r="BC14" i="8"/>
  <c r="F14" i="9" s="1"/>
  <c r="S19" i="8"/>
  <c r="AH18" i="8"/>
  <c r="AK8" i="9"/>
  <c r="Z11" i="9"/>
  <c r="AN18" i="8"/>
  <c r="AO18" i="8"/>
  <c r="Y19" i="8"/>
  <c r="V11" i="9"/>
  <c r="U19" i="8"/>
  <c r="AJ18" i="8"/>
  <c r="AK18" i="8"/>
  <c r="U12" i="9"/>
  <c r="AV15" i="8"/>
  <c r="AM18" i="8"/>
  <c r="X19" i="8"/>
  <c r="N12" i="9"/>
  <c r="S12" i="9"/>
  <c r="O12" i="9"/>
  <c r="Q12" i="9"/>
  <c r="P12" i="9"/>
  <c r="R12" i="9"/>
  <c r="BB15" i="8"/>
  <c r="BD15" i="8"/>
  <c r="BH15" i="8"/>
  <c r="AZ15" i="8"/>
  <c r="BF15" i="8"/>
  <c r="BJ15" i="8"/>
  <c r="BL15" i="8"/>
  <c r="AE17" i="8"/>
  <c r="AU16" i="8"/>
  <c r="AW16" i="8" s="1"/>
  <c r="AT16" i="8"/>
  <c r="W19" i="8"/>
  <c r="AL18" i="8"/>
  <c r="AA18" i="8"/>
  <c r="AP17" i="8"/>
  <c r="AQ17" i="8"/>
  <c r="AD10" i="9"/>
  <c r="AE10" i="9"/>
  <c r="AA11" i="9"/>
  <c r="T19" i="8"/>
  <c r="AI18" i="8"/>
  <c r="AC11" i="9"/>
  <c r="K13" i="9"/>
  <c r="M13" i="9" s="1"/>
  <c r="W11" i="9"/>
  <c r="AI11" i="6"/>
  <c r="AB13" i="6"/>
  <c r="U15" i="6"/>
  <c r="S14" i="6"/>
  <c r="U14" i="6"/>
  <c r="W14" i="6"/>
  <c r="T14" i="6"/>
  <c r="X14" i="6"/>
  <c r="AH12" i="6"/>
  <c r="Z14" i="6"/>
  <c r="AA14" i="6" s="1"/>
  <c r="AC14" i="6"/>
  <c r="AD14" i="6" s="1"/>
  <c r="AB19" i="5"/>
  <c r="AO18" i="5"/>
  <c r="AQ18" i="5" s="1"/>
  <c r="I18" i="6" s="1"/>
  <c r="AD21" i="8"/>
  <c r="AS20" i="8"/>
  <c r="AC21" i="8"/>
  <c r="AR20" i="8"/>
  <c r="AG13" i="6"/>
  <c r="M15" i="6"/>
  <c r="O15" i="6"/>
  <c r="Q15" i="6"/>
  <c r="L15" i="6"/>
  <c r="P15" i="6"/>
  <c r="J16" i="6"/>
  <c r="Q16" i="6" s="1"/>
  <c r="F17" i="6"/>
  <c r="E17" i="6"/>
  <c r="G17" i="6"/>
  <c r="D17" i="6"/>
  <c r="AP20" i="5"/>
  <c r="I17" i="6"/>
  <c r="AK19" i="5"/>
  <c r="X20" i="5"/>
  <c r="V22" i="5"/>
  <c r="AI21" i="5"/>
  <c r="AA22" i="5"/>
  <c r="AN21" i="5"/>
  <c r="R22" i="5"/>
  <c r="AE21" i="5"/>
  <c r="S22" i="5"/>
  <c r="AF21" i="5"/>
  <c r="Z22" i="5"/>
  <c r="AM21" i="5"/>
  <c r="T22" i="5"/>
  <c r="AG21" i="5"/>
  <c r="Y22" i="5"/>
  <c r="AL21" i="5"/>
  <c r="U22" i="5"/>
  <c r="AH21" i="5"/>
  <c r="W22" i="5"/>
  <c r="AJ21" i="5"/>
  <c r="Q22" i="5"/>
  <c r="AD21" i="5"/>
  <c r="D14" i="11" l="1"/>
  <c r="K14" i="11" s="1"/>
  <c r="M14" i="11" s="1"/>
  <c r="BG15" i="10"/>
  <c r="H15" i="11" s="1"/>
  <c r="AY15" i="10"/>
  <c r="Y12" i="11"/>
  <c r="AJ11" i="11"/>
  <c r="AE11" i="11"/>
  <c r="BA15" i="10"/>
  <c r="AK9" i="9"/>
  <c r="P13" i="11"/>
  <c r="S13" i="11"/>
  <c r="AA13" i="11" s="1"/>
  <c r="Q13" i="11"/>
  <c r="Y13" i="11" s="1"/>
  <c r="O13" i="11"/>
  <c r="W13" i="11" s="1"/>
  <c r="M13" i="11"/>
  <c r="R13" i="11"/>
  <c r="BK15" i="10"/>
  <c r="J15" i="11" s="1"/>
  <c r="BC15" i="10"/>
  <c r="F15" i="11" s="1"/>
  <c r="BE15" i="10"/>
  <c r="G15" i="11" s="1"/>
  <c r="AZ15" i="10"/>
  <c r="N13" i="11"/>
  <c r="V13" i="11" s="1"/>
  <c r="W12" i="11"/>
  <c r="E15" i="11"/>
  <c r="AC12" i="11"/>
  <c r="AD12" i="11" s="1"/>
  <c r="AJ12" i="11" s="1"/>
  <c r="V12" i="11"/>
  <c r="X12" i="11"/>
  <c r="AB19" i="10"/>
  <c r="AQ18" i="10"/>
  <c r="I15" i="11"/>
  <c r="AU17" i="10"/>
  <c r="AW17" i="10" s="1"/>
  <c r="AF18" i="10"/>
  <c r="AF12" i="11"/>
  <c r="AG12" i="11" s="1"/>
  <c r="AT17" i="10"/>
  <c r="AE18" i="10"/>
  <c r="BF16" i="10"/>
  <c r="BJ16" i="10"/>
  <c r="BH16" i="10"/>
  <c r="BL16" i="10"/>
  <c r="BB16" i="10"/>
  <c r="BD16" i="10"/>
  <c r="AD10" i="11"/>
  <c r="AE10" i="11"/>
  <c r="AP17" i="10"/>
  <c r="AA18" i="10"/>
  <c r="AV16" i="10"/>
  <c r="AK9" i="11"/>
  <c r="AC18" i="10"/>
  <c r="AR17" i="10"/>
  <c r="AJ20" i="10"/>
  <c r="U21" i="10"/>
  <c r="Y21" i="10"/>
  <c r="AN20" i="10"/>
  <c r="AS20" i="10"/>
  <c r="AD21" i="10"/>
  <c r="T21" i="10"/>
  <c r="AI20" i="10"/>
  <c r="AK20" i="10"/>
  <c r="V21" i="10"/>
  <c r="AL20" i="10"/>
  <c r="W21" i="10"/>
  <c r="Z21" i="10"/>
  <c r="AO20" i="10"/>
  <c r="X21" i="10"/>
  <c r="AM20" i="10"/>
  <c r="AH20" i="10"/>
  <c r="S21" i="10"/>
  <c r="BH16" i="8"/>
  <c r="BL16" i="8"/>
  <c r="AZ16" i="8"/>
  <c r="BJ16" i="8"/>
  <c r="BB16" i="8"/>
  <c r="BF16" i="8"/>
  <c r="BD16" i="8"/>
  <c r="V12" i="9"/>
  <c r="U20" i="8"/>
  <c r="AJ19" i="8"/>
  <c r="AK19" i="8"/>
  <c r="AD11" i="9"/>
  <c r="AE11" i="9"/>
  <c r="X20" i="8"/>
  <c r="AM19" i="8"/>
  <c r="AJ10" i="9"/>
  <c r="N13" i="9"/>
  <c r="AH19" i="8"/>
  <c r="S20" i="8"/>
  <c r="R13" i="9"/>
  <c r="S13" i="9"/>
  <c r="AA19" i="8"/>
  <c r="AQ18" i="8"/>
  <c r="AP18" i="8"/>
  <c r="AY15" i="8"/>
  <c r="D15" i="9" s="1"/>
  <c r="BC15" i="8"/>
  <c r="F15" i="9" s="1"/>
  <c r="BA15" i="8"/>
  <c r="E15" i="9" s="1"/>
  <c r="BE15" i="8"/>
  <c r="G15" i="9" s="1"/>
  <c r="BK15" i="8"/>
  <c r="J15" i="9" s="1"/>
  <c r="BG15" i="8"/>
  <c r="H15" i="9" s="1"/>
  <c r="BI15" i="8"/>
  <c r="I15" i="9" s="1"/>
  <c r="Y20" i="8"/>
  <c r="AN19" i="8"/>
  <c r="AO19" i="8"/>
  <c r="K14" i="9"/>
  <c r="R14" i="9" s="1"/>
  <c r="AA12" i="9"/>
  <c r="T20" i="8"/>
  <c r="AI19" i="8"/>
  <c r="W20" i="8"/>
  <c r="AL19" i="8"/>
  <c r="AF12" i="9"/>
  <c r="AG12" i="9" s="1"/>
  <c r="Q13" i="9"/>
  <c r="AV16" i="8"/>
  <c r="Z12" i="9"/>
  <c r="X12" i="9"/>
  <c r="AC12" i="9"/>
  <c r="P13" i="9"/>
  <c r="O13" i="9"/>
  <c r="AE18" i="8"/>
  <c r="AT17" i="8"/>
  <c r="AV17" i="8" s="1"/>
  <c r="AU17" i="8"/>
  <c r="AW17" i="8" s="1"/>
  <c r="Y12" i="9"/>
  <c r="U13" i="9"/>
  <c r="W12" i="9"/>
  <c r="AL8" i="9"/>
  <c r="AI12" i="6"/>
  <c r="AB14" i="6"/>
  <c r="X16" i="6"/>
  <c r="W15" i="6"/>
  <c r="S15" i="6"/>
  <c r="X15" i="6"/>
  <c r="V15" i="6"/>
  <c r="T15" i="6"/>
  <c r="AH13" i="6"/>
  <c r="Z15" i="6"/>
  <c r="AA15" i="6" s="1"/>
  <c r="AC15" i="6"/>
  <c r="AD15" i="6" s="1"/>
  <c r="AB20" i="5"/>
  <c r="AO19" i="5"/>
  <c r="AQ19" i="5" s="1"/>
  <c r="F19" i="6" s="1"/>
  <c r="AD22" i="8"/>
  <c r="AS21" i="8"/>
  <c r="AC22" i="8"/>
  <c r="AR21" i="8"/>
  <c r="AG14" i="6"/>
  <c r="L16" i="6"/>
  <c r="O16" i="6"/>
  <c r="N16" i="6"/>
  <c r="P16" i="6"/>
  <c r="M16" i="6"/>
  <c r="D18" i="6"/>
  <c r="E18" i="6"/>
  <c r="F18" i="6"/>
  <c r="J17" i="6"/>
  <c r="O17" i="6" s="1"/>
  <c r="G18" i="6"/>
  <c r="AP21" i="5"/>
  <c r="H18" i="6"/>
  <c r="X21" i="5"/>
  <c r="AK20" i="5"/>
  <c r="AJ22" i="5"/>
  <c r="W23" i="5"/>
  <c r="S23" i="5"/>
  <c r="AF22" i="5"/>
  <c r="U23" i="5"/>
  <c r="AH22" i="5"/>
  <c r="R23" i="5"/>
  <c r="AE22" i="5"/>
  <c r="AA23" i="5"/>
  <c r="AN22" i="5"/>
  <c r="Q23" i="5"/>
  <c r="AD22" i="5"/>
  <c r="V23" i="5"/>
  <c r="AI22" i="5"/>
  <c r="T23" i="5"/>
  <c r="AG22" i="5"/>
  <c r="Z23" i="5"/>
  <c r="AM22" i="5"/>
  <c r="Y23" i="5"/>
  <c r="AL22" i="5"/>
  <c r="AK11" i="11" l="1"/>
  <c r="AL9" i="9"/>
  <c r="D15" i="11"/>
  <c r="K15" i="11" s="1"/>
  <c r="X13" i="11"/>
  <c r="AC13" i="11"/>
  <c r="AD13" i="11" s="1"/>
  <c r="Z13" i="11"/>
  <c r="U13" i="11"/>
  <c r="AV17" i="10"/>
  <c r="BG17" i="10" s="1"/>
  <c r="S14" i="11"/>
  <c r="AF13" i="11"/>
  <c r="O14" i="11"/>
  <c r="W14" i="11" s="1"/>
  <c r="P14" i="11"/>
  <c r="Q14" i="11"/>
  <c r="R14" i="11"/>
  <c r="U14" i="11"/>
  <c r="N14" i="11"/>
  <c r="AZ16" i="10"/>
  <c r="BC16" i="10"/>
  <c r="F16" i="11" s="1"/>
  <c r="BG16" i="10"/>
  <c r="H16" i="11" s="1"/>
  <c r="BI16" i="10"/>
  <c r="I16" i="11" s="1"/>
  <c r="BE16" i="10"/>
  <c r="G16" i="11" s="1"/>
  <c r="BK16" i="10"/>
  <c r="J16" i="11" s="1"/>
  <c r="AY16" i="10"/>
  <c r="BA16" i="10"/>
  <c r="E16" i="11" s="1"/>
  <c r="AP18" i="10"/>
  <c r="AA19" i="10"/>
  <c r="AE19" i="10"/>
  <c r="AT18" i="10"/>
  <c r="AE12" i="11"/>
  <c r="AJ10" i="11"/>
  <c r="AU18" i="10"/>
  <c r="AW18" i="10" s="1"/>
  <c r="AF19" i="10"/>
  <c r="BL17" i="10"/>
  <c r="BJ17" i="10"/>
  <c r="BD17" i="10"/>
  <c r="BH17" i="10"/>
  <c r="BB17" i="10"/>
  <c r="BF17" i="10"/>
  <c r="AC19" i="10"/>
  <c r="AR18" i="10"/>
  <c r="AL9" i="11"/>
  <c r="AB20" i="10"/>
  <c r="AQ19" i="10"/>
  <c r="S14" i="9"/>
  <c r="M14" i="9"/>
  <c r="AK21" i="10"/>
  <c r="V22" i="10"/>
  <c r="AD22" i="10"/>
  <c r="AS21" i="10"/>
  <c r="AK12" i="11"/>
  <c r="S22" i="10"/>
  <c r="AH21" i="10"/>
  <c r="Y22" i="10"/>
  <c r="AN21" i="10"/>
  <c r="X22" i="10"/>
  <c r="AM21" i="10"/>
  <c r="U22" i="10"/>
  <c r="AJ21" i="10"/>
  <c r="Z22" i="10"/>
  <c r="AO21" i="10"/>
  <c r="T22" i="10"/>
  <c r="AI21" i="10"/>
  <c r="AL11" i="11"/>
  <c r="W22" i="10"/>
  <c r="AL21" i="10"/>
  <c r="AZ17" i="8"/>
  <c r="BJ17" i="8"/>
  <c r="BL17" i="8"/>
  <c r="BF17" i="8"/>
  <c r="BD17" i="8"/>
  <c r="BB17" i="8"/>
  <c r="BH17" i="8"/>
  <c r="BA16" i="8"/>
  <c r="E16" i="9" s="1"/>
  <c r="BG16" i="8"/>
  <c r="H16" i="9" s="1"/>
  <c r="BI16" i="8"/>
  <c r="I16" i="9" s="1"/>
  <c r="AY16" i="8"/>
  <c r="D16" i="9" s="1"/>
  <c r="BC16" i="8"/>
  <c r="F16" i="9" s="1"/>
  <c r="BK16" i="8"/>
  <c r="J16" i="9" s="1"/>
  <c r="BE16" i="8"/>
  <c r="G16" i="9" s="1"/>
  <c r="Z14" i="9"/>
  <c r="AK10" i="9"/>
  <c r="AH20" i="8"/>
  <c r="S21" i="8"/>
  <c r="K15" i="9"/>
  <c r="Q15" i="9" s="1"/>
  <c r="AE19" i="8"/>
  <c r="AU18" i="8"/>
  <c r="AW18" i="8" s="1"/>
  <c r="AT18" i="8"/>
  <c r="Y13" i="9"/>
  <c r="O14" i="9"/>
  <c r="W13" i="9"/>
  <c r="Q14" i="9"/>
  <c r="N14" i="9"/>
  <c r="BK17" i="8"/>
  <c r="BG17" i="8"/>
  <c r="BA17" i="8"/>
  <c r="BI17" i="8"/>
  <c r="AY17" i="8"/>
  <c r="BE17" i="8"/>
  <c r="BC17" i="8"/>
  <c r="X13" i="9"/>
  <c r="AA20" i="8"/>
  <c r="AP19" i="8"/>
  <c r="AQ19" i="8"/>
  <c r="AM20" i="8"/>
  <c r="X21" i="8"/>
  <c r="AD12" i="9"/>
  <c r="AE12" i="9"/>
  <c r="AA13" i="9"/>
  <c r="V13" i="9"/>
  <c r="AC13" i="9"/>
  <c r="W21" i="8"/>
  <c r="AL20" i="8"/>
  <c r="Y21" i="8"/>
  <c r="AN20" i="8"/>
  <c r="AO20" i="8"/>
  <c r="P14" i="9"/>
  <c r="AJ11" i="9"/>
  <c r="U21" i="8"/>
  <c r="AJ20" i="8"/>
  <c r="AK20" i="8"/>
  <c r="AF13" i="9"/>
  <c r="AG13" i="9" s="1"/>
  <c r="T21" i="8"/>
  <c r="AI20" i="8"/>
  <c r="Z13" i="9"/>
  <c r="AI13" i="6"/>
  <c r="AB15" i="6"/>
  <c r="V17" i="6"/>
  <c r="T16" i="6"/>
  <c r="W16" i="6"/>
  <c r="U16" i="6"/>
  <c r="V16" i="6"/>
  <c r="S16" i="6"/>
  <c r="AH14" i="6"/>
  <c r="Z16" i="6"/>
  <c r="AA16" i="6" s="1"/>
  <c r="AC16" i="6"/>
  <c r="AD16" i="6" s="1"/>
  <c r="AB21" i="5"/>
  <c r="AO20" i="5"/>
  <c r="AQ20" i="5" s="1"/>
  <c r="E20" i="6" s="1"/>
  <c r="AD23" i="8"/>
  <c r="AS22" i="8"/>
  <c r="AC23" i="8"/>
  <c r="AR22" i="8"/>
  <c r="AG15" i="6"/>
  <c r="G19" i="6"/>
  <c r="N17" i="6"/>
  <c r="M17" i="6"/>
  <c r="D19" i="6"/>
  <c r="L17" i="6"/>
  <c r="E19" i="6"/>
  <c r="Q17" i="6"/>
  <c r="J18" i="6"/>
  <c r="L18" i="6" s="1"/>
  <c r="P17" i="6"/>
  <c r="I19" i="6"/>
  <c r="AP22" i="5"/>
  <c r="H19" i="6"/>
  <c r="X22" i="5"/>
  <c r="AK21" i="5"/>
  <c r="AA24" i="5"/>
  <c r="AN23" i="5"/>
  <c r="V24" i="5"/>
  <c r="AI23" i="5"/>
  <c r="R24" i="5"/>
  <c r="AE23" i="5"/>
  <c r="T24" i="5"/>
  <c r="AG23" i="5"/>
  <c r="U24" i="5"/>
  <c r="AH23" i="5"/>
  <c r="S24" i="5"/>
  <c r="AF23" i="5"/>
  <c r="Y24" i="5"/>
  <c r="AL23" i="5"/>
  <c r="W24" i="5"/>
  <c r="AJ23" i="5"/>
  <c r="Z24" i="5"/>
  <c r="AM23" i="5"/>
  <c r="AD23" i="5"/>
  <c r="Q24" i="5"/>
  <c r="N15" i="11" l="1"/>
  <c r="R15" i="11"/>
  <c r="Z15" i="11" s="1"/>
  <c r="P15" i="11"/>
  <c r="M15" i="11"/>
  <c r="Q15" i="11"/>
  <c r="Y15" i="11" s="1"/>
  <c r="AY17" i="10"/>
  <c r="AJ13" i="11"/>
  <c r="BA17" i="10"/>
  <c r="E17" i="11" s="1"/>
  <c r="AA14" i="11"/>
  <c r="BC17" i="10"/>
  <c r="F17" i="11" s="1"/>
  <c r="S15" i="11"/>
  <c r="AA15" i="11" s="1"/>
  <c r="O15" i="11"/>
  <c r="BI17" i="10"/>
  <c r="I17" i="11" s="1"/>
  <c r="BE17" i="10"/>
  <c r="G17" i="11" s="1"/>
  <c r="Z14" i="11"/>
  <c r="X14" i="11"/>
  <c r="AZ17" i="10"/>
  <c r="BK17" i="10"/>
  <c r="J17" i="11" s="1"/>
  <c r="Y14" i="11"/>
  <c r="AC14" i="11"/>
  <c r="AD14" i="11" s="1"/>
  <c r="AG13" i="11"/>
  <c r="AE13" i="11"/>
  <c r="AF14" i="11"/>
  <c r="AG14" i="11" s="1"/>
  <c r="H17" i="11"/>
  <c r="V14" i="11"/>
  <c r="D16" i="11"/>
  <c r="K16" i="11" s="1"/>
  <c r="AT19" i="10"/>
  <c r="AE20" i="10"/>
  <c r="AB21" i="10"/>
  <c r="AQ20" i="10"/>
  <c r="AA20" i="10"/>
  <c r="AP19" i="10"/>
  <c r="AV18" i="10"/>
  <c r="AF20" i="10"/>
  <c r="AU19" i="10"/>
  <c r="AW19" i="10" s="1"/>
  <c r="BL18" i="10"/>
  <c r="BB18" i="10"/>
  <c r="BD18" i="10"/>
  <c r="BH18" i="10"/>
  <c r="BF18" i="10"/>
  <c r="BJ18" i="10"/>
  <c r="AC20" i="10"/>
  <c r="AR19" i="10"/>
  <c r="AK10" i="11"/>
  <c r="I17" i="9"/>
  <c r="AA14" i="9"/>
  <c r="D17" i="9"/>
  <c r="U14" i="9"/>
  <c r="P15" i="9"/>
  <c r="X15" i="9" s="1"/>
  <c r="F17" i="9"/>
  <c r="R15" i="9"/>
  <c r="M15" i="9"/>
  <c r="N15" i="9"/>
  <c r="S15" i="9"/>
  <c r="O15" i="9"/>
  <c r="W15" i="9" s="1"/>
  <c r="Y23" i="10"/>
  <c r="AN22" i="10"/>
  <c r="AL22" i="10"/>
  <c r="W23" i="10"/>
  <c r="Z23" i="10"/>
  <c r="AO22" i="10"/>
  <c r="AH22" i="10"/>
  <c r="S23" i="10"/>
  <c r="G17" i="9"/>
  <c r="AL12" i="11"/>
  <c r="X23" i="10"/>
  <c r="AM22" i="10"/>
  <c r="E17" i="9"/>
  <c r="U23" i="10"/>
  <c r="AJ22" i="10"/>
  <c r="H17" i="9"/>
  <c r="AI22" i="10"/>
  <c r="T23" i="10"/>
  <c r="AD23" i="10"/>
  <c r="AS22" i="10"/>
  <c r="V23" i="10"/>
  <c r="AK22" i="10"/>
  <c r="Y14" i="9"/>
  <c r="AK11" i="9"/>
  <c r="W14" i="9"/>
  <c r="AL10" i="9"/>
  <c r="X14" i="9"/>
  <c r="AJ12" i="9"/>
  <c r="AI21" i="8"/>
  <c r="T22" i="8"/>
  <c r="U22" i="8"/>
  <c r="AK21" i="8"/>
  <c r="AJ21" i="8"/>
  <c r="AM21" i="8"/>
  <c r="X22" i="8"/>
  <c r="AV18" i="8"/>
  <c r="AC14" i="9"/>
  <c r="AN21" i="8"/>
  <c r="Y22" i="8"/>
  <c r="AO21" i="8"/>
  <c r="BD18" i="8"/>
  <c r="BL18" i="8"/>
  <c r="BB18" i="8"/>
  <c r="BJ18" i="8"/>
  <c r="BF18" i="8"/>
  <c r="AZ18" i="8"/>
  <c r="BH18" i="8"/>
  <c r="AE20" i="8"/>
  <c r="AU19" i="8"/>
  <c r="AW19" i="8" s="1"/>
  <c r="AT19" i="8"/>
  <c r="J17" i="9"/>
  <c r="AF14" i="9"/>
  <c r="AG14" i="9" s="1"/>
  <c r="AL21" i="8"/>
  <c r="W22" i="8"/>
  <c r="K16" i="9"/>
  <c r="S16" i="9" s="1"/>
  <c r="S22" i="8"/>
  <c r="AH21" i="8"/>
  <c r="AD13" i="9"/>
  <c r="AE13" i="9"/>
  <c r="AA21" i="8"/>
  <c r="AP20" i="8"/>
  <c r="AQ20" i="8"/>
  <c r="V14" i="9"/>
  <c r="Y15" i="9"/>
  <c r="AI14" i="6"/>
  <c r="AB16" i="6"/>
  <c r="W17" i="6"/>
  <c r="S18" i="6"/>
  <c r="X17" i="6"/>
  <c r="S17" i="6"/>
  <c r="T17" i="6"/>
  <c r="U17" i="6"/>
  <c r="AH15" i="6"/>
  <c r="Z17" i="6"/>
  <c r="AA17" i="6" s="1"/>
  <c r="AC17" i="6"/>
  <c r="AD17" i="6" s="1"/>
  <c r="AB22" i="5"/>
  <c r="AO21" i="5"/>
  <c r="AQ21" i="5" s="1"/>
  <c r="H21" i="6" s="1"/>
  <c r="AD24" i="8"/>
  <c r="AS23" i="8"/>
  <c r="AC24" i="8"/>
  <c r="AR23" i="8"/>
  <c r="AG16" i="6"/>
  <c r="M18" i="6"/>
  <c r="O18" i="6"/>
  <c r="N18" i="6"/>
  <c r="I20" i="6"/>
  <c r="P18" i="6"/>
  <c r="Q18" i="6"/>
  <c r="D20" i="6"/>
  <c r="J19" i="6"/>
  <c r="O19" i="6" s="1"/>
  <c r="H20" i="6"/>
  <c r="AP23" i="5"/>
  <c r="F20" i="6"/>
  <c r="G20" i="6"/>
  <c r="X23" i="5"/>
  <c r="AK22" i="5"/>
  <c r="U25" i="5"/>
  <c r="AH24" i="5"/>
  <c r="T25" i="5"/>
  <c r="AG24" i="5"/>
  <c r="W25" i="5"/>
  <c r="AJ24" i="5"/>
  <c r="AI24" i="5"/>
  <c r="V25" i="5"/>
  <c r="Q25" i="5"/>
  <c r="AD24" i="5"/>
  <c r="Y25" i="5"/>
  <c r="AL24" i="5"/>
  <c r="Z25" i="5"/>
  <c r="AM24" i="5"/>
  <c r="S25" i="5"/>
  <c r="AF24" i="5"/>
  <c r="AA25" i="5"/>
  <c r="AN24" i="5"/>
  <c r="R25" i="5"/>
  <c r="AE24" i="5"/>
  <c r="U15" i="11" l="1"/>
  <c r="V15" i="11"/>
  <c r="X15" i="11"/>
  <c r="AK13" i="11"/>
  <c r="D17" i="11"/>
  <c r="K17" i="11" s="1"/>
  <c r="N17" i="11" s="1"/>
  <c r="W15" i="11"/>
  <c r="AC15" i="11"/>
  <c r="AD15" i="11" s="1"/>
  <c r="AF15" i="11"/>
  <c r="AG15" i="11" s="1"/>
  <c r="AE14" i="11"/>
  <c r="AV19" i="10"/>
  <c r="BG19" i="10" s="1"/>
  <c r="BB19" i="10"/>
  <c r="BH19" i="10"/>
  <c r="BJ19" i="10"/>
  <c r="BF19" i="10"/>
  <c r="BL19" i="10"/>
  <c r="BD19" i="10"/>
  <c r="AL10" i="11"/>
  <c r="AF21" i="10"/>
  <c r="AU20" i="10"/>
  <c r="AW20" i="10" s="1"/>
  <c r="BA18" i="10"/>
  <c r="E18" i="11" s="1"/>
  <c r="BC18" i="10"/>
  <c r="F18" i="11" s="1"/>
  <c r="BI18" i="10"/>
  <c r="I18" i="11" s="1"/>
  <c r="BK18" i="10"/>
  <c r="J18" i="11" s="1"/>
  <c r="BE18" i="10"/>
  <c r="G18" i="11" s="1"/>
  <c r="BG18" i="10"/>
  <c r="H18" i="11" s="1"/>
  <c r="AZ18" i="10"/>
  <c r="AY18" i="10"/>
  <c r="AC21" i="10"/>
  <c r="AR20" i="10"/>
  <c r="O16" i="11"/>
  <c r="R16" i="11"/>
  <c r="P16" i="11"/>
  <c r="Q16" i="11"/>
  <c r="M16" i="11"/>
  <c r="AA21" i="10"/>
  <c r="AP20" i="10"/>
  <c r="AB22" i="10"/>
  <c r="AQ21" i="10"/>
  <c r="AE21" i="10"/>
  <c r="AT20" i="10"/>
  <c r="S16" i="11"/>
  <c r="N16" i="11"/>
  <c r="V15" i="9"/>
  <c r="Z15" i="9"/>
  <c r="R16" i="9"/>
  <c r="M16" i="9"/>
  <c r="U16" i="9" s="1"/>
  <c r="U15" i="9"/>
  <c r="O16" i="9"/>
  <c r="W16" i="9" s="1"/>
  <c r="K17" i="9"/>
  <c r="M17" i="9" s="1"/>
  <c r="AF15" i="9"/>
  <c r="AG15" i="9" s="1"/>
  <c r="AC15" i="9"/>
  <c r="AD15" i="9" s="1"/>
  <c r="AA15" i="9"/>
  <c r="AJ14" i="11"/>
  <c r="AH23" i="10"/>
  <c r="S24" i="10"/>
  <c r="AD24" i="10"/>
  <c r="AS23" i="10"/>
  <c r="T24" i="10"/>
  <c r="AI23" i="10"/>
  <c r="X24" i="10"/>
  <c r="AM23" i="10"/>
  <c r="W24" i="10"/>
  <c r="AL23" i="10"/>
  <c r="Z24" i="10"/>
  <c r="AO23" i="10"/>
  <c r="Y24" i="10"/>
  <c r="AN23" i="10"/>
  <c r="AK23" i="10"/>
  <c r="V24" i="10"/>
  <c r="AJ23" i="10"/>
  <c r="U24" i="10"/>
  <c r="AV19" i="8"/>
  <c r="AA16" i="9"/>
  <c r="AE21" i="8"/>
  <c r="AU20" i="8"/>
  <c r="AW20" i="8" s="1"/>
  <c r="AT20" i="8"/>
  <c r="AV20" i="8" s="1"/>
  <c r="AD14" i="9"/>
  <c r="AE14" i="9"/>
  <c r="T23" i="8"/>
  <c r="AI22" i="8"/>
  <c r="P16" i="9"/>
  <c r="AL11" i="9"/>
  <c r="BI18" i="8"/>
  <c r="I18" i="9" s="1"/>
  <c r="AY18" i="8"/>
  <c r="D18" i="9" s="1"/>
  <c r="BG18" i="8"/>
  <c r="H18" i="9" s="1"/>
  <c r="BA18" i="8"/>
  <c r="E18" i="9" s="1"/>
  <c r="BK18" i="8"/>
  <c r="J18" i="9" s="1"/>
  <c r="BC18" i="8"/>
  <c r="F18" i="9" s="1"/>
  <c r="BE18" i="8"/>
  <c r="G18" i="9" s="1"/>
  <c r="AL22" i="8"/>
  <c r="W23" i="8"/>
  <c r="AA22" i="8"/>
  <c r="AQ21" i="8"/>
  <c r="AP21" i="8"/>
  <c r="AM22" i="8"/>
  <c r="X23" i="8"/>
  <c r="AK12" i="9"/>
  <c r="S23" i="8"/>
  <c r="AH22" i="8"/>
  <c r="AZ19" i="8"/>
  <c r="BJ19" i="8"/>
  <c r="BF19" i="8"/>
  <c r="BB19" i="8"/>
  <c r="BD19" i="8"/>
  <c r="BL19" i="8"/>
  <c r="BH19" i="8"/>
  <c r="AJ13" i="9"/>
  <c r="Q16" i="9"/>
  <c r="U23" i="8"/>
  <c r="AK22" i="8"/>
  <c r="AJ22" i="8"/>
  <c r="AN22" i="8"/>
  <c r="Y23" i="8"/>
  <c r="AO22" i="8"/>
  <c r="N16" i="9"/>
  <c r="AB17" i="6"/>
  <c r="AI15" i="6"/>
  <c r="V19" i="6"/>
  <c r="X18" i="6"/>
  <c r="W18" i="6"/>
  <c r="U18" i="6"/>
  <c r="V18" i="6"/>
  <c r="T18" i="6"/>
  <c r="AH16" i="6"/>
  <c r="Z18" i="6"/>
  <c r="AA18" i="6" s="1"/>
  <c r="AC18" i="6"/>
  <c r="AO22" i="5"/>
  <c r="AQ22" i="5" s="1"/>
  <c r="I22" i="6" s="1"/>
  <c r="AB23" i="5"/>
  <c r="AD25" i="8"/>
  <c r="AS24" i="8"/>
  <c r="AC25" i="8"/>
  <c r="AR24" i="8"/>
  <c r="AG17" i="6"/>
  <c r="L19" i="6"/>
  <c r="P19" i="6"/>
  <c r="N19" i="6"/>
  <c r="Q19" i="6"/>
  <c r="I21" i="6"/>
  <c r="D21" i="6"/>
  <c r="G21" i="6"/>
  <c r="M19" i="6"/>
  <c r="J20" i="6"/>
  <c r="P20" i="6" s="1"/>
  <c r="F21" i="6"/>
  <c r="AP24" i="5"/>
  <c r="E21" i="6"/>
  <c r="X24" i="5"/>
  <c r="AK23" i="5"/>
  <c r="Z26" i="5"/>
  <c r="AM25" i="5"/>
  <c r="AD25" i="5"/>
  <c r="Q26" i="5"/>
  <c r="V26" i="5"/>
  <c r="AI25" i="5"/>
  <c r="R26" i="5"/>
  <c r="AE25" i="5"/>
  <c r="AA26" i="5"/>
  <c r="AN25" i="5"/>
  <c r="Y26" i="5"/>
  <c r="AL25" i="5"/>
  <c r="T26" i="5"/>
  <c r="AG25" i="5"/>
  <c r="W26" i="5"/>
  <c r="AJ25" i="5"/>
  <c r="U26" i="5"/>
  <c r="AH25" i="5"/>
  <c r="S26" i="5"/>
  <c r="AF25" i="5"/>
  <c r="AL13" i="11" l="1"/>
  <c r="H19" i="11"/>
  <c r="R17" i="11"/>
  <c r="BK19" i="10"/>
  <c r="J19" i="11" s="1"/>
  <c r="Q17" i="11"/>
  <c r="BE19" i="10"/>
  <c r="G19" i="11" s="1"/>
  <c r="AE15" i="11"/>
  <c r="AZ19" i="10"/>
  <c r="BI19" i="10"/>
  <c r="I19" i="11" s="1"/>
  <c r="O17" i="11"/>
  <c r="S17" i="11"/>
  <c r="M17" i="11"/>
  <c r="P17" i="11"/>
  <c r="BC19" i="10"/>
  <c r="F19" i="11" s="1"/>
  <c r="AY19" i="10"/>
  <c r="BA19" i="10"/>
  <c r="E19" i="11" s="1"/>
  <c r="AV20" i="10"/>
  <c r="BE20" i="10" s="1"/>
  <c r="AJ15" i="11"/>
  <c r="D18" i="11"/>
  <c r="K18" i="11" s="1"/>
  <c r="M18" i="11" s="1"/>
  <c r="V17" i="11"/>
  <c r="Z16" i="11"/>
  <c r="W16" i="11"/>
  <c r="BJ20" i="10"/>
  <c r="BF20" i="10"/>
  <c r="BD20" i="10"/>
  <c r="BH20" i="10"/>
  <c r="BL20" i="10"/>
  <c r="BB20" i="10"/>
  <c r="AQ22" i="10"/>
  <c r="AB23" i="10"/>
  <c r="AF22" i="10"/>
  <c r="AU21" i="10"/>
  <c r="AW21" i="10" s="1"/>
  <c r="V16" i="11"/>
  <c r="AR21" i="10"/>
  <c r="AC22" i="10"/>
  <c r="AA16" i="11"/>
  <c r="AA22" i="10"/>
  <c r="AP21" i="10"/>
  <c r="AF16" i="11"/>
  <c r="AG16" i="11" s="1"/>
  <c r="AC16" i="11"/>
  <c r="U16" i="11"/>
  <c r="Y16" i="11"/>
  <c r="AE22" i="10"/>
  <c r="AT21" i="10"/>
  <c r="X16" i="11"/>
  <c r="Z16" i="9"/>
  <c r="AE15" i="9"/>
  <c r="Q17" i="9"/>
  <c r="R17" i="9"/>
  <c r="S17" i="9"/>
  <c r="U17" i="9"/>
  <c r="P17" i="9"/>
  <c r="N17" i="9"/>
  <c r="V17" i="9" s="1"/>
  <c r="O17" i="9"/>
  <c r="AK14" i="11"/>
  <c r="W25" i="10"/>
  <c r="AL24" i="10"/>
  <c r="T25" i="10"/>
  <c r="AI24" i="10"/>
  <c r="U25" i="10"/>
  <c r="AJ24" i="10"/>
  <c r="AM24" i="10"/>
  <c r="X25" i="10"/>
  <c r="AN24" i="10"/>
  <c r="Y25" i="10"/>
  <c r="AD25" i="10"/>
  <c r="AS24" i="10"/>
  <c r="K18" i="9"/>
  <c r="M18" i="9" s="1"/>
  <c r="S25" i="10"/>
  <c r="AH24" i="10"/>
  <c r="AO24" i="10"/>
  <c r="Z25" i="10"/>
  <c r="V25" i="10"/>
  <c r="AK24" i="10"/>
  <c r="AF16" i="9"/>
  <c r="AG16" i="9" s="1"/>
  <c r="BA20" i="8"/>
  <c r="BK20" i="8"/>
  <c r="BI20" i="8"/>
  <c r="BG20" i="8"/>
  <c r="AY20" i="8"/>
  <c r="BE20" i="8"/>
  <c r="BC20" i="8"/>
  <c r="BL20" i="8"/>
  <c r="BH20" i="8"/>
  <c r="BB20" i="8"/>
  <c r="BF20" i="8"/>
  <c r="BJ20" i="8"/>
  <c r="AZ20" i="8"/>
  <c r="BD20" i="8"/>
  <c r="Y24" i="8"/>
  <c r="AN23" i="8"/>
  <c r="AO23" i="8"/>
  <c r="AA23" i="8"/>
  <c r="AP22" i="8"/>
  <c r="AQ22" i="8"/>
  <c r="AE22" i="8"/>
  <c r="AT21" i="8"/>
  <c r="AU21" i="8"/>
  <c r="AW21" i="8" s="1"/>
  <c r="V16" i="9"/>
  <c r="AC16" i="9"/>
  <c r="X16" i="9"/>
  <c r="AJ15" i="9"/>
  <c r="U24" i="8"/>
  <c r="AJ23" i="8"/>
  <c r="AK23" i="8"/>
  <c r="S24" i="8"/>
  <c r="AH23" i="8"/>
  <c r="AI23" i="8"/>
  <c r="T24" i="8"/>
  <c r="BG19" i="8"/>
  <c r="H19" i="9" s="1"/>
  <c r="BK19" i="8"/>
  <c r="J19" i="9" s="1"/>
  <c r="BE19" i="8"/>
  <c r="G19" i="9" s="1"/>
  <c r="BI19" i="8"/>
  <c r="I19" i="9" s="1"/>
  <c r="AY19" i="8"/>
  <c r="D19" i="9" s="1"/>
  <c r="BA19" i="8"/>
  <c r="E19" i="9" s="1"/>
  <c r="BC19" i="8"/>
  <c r="F19" i="9" s="1"/>
  <c r="Y16" i="9"/>
  <c r="AL12" i="9"/>
  <c r="AK13" i="9"/>
  <c r="AJ14" i="9"/>
  <c r="AL23" i="8"/>
  <c r="W24" i="8"/>
  <c r="AM23" i="8"/>
  <c r="X24" i="8"/>
  <c r="AI16" i="6"/>
  <c r="W20" i="6"/>
  <c r="T19" i="6"/>
  <c r="X19" i="6"/>
  <c r="U19" i="6"/>
  <c r="W19" i="6"/>
  <c r="S19" i="6"/>
  <c r="AH17" i="6"/>
  <c r="Z19" i="6"/>
  <c r="AA19" i="6" s="1"/>
  <c r="AC19" i="6"/>
  <c r="AD19" i="6" s="1"/>
  <c r="AB18" i="6"/>
  <c r="AD18" i="6"/>
  <c r="AB24" i="5"/>
  <c r="AO23" i="5"/>
  <c r="AQ23" i="5" s="1"/>
  <c r="E23" i="6" s="1"/>
  <c r="AD26" i="8"/>
  <c r="AS25" i="8"/>
  <c r="AC26" i="8"/>
  <c r="AR25" i="8"/>
  <c r="AG18" i="6"/>
  <c r="L20" i="6"/>
  <c r="O20" i="6"/>
  <c r="J21" i="6"/>
  <c r="N21" i="6" s="1"/>
  <c r="G22" i="6"/>
  <c r="F22" i="6"/>
  <c r="N20" i="6"/>
  <c r="M20" i="6"/>
  <c r="Q20" i="6"/>
  <c r="D22" i="6"/>
  <c r="E22" i="6"/>
  <c r="AP25" i="5"/>
  <c r="H22" i="6"/>
  <c r="AK24" i="5"/>
  <c r="X25" i="5"/>
  <c r="W27" i="5"/>
  <c r="AJ26" i="5"/>
  <c r="R27" i="5"/>
  <c r="AE26" i="5"/>
  <c r="T27" i="5"/>
  <c r="AG26" i="5"/>
  <c r="AD26" i="5"/>
  <c r="Q27" i="5"/>
  <c r="U27" i="5"/>
  <c r="AH26" i="5"/>
  <c r="V27" i="5"/>
  <c r="AI26" i="5"/>
  <c r="Y27" i="5"/>
  <c r="AL26" i="5"/>
  <c r="S27" i="5"/>
  <c r="AF26" i="5"/>
  <c r="AA27" i="5"/>
  <c r="AN26" i="5"/>
  <c r="AM26" i="5"/>
  <c r="Z27" i="5"/>
  <c r="Z17" i="11" l="1"/>
  <c r="Y17" i="11"/>
  <c r="AF17" i="11"/>
  <c r="AG17" i="11" s="1"/>
  <c r="D19" i="11"/>
  <c r="K19" i="11" s="1"/>
  <c r="P19" i="11" s="1"/>
  <c r="X17" i="11"/>
  <c r="AC17" i="11"/>
  <c r="AD17" i="11" s="1"/>
  <c r="W17" i="11"/>
  <c r="U17" i="11"/>
  <c r="AA17" i="11"/>
  <c r="BG20" i="10"/>
  <c r="H20" i="11" s="1"/>
  <c r="AZ20" i="10"/>
  <c r="AY20" i="10"/>
  <c r="BI20" i="10"/>
  <c r="I20" i="11" s="1"/>
  <c r="BC20" i="10"/>
  <c r="F20" i="11" s="1"/>
  <c r="BA20" i="10"/>
  <c r="E20" i="11" s="1"/>
  <c r="G20" i="11"/>
  <c r="AK15" i="11"/>
  <c r="BK20" i="10"/>
  <c r="J20" i="11" s="1"/>
  <c r="U18" i="11"/>
  <c r="AC23" i="10"/>
  <c r="AR22" i="10"/>
  <c r="AE16" i="11"/>
  <c r="AD16" i="11"/>
  <c r="AV21" i="10"/>
  <c r="BH21" i="10"/>
  <c r="BB21" i="10"/>
  <c r="BL21" i="10"/>
  <c r="BD21" i="10"/>
  <c r="BF21" i="10"/>
  <c r="BJ21" i="10"/>
  <c r="AE23" i="10"/>
  <c r="AT22" i="10"/>
  <c r="AA23" i="10"/>
  <c r="AP22" i="10"/>
  <c r="AU22" i="10"/>
  <c r="AW22" i="10" s="1"/>
  <c r="AF23" i="10"/>
  <c r="Q18" i="11"/>
  <c r="S18" i="11"/>
  <c r="N18" i="11"/>
  <c r="R18" i="11"/>
  <c r="P18" i="11"/>
  <c r="AQ23" i="10"/>
  <c r="AB24" i="10"/>
  <c r="O18" i="11"/>
  <c r="AA17" i="9"/>
  <c r="U18" i="9"/>
  <c r="R18" i="9"/>
  <c r="Z17" i="9"/>
  <c r="Y17" i="9"/>
  <c r="O18" i="9"/>
  <c r="N18" i="9"/>
  <c r="V18" i="9" s="1"/>
  <c r="W17" i="9"/>
  <c r="X17" i="9"/>
  <c r="AC17" i="9"/>
  <c r="AF17" i="9"/>
  <c r="AG17" i="9" s="1"/>
  <c r="AL14" i="11"/>
  <c r="AI25" i="10"/>
  <c r="T26" i="10"/>
  <c r="W26" i="10"/>
  <c r="AL25" i="10"/>
  <c r="V26" i="10"/>
  <c r="AK25" i="10"/>
  <c r="AS25" i="10"/>
  <c r="AD26" i="10"/>
  <c r="Y26" i="10"/>
  <c r="AN25" i="10"/>
  <c r="Z26" i="10"/>
  <c r="AO25" i="10"/>
  <c r="E20" i="9"/>
  <c r="X26" i="10"/>
  <c r="AM25" i="10"/>
  <c r="S26" i="10"/>
  <c r="AH25" i="10"/>
  <c r="F20" i="9"/>
  <c r="U26" i="10"/>
  <c r="AJ25" i="10"/>
  <c r="Q18" i="9"/>
  <c r="Y18" i="9" s="1"/>
  <c r="S18" i="9"/>
  <c r="P18" i="9"/>
  <c r="X18" i="9" s="1"/>
  <c r="D20" i="9"/>
  <c r="AK14" i="9"/>
  <c r="AA24" i="8"/>
  <c r="AP23" i="8"/>
  <c r="AQ23" i="8"/>
  <c r="AI24" i="8"/>
  <c r="T25" i="8"/>
  <c r="AD16" i="9"/>
  <c r="AE16" i="9"/>
  <c r="AL24" i="8"/>
  <c r="W25" i="8"/>
  <c r="AH24" i="8"/>
  <c r="S25" i="8"/>
  <c r="AL13" i="9"/>
  <c r="AN24" i="8"/>
  <c r="AO24" i="8"/>
  <c r="Y25" i="8"/>
  <c r="G20" i="9"/>
  <c r="K19" i="9"/>
  <c r="S19" i="9" s="1"/>
  <c r="U25" i="8"/>
  <c r="AK24" i="8"/>
  <c r="AJ24" i="8"/>
  <c r="H20" i="9"/>
  <c r="X25" i="8"/>
  <c r="AM24" i="8"/>
  <c r="AK15" i="9"/>
  <c r="I20" i="9"/>
  <c r="AE23" i="8"/>
  <c r="AU22" i="8"/>
  <c r="AW22" i="8" s="1"/>
  <c r="AT22" i="8"/>
  <c r="BL21" i="8"/>
  <c r="BH21" i="8"/>
  <c r="AZ21" i="8"/>
  <c r="BJ21" i="8"/>
  <c r="BB21" i="8"/>
  <c r="BD21" i="8"/>
  <c r="BF21" i="8"/>
  <c r="J20" i="9"/>
  <c r="AV21" i="8"/>
  <c r="AI17" i="6"/>
  <c r="AB19" i="6"/>
  <c r="X20" i="6"/>
  <c r="T20" i="6"/>
  <c r="U20" i="6"/>
  <c r="U21" i="6"/>
  <c r="V20" i="6"/>
  <c r="S20" i="6"/>
  <c r="AH18" i="6"/>
  <c r="Z20" i="6"/>
  <c r="AA20" i="6" s="1"/>
  <c r="AC20" i="6"/>
  <c r="AD20" i="6" s="1"/>
  <c r="AB25" i="5"/>
  <c r="AO24" i="5"/>
  <c r="AQ24" i="5" s="1"/>
  <c r="G24" i="6" s="1"/>
  <c r="AD27" i="8"/>
  <c r="AS26" i="8"/>
  <c r="AC27" i="8"/>
  <c r="AR26" i="8"/>
  <c r="AG19" i="6"/>
  <c r="L21" i="6"/>
  <c r="O21" i="6"/>
  <c r="P21" i="6"/>
  <c r="M21" i="6"/>
  <c r="Q21" i="6"/>
  <c r="J22" i="6"/>
  <c r="L22" i="6" s="1"/>
  <c r="I23" i="6"/>
  <c r="F23" i="6"/>
  <c r="H23" i="6"/>
  <c r="AP26" i="5"/>
  <c r="D23" i="6"/>
  <c r="G23" i="6"/>
  <c r="X26" i="5"/>
  <c r="AK25" i="5"/>
  <c r="AA28" i="5"/>
  <c r="AN27" i="5"/>
  <c r="Y28" i="5"/>
  <c r="AL27" i="5"/>
  <c r="S28" i="5"/>
  <c r="AF27" i="5"/>
  <c r="U28" i="5"/>
  <c r="AH27" i="5"/>
  <c r="Z28" i="5"/>
  <c r="AM27" i="5"/>
  <c r="AD27" i="5"/>
  <c r="Q28" i="5"/>
  <c r="T28" i="5"/>
  <c r="AG27" i="5"/>
  <c r="AI27" i="5"/>
  <c r="V28" i="5"/>
  <c r="W28" i="5"/>
  <c r="AJ27" i="5"/>
  <c r="R28" i="5"/>
  <c r="AE27" i="5"/>
  <c r="AV22" i="10" l="1"/>
  <c r="BE22" i="10" s="1"/>
  <c r="AJ17" i="11"/>
  <c r="AE17" i="11"/>
  <c r="D20" i="11"/>
  <c r="K20" i="11" s="1"/>
  <c r="AL15" i="11"/>
  <c r="Q19" i="11"/>
  <c r="Y19" i="11" s="1"/>
  <c r="N19" i="11"/>
  <c r="X19" i="11"/>
  <c r="M19" i="11"/>
  <c r="O19" i="11"/>
  <c r="S19" i="11"/>
  <c r="R19" i="11"/>
  <c r="AZ22" i="10"/>
  <c r="BI22" i="10"/>
  <c r="V18" i="11"/>
  <c r="AF18" i="11"/>
  <c r="AG18" i="11" s="1"/>
  <c r="AC18" i="11"/>
  <c r="AA18" i="11"/>
  <c r="Y18" i="11"/>
  <c r="AU23" i="10"/>
  <c r="AW23" i="10" s="1"/>
  <c r="AF24" i="10"/>
  <c r="BB22" i="10"/>
  <c r="BH22" i="10"/>
  <c r="BD22" i="10"/>
  <c r="BL22" i="10"/>
  <c r="BJ22" i="10"/>
  <c r="BF22" i="10"/>
  <c r="BK21" i="10"/>
  <c r="J21" i="11" s="1"/>
  <c r="BG21" i="10"/>
  <c r="H21" i="11" s="1"/>
  <c r="AY21" i="10"/>
  <c r="BC21" i="10"/>
  <c r="F21" i="11" s="1"/>
  <c r="BE21" i="10"/>
  <c r="G21" i="11" s="1"/>
  <c r="AZ21" i="10"/>
  <c r="BI21" i="10"/>
  <c r="I21" i="11" s="1"/>
  <c r="BA21" i="10"/>
  <c r="E21" i="11" s="1"/>
  <c r="AP23" i="10"/>
  <c r="AA24" i="10"/>
  <c r="AJ16" i="11"/>
  <c r="W18" i="11"/>
  <c r="AQ24" i="10"/>
  <c r="AB25" i="10"/>
  <c r="AE24" i="10"/>
  <c r="AT23" i="10"/>
  <c r="Z18" i="11"/>
  <c r="X18" i="11"/>
  <c r="AC24" i="10"/>
  <c r="AR23" i="10"/>
  <c r="Z18" i="9"/>
  <c r="N19" i="9"/>
  <c r="V19" i="9" s="1"/>
  <c r="AF18" i="9"/>
  <c r="AG18" i="9" s="1"/>
  <c r="W18" i="9"/>
  <c r="AD17" i="9"/>
  <c r="AE17" i="9"/>
  <c r="K20" i="9"/>
  <c r="N20" i="9" s="1"/>
  <c r="V20" i="9" s="1"/>
  <c r="M19" i="9"/>
  <c r="U19" i="9" s="1"/>
  <c r="V27" i="10"/>
  <c r="AK26" i="10"/>
  <c r="X27" i="10"/>
  <c r="AM26" i="10"/>
  <c r="AD27" i="10"/>
  <c r="AS26" i="10"/>
  <c r="W27" i="10"/>
  <c r="AL26" i="10"/>
  <c r="T27" i="10"/>
  <c r="AI26" i="10"/>
  <c r="U27" i="10"/>
  <c r="AJ26" i="10"/>
  <c r="AO26" i="10"/>
  <c r="Z27" i="10"/>
  <c r="S27" i="10"/>
  <c r="AH26" i="10"/>
  <c r="AA18" i="9"/>
  <c r="AC18" i="9"/>
  <c r="AD18" i="9" s="1"/>
  <c r="Y27" i="10"/>
  <c r="AN26" i="10"/>
  <c r="BB22" i="8"/>
  <c r="BL22" i="8"/>
  <c r="AZ22" i="8"/>
  <c r="BJ22" i="8"/>
  <c r="BF22" i="8"/>
  <c r="BH22" i="8"/>
  <c r="BD22" i="8"/>
  <c r="T26" i="8"/>
  <c r="AI25" i="8"/>
  <c r="AE24" i="8"/>
  <c r="AU23" i="8"/>
  <c r="AW23" i="8" s="1"/>
  <c r="AT23" i="8"/>
  <c r="U26" i="8"/>
  <c r="AJ25" i="8"/>
  <c r="AK25" i="8"/>
  <c r="AN25" i="8"/>
  <c r="AO25" i="8"/>
  <c r="Y26" i="8"/>
  <c r="AA19" i="9"/>
  <c r="W26" i="8"/>
  <c r="AL25" i="8"/>
  <c r="AA25" i="8"/>
  <c r="AP24" i="8"/>
  <c r="AQ24" i="8"/>
  <c r="AL15" i="9"/>
  <c r="AV22" i="8"/>
  <c r="R19" i="9"/>
  <c r="AH25" i="8"/>
  <c r="S26" i="8"/>
  <c r="AJ16" i="9"/>
  <c r="AL14" i="9"/>
  <c r="X26" i="8"/>
  <c r="AM25" i="8"/>
  <c r="O19" i="9"/>
  <c r="Q19" i="9"/>
  <c r="BA21" i="8"/>
  <c r="E21" i="9" s="1"/>
  <c r="BE21" i="8"/>
  <c r="G21" i="9" s="1"/>
  <c r="AY21" i="8"/>
  <c r="D21" i="9" s="1"/>
  <c r="BK21" i="8"/>
  <c r="J21" i="9" s="1"/>
  <c r="BI21" i="8"/>
  <c r="I21" i="9" s="1"/>
  <c r="BC21" i="8"/>
  <c r="F21" i="9" s="1"/>
  <c r="BG21" i="8"/>
  <c r="H21" i="9" s="1"/>
  <c r="P19" i="9"/>
  <c r="AI18" i="6"/>
  <c r="AB20" i="6"/>
  <c r="S22" i="6"/>
  <c r="X21" i="6"/>
  <c r="T21" i="6"/>
  <c r="W21" i="6"/>
  <c r="V21" i="6"/>
  <c r="S21" i="6"/>
  <c r="AH19" i="6"/>
  <c r="Z21" i="6"/>
  <c r="AA21" i="6" s="1"/>
  <c r="AC21" i="6"/>
  <c r="AD21" i="6" s="1"/>
  <c r="AB26" i="5"/>
  <c r="AO25" i="5"/>
  <c r="AQ25" i="5" s="1"/>
  <c r="F25" i="6" s="1"/>
  <c r="AD28" i="8"/>
  <c r="AS27" i="8"/>
  <c r="AC28" i="8"/>
  <c r="AR27" i="8"/>
  <c r="AG20" i="6"/>
  <c r="D24" i="6"/>
  <c r="O22" i="6"/>
  <c r="Q22" i="6"/>
  <c r="M22" i="6"/>
  <c r="P22" i="6"/>
  <c r="N22" i="6"/>
  <c r="J23" i="6"/>
  <c r="Q23" i="6" s="1"/>
  <c r="H24" i="6"/>
  <c r="E24" i="6"/>
  <c r="F24" i="6"/>
  <c r="AP27" i="5"/>
  <c r="I24" i="6"/>
  <c r="X27" i="5"/>
  <c r="AK26" i="5"/>
  <c r="Z29" i="5"/>
  <c r="AM28" i="5"/>
  <c r="R29" i="5"/>
  <c r="AE28" i="5"/>
  <c r="U29" i="5"/>
  <c r="AH28" i="5"/>
  <c r="AF28" i="5"/>
  <c r="S29" i="5"/>
  <c r="T29" i="5"/>
  <c r="AG28" i="5"/>
  <c r="AD28" i="5"/>
  <c r="Q29" i="5"/>
  <c r="W29" i="5"/>
  <c r="AJ28" i="5"/>
  <c r="Y29" i="5"/>
  <c r="AL28" i="5"/>
  <c r="V29" i="5"/>
  <c r="AI28" i="5"/>
  <c r="AA29" i="5"/>
  <c r="AN28" i="5"/>
  <c r="BA22" i="10" l="1"/>
  <c r="E22" i="11" s="1"/>
  <c r="G22" i="11"/>
  <c r="BG22" i="10"/>
  <c r="H22" i="11" s="1"/>
  <c r="BK22" i="10"/>
  <c r="J22" i="11" s="1"/>
  <c r="AY22" i="10"/>
  <c r="BC22" i="10"/>
  <c r="F22" i="11" s="1"/>
  <c r="AK17" i="11"/>
  <c r="V19" i="11"/>
  <c r="R20" i="11"/>
  <c r="Z20" i="11" s="1"/>
  <c r="M20" i="11"/>
  <c r="O20" i="11"/>
  <c r="W20" i="11" s="1"/>
  <c r="P20" i="11"/>
  <c r="N20" i="11"/>
  <c r="Q20" i="11"/>
  <c r="Y20" i="11" s="1"/>
  <c r="S20" i="11"/>
  <c r="AC19" i="11"/>
  <c r="AD19" i="11" s="1"/>
  <c r="U19" i="11"/>
  <c r="AF19" i="11"/>
  <c r="AG19" i="11" s="1"/>
  <c r="W19" i="11"/>
  <c r="D22" i="11"/>
  <c r="I22" i="11"/>
  <c r="AA19" i="11"/>
  <c r="Z19" i="11"/>
  <c r="V20" i="11"/>
  <c r="AV23" i="10"/>
  <c r="BG23" i="10" s="1"/>
  <c r="AE25" i="10"/>
  <c r="AT24" i="10"/>
  <c r="AQ25" i="10"/>
  <c r="AB26" i="10"/>
  <c r="AU24" i="10"/>
  <c r="AW24" i="10" s="1"/>
  <c r="AF25" i="10"/>
  <c r="BB23" i="10"/>
  <c r="BL23" i="10"/>
  <c r="BF23" i="10"/>
  <c r="BD23" i="10"/>
  <c r="BJ23" i="10"/>
  <c r="BH23" i="10"/>
  <c r="AD18" i="11"/>
  <c r="AE18" i="11"/>
  <c r="AC25" i="10"/>
  <c r="AR24" i="10"/>
  <c r="D21" i="11"/>
  <c r="AK16" i="11"/>
  <c r="AA25" i="10"/>
  <c r="AP24" i="10"/>
  <c r="S20" i="9"/>
  <c r="R20" i="9"/>
  <c r="Z20" i="9" s="1"/>
  <c r="M20" i="9"/>
  <c r="O20" i="9"/>
  <c r="W20" i="9" s="1"/>
  <c r="Q20" i="9"/>
  <c r="P20" i="9"/>
  <c r="AJ17" i="9"/>
  <c r="AE18" i="9"/>
  <c r="AL27" i="10"/>
  <c r="W28" i="10"/>
  <c r="AH27" i="10"/>
  <c r="S28" i="10"/>
  <c r="Z28" i="10"/>
  <c r="AO27" i="10"/>
  <c r="U28" i="10"/>
  <c r="AJ27" i="10"/>
  <c r="AD28" i="10"/>
  <c r="AS27" i="10"/>
  <c r="Y28" i="10"/>
  <c r="AN27" i="10"/>
  <c r="AM27" i="10"/>
  <c r="X28" i="10"/>
  <c r="T28" i="10"/>
  <c r="AI27" i="10"/>
  <c r="V28" i="10"/>
  <c r="AK27" i="10"/>
  <c r="W19" i="9"/>
  <c r="AI26" i="8"/>
  <c r="T27" i="8"/>
  <c r="AA26" i="8"/>
  <c r="AQ25" i="8"/>
  <c r="AP25" i="8"/>
  <c r="X27" i="8"/>
  <c r="AM26" i="8"/>
  <c r="AJ18" i="9"/>
  <c r="Y27" i="8"/>
  <c r="AO26" i="8"/>
  <c r="AN26" i="8"/>
  <c r="AL26" i="8"/>
  <c r="W27" i="8"/>
  <c r="K21" i="9"/>
  <c r="M21" i="9" s="1"/>
  <c r="X19" i="9"/>
  <c r="U27" i="8"/>
  <c r="AK26" i="8"/>
  <c r="AJ26" i="8"/>
  <c r="Z19" i="9"/>
  <c r="AK16" i="9"/>
  <c r="AF19" i="9"/>
  <c r="AG19" i="9" s="1"/>
  <c r="AV23" i="8"/>
  <c r="BA22" i="8"/>
  <c r="E22" i="9" s="1"/>
  <c r="BE22" i="8"/>
  <c r="G22" i="9" s="1"/>
  <c r="BI22" i="8"/>
  <c r="I22" i="9" s="1"/>
  <c r="BK22" i="8"/>
  <c r="J22" i="9" s="1"/>
  <c r="BG22" i="8"/>
  <c r="H22" i="9" s="1"/>
  <c r="AY22" i="8"/>
  <c r="D22" i="9" s="1"/>
  <c r="BC22" i="8"/>
  <c r="F22" i="9" s="1"/>
  <c r="BJ23" i="8"/>
  <c r="BF23" i="8"/>
  <c r="BD23" i="8"/>
  <c r="BH23" i="8"/>
  <c r="BB23" i="8"/>
  <c r="BL23" i="8"/>
  <c r="AZ23" i="8"/>
  <c r="Y19" i="9"/>
  <c r="S27" i="8"/>
  <c r="AH26" i="8"/>
  <c r="AC19" i="9"/>
  <c r="AE25" i="8"/>
  <c r="AU24" i="8"/>
  <c r="AW24" i="8" s="1"/>
  <c r="AT24" i="8"/>
  <c r="AI19" i="6"/>
  <c r="AB21" i="6"/>
  <c r="X23" i="6"/>
  <c r="U22" i="6"/>
  <c r="W22" i="6"/>
  <c r="T22" i="6"/>
  <c r="X22" i="6"/>
  <c r="V22" i="6"/>
  <c r="AH20" i="6"/>
  <c r="Z22" i="6"/>
  <c r="AA22" i="6" s="1"/>
  <c r="AC22" i="6"/>
  <c r="AB27" i="5"/>
  <c r="AO26" i="5"/>
  <c r="AQ26" i="5" s="1"/>
  <c r="G26" i="6" s="1"/>
  <c r="AD29" i="8"/>
  <c r="AS28" i="8"/>
  <c r="AC29" i="8"/>
  <c r="AR28" i="8"/>
  <c r="AG21" i="6"/>
  <c r="N23" i="6"/>
  <c r="P23" i="6"/>
  <c r="L23" i="6"/>
  <c r="M23" i="6"/>
  <c r="O23" i="6"/>
  <c r="I25" i="6"/>
  <c r="J24" i="6"/>
  <c r="N24" i="6" s="1"/>
  <c r="G25" i="6"/>
  <c r="AP28" i="5"/>
  <c r="D25" i="6"/>
  <c r="E25" i="6"/>
  <c r="H25" i="6"/>
  <c r="AK27" i="5"/>
  <c r="X28" i="5"/>
  <c r="W30" i="5"/>
  <c r="AJ29" i="5"/>
  <c r="AA30" i="5"/>
  <c r="AN29" i="5"/>
  <c r="Q30" i="5"/>
  <c r="AD29" i="5"/>
  <c r="R30" i="5"/>
  <c r="AE29" i="5"/>
  <c r="T30" i="5"/>
  <c r="AG29" i="5"/>
  <c r="AM29" i="5"/>
  <c r="Z30" i="5"/>
  <c r="V30" i="5"/>
  <c r="AI29" i="5"/>
  <c r="Y30" i="5"/>
  <c r="AL29" i="5"/>
  <c r="AF29" i="5"/>
  <c r="S30" i="5"/>
  <c r="U30" i="5"/>
  <c r="AH29" i="5"/>
  <c r="AL17" i="11" l="1"/>
  <c r="AF20" i="11"/>
  <c r="AG20" i="11" s="1"/>
  <c r="X20" i="11"/>
  <c r="AC20" i="11"/>
  <c r="AD20" i="11" s="1"/>
  <c r="AJ19" i="11"/>
  <c r="AA20" i="11"/>
  <c r="U20" i="11"/>
  <c r="AZ23" i="10"/>
  <c r="H23" i="11"/>
  <c r="BC23" i="10"/>
  <c r="F23" i="11" s="1"/>
  <c r="BI23" i="10"/>
  <c r="I23" i="11" s="1"/>
  <c r="AY23" i="10"/>
  <c r="BA23" i="10"/>
  <c r="E23" i="11" s="1"/>
  <c r="BE23" i="10"/>
  <c r="G23" i="11" s="1"/>
  <c r="K22" i="11"/>
  <c r="M22" i="11" s="1"/>
  <c r="AE19" i="11"/>
  <c r="AV24" i="10"/>
  <c r="BG24" i="10" s="1"/>
  <c r="BK23" i="10"/>
  <c r="J23" i="11" s="1"/>
  <c r="AC26" i="10"/>
  <c r="AR25" i="10"/>
  <c r="AF26" i="10"/>
  <c r="AU25" i="10"/>
  <c r="AW25" i="10" s="1"/>
  <c r="BH24" i="10"/>
  <c r="BJ24" i="10"/>
  <c r="BB24" i="10"/>
  <c r="BL24" i="10"/>
  <c r="BD24" i="10"/>
  <c r="BF24" i="10"/>
  <c r="AQ26" i="10"/>
  <c r="AB27" i="10"/>
  <c r="AJ18" i="11"/>
  <c r="AP25" i="10"/>
  <c r="AA26" i="10"/>
  <c r="AE26" i="10"/>
  <c r="AT25" i="10"/>
  <c r="AL16" i="11"/>
  <c r="K21" i="11"/>
  <c r="M21" i="11" s="1"/>
  <c r="U20" i="9"/>
  <c r="Y20" i="9"/>
  <c r="AA20" i="9"/>
  <c r="AC20" i="9"/>
  <c r="AD20" i="9" s="1"/>
  <c r="X20" i="9"/>
  <c r="AF20" i="9"/>
  <c r="AG20" i="9" s="1"/>
  <c r="AK17" i="9"/>
  <c r="N21" i="9"/>
  <c r="V21" i="9" s="1"/>
  <c r="V29" i="10"/>
  <c r="AK28" i="10"/>
  <c r="Y29" i="10"/>
  <c r="AN28" i="10"/>
  <c r="U29" i="10"/>
  <c r="AJ28" i="10"/>
  <c r="T29" i="10"/>
  <c r="AI28" i="10"/>
  <c r="AL28" i="10"/>
  <c r="W29" i="10"/>
  <c r="P21" i="9"/>
  <c r="X21" i="9" s="1"/>
  <c r="R21" i="9"/>
  <c r="Z29" i="10"/>
  <c r="AO28" i="10"/>
  <c r="Q21" i="9"/>
  <c r="Y21" i="9" s="1"/>
  <c r="X29" i="10"/>
  <c r="AM28" i="10"/>
  <c r="AH28" i="10"/>
  <c r="S29" i="10"/>
  <c r="AD29" i="10"/>
  <c r="AS28" i="10"/>
  <c r="AA27" i="8"/>
  <c r="AP26" i="8"/>
  <c r="AQ26" i="8"/>
  <c r="AV24" i="8"/>
  <c r="Y28" i="8"/>
  <c r="AN27" i="8"/>
  <c r="AO27" i="8"/>
  <c r="BJ24" i="8"/>
  <c r="BD24" i="8"/>
  <c r="BF24" i="8"/>
  <c r="BL24" i="8"/>
  <c r="AZ24" i="8"/>
  <c r="BH24" i="8"/>
  <c r="BB24" i="8"/>
  <c r="U28" i="8"/>
  <c r="AJ27" i="8"/>
  <c r="AK27" i="8"/>
  <c r="AK18" i="9"/>
  <c r="T28" i="8"/>
  <c r="AI27" i="8"/>
  <c r="AE26" i="8"/>
  <c r="AU25" i="8"/>
  <c r="AW25" i="8" s="1"/>
  <c r="AT25" i="8"/>
  <c r="BG23" i="8"/>
  <c r="H23" i="9" s="1"/>
  <c r="BA23" i="8"/>
  <c r="E23" i="9" s="1"/>
  <c r="BE23" i="8"/>
  <c r="G23" i="9" s="1"/>
  <c r="BC23" i="8"/>
  <c r="F23" i="9" s="1"/>
  <c r="BK23" i="8"/>
  <c r="J23" i="9" s="1"/>
  <c r="BI23" i="8"/>
  <c r="I23" i="9" s="1"/>
  <c r="AY23" i="8"/>
  <c r="D23" i="9" s="1"/>
  <c r="AD19" i="9"/>
  <c r="AE19" i="9"/>
  <c r="X28" i="8"/>
  <c r="AM27" i="8"/>
  <c r="AL16" i="9"/>
  <c r="U21" i="9"/>
  <c r="S21" i="9"/>
  <c r="O21" i="9"/>
  <c r="K22" i="9"/>
  <c r="N22" i="9" s="1"/>
  <c r="AH27" i="8"/>
  <c r="S28" i="8"/>
  <c r="W28" i="8"/>
  <c r="AL27" i="8"/>
  <c r="AI20" i="6"/>
  <c r="U24" i="6"/>
  <c r="V23" i="6"/>
  <c r="T23" i="6"/>
  <c r="S23" i="6"/>
  <c r="W23" i="6"/>
  <c r="U23" i="6"/>
  <c r="AH21" i="6"/>
  <c r="Z23" i="6"/>
  <c r="AA23" i="6" s="1"/>
  <c r="AC23" i="6"/>
  <c r="AB22" i="6"/>
  <c r="AD22" i="6"/>
  <c r="AB28" i="5"/>
  <c r="AO27" i="5"/>
  <c r="AQ27" i="5" s="1"/>
  <c r="G27" i="6" s="1"/>
  <c r="AD30" i="8"/>
  <c r="AS29" i="8"/>
  <c r="AC30" i="8"/>
  <c r="AR29" i="8"/>
  <c r="AG22" i="6"/>
  <c r="P24" i="6"/>
  <c r="L24" i="6"/>
  <c r="M24" i="6"/>
  <c r="Q24" i="6"/>
  <c r="O24" i="6"/>
  <c r="I26" i="6"/>
  <c r="D26" i="6"/>
  <c r="F26" i="6"/>
  <c r="H26" i="6"/>
  <c r="E26" i="6"/>
  <c r="J25" i="6"/>
  <c r="O25" i="6" s="1"/>
  <c r="AP29" i="5"/>
  <c r="AK28" i="5"/>
  <c r="X29" i="5"/>
  <c r="AG30" i="5"/>
  <c r="T31" i="5"/>
  <c r="Q31" i="5"/>
  <c r="AD30" i="5"/>
  <c r="AL30" i="5"/>
  <c r="Y31" i="5"/>
  <c r="AA31" i="5"/>
  <c r="AN30" i="5"/>
  <c r="U31" i="5"/>
  <c r="AH30" i="5"/>
  <c r="R31" i="5"/>
  <c r="AE30" i="5"/>
  <c r="V31" i="5"/>
  <c r="AI30" i="5"/>
  <c r="W31" i="5"/>
  <c r="AJ30" i="5"/>
  <c r="S31" i="5"/>
  <c r="AF30" i="5"/>
  <c r="Z31" i="5"/>
  <c r="AM30" i="5"/>
  <c r="AK19" i="11" l="1"/>
  <c r="AE20" i="11"/>
  <c r="AJ20" i="11"/>
  <c r="U22" i="11"/>
  <c r="D23" i="11"/>
  <c r="K23" i="11" s="1"/>
  <c r="M23" i="11" s="1"/>
  <c r="R22" i="11"/>
  <c r="Z22" i="11" s="1"/>
  <c r="O22" i="11"/>
  <c r="Q22" i="11"/>
  <c r="S22" i="11"/>
  <c r="P22" i="11"/>
  <c r="X22" i="11" s="1"/>
  <c r="N22" i="11"/>
  <c r="BE24" i="10"/>
  <c r="G24" i="11" s="1"/>
  <c r="BA24" i="10"/>
  <c r="E24" i="11" s="1"/>
  <c r="BI24" i="10"/>
  <c r="I24" i="11" s="1"/>
  <c r="AY24" i="10"/>
  <c r="H24" i="11"/>
  <c r="BC24" i="10"/>
  <c r="F24" i="11" s="1"/>
  <c r="BK24" i="10"/>
  <c r="J24" i="11" s="1"/>
  <c r="AZ24" i="10"/>
  <c r="AE27" i="10"/>
  <c r="AT26" i="10"/>
  <c r="AA27" i="10"/>
  <c r="AP26" i="10"/>
  <c r="AV25" i="10"/>
  <c r="BD25" i="10"/>
  <c r="BJ25" i="10"/>
  <c r="BF25" i="10"/>
  <c r="BH25" i="10"/>
  <c r="BB25" i="10"/>
  <c r="BL25" i="10"/>
  <c r="U21" i="11"/>
  <c r="AK18" i="11"/>
  <c r="AU26" i="10"/>
  <c r="AW26" i="10" s="1"/>
  <c r="AF27" i="10"/>
  <c r="Q21" i="11"/>
  <c r="R21" i="11"/>
  <c r="S21" i="11"/>
  <c r="O21" i="11"/>
  <c r="N21" i="11"/>
  <c r="P21" i="11"/>
  <c r="AQ27" i="10"/>
  <c r="AB28" i="10"/>
  <c r="AC27" i="10"/>
  <c r="AR26" i="10"/>
  <c r="AE20" i="9"/>
  <c r="AC21" i="9"/>
  <c r="AD21" i="9" s="1"/>
  <c r="Z21" i="9"/>
  <c r="AL17" i="9"/>
  <c r="AL19" i="11"/>
  <c r="M22" i="9"/>
  <c r="Q22" i="9"/>
  <c r="AH29" i="10"/>
  <c r="S30" i="10"/>
  <c r="T30" i="10"/>
  <c r="AI29" i="10"/>
  <c r="AK20" i="11"/>
  <c r="AK29" i="10"/>
  <c r="V30" i="10"/>
  <c r="X30" i="10"/>
  <c r="AM29" i="10"/>
  <c r="U30" i="10"/>
  <c r="AJ29" i="10"/>
  <c r="W30" i="10"/>
  <c r="AL29" i="10"/>
  <c r="Y30" i="10"/>
  <c r="AN29" i="10"/>
  <c r="Z30" i="10"/>
  <c r="AO29" i="10"/>
  <c r="W22" i="11"/>
  <c r="AD30" i="10"/>
  <c r="AS29" i="10"/>
  <c r="BD25" i="8"/>
  <c r="BB25" i="8"/>
  <c r="BJ25" i="8"/>
  <c r="BF25" i="8"/>
  <c r="AZ25" i="8"/>
  <c r="BH25" i="8"/>
  <c r="BL25" i="8"/>
  <c r="O22" i="9"/>
  <c r="AV25" i="8"/>
  <c r="AJ20" i="9"/>
  <c r="AE27" i="8"/>
  <c r="AU26" i="8"/>
  <c r="AW26" i="8" s="1"/>
  <c r="AT26" i="8"/>
  <c r="AL28" i="8"/>
  <c r="W29" i="8"/>
  <c r="AH28" i="8"/>
  <c r="S29" i="8"/>
  <c r="T29" i="8"/>
  <c r="AI28" i="8"/>
  <c r="R22" i="9"/>
  <c r="K23" i="9"/>
  <c r="S23" i="9" s="1"/>
  <c r="AL18" i="9"/>
  <c r="V22" i="9"/>
  <c r="AJ19" i="9"/>
  <c r="W21" i="9"/>
  <c r="X29" i="8"/>
  <c r="AM28" i="8"/>
  <c r="AO28" i="8"/>
  <c r="Y29" i="8"/>
  <c r="AN28" i="8"/>
  <c r="AA28" i="8"/>
  <c r="AQ27" i="8"/>
  <c r="AP27" i="8"/>
  <c r="AA21" i="9"/>
  <c r="P22" i="9"/>
  <c r="S22" i="9"/>
  <c r="AF21" i="9"/>
  <c r="AG21" i="9" s="1"/>
  <c r="U29" i="8"/>
  <c r="AK28" i="8"/>
  <c r="AJ28" i="8"/>
  <c r="BI24" i="8"/>
  <c r="I24" i="9" s="1"/>
  <c r="BA24" i="8"/>
  <c r="E24" i="9" s="1"/>
  <c r="BC24" i="8"/>
  <c r="F24" i="9" s="1"/>
  <c r="BG24" i="8"/>
  <c r="H24" i="9" s="1"/>
  <c r="BK24" i="8"/>
  <c r="J24" i="9" s="1"/>
  <c r="AY24" i="8"/>
  <c r="D24" i="9" s="1"/>
  <c r="BE24" i="8"/>
  <c r="G24" i="9" s="1"/>
  <c r="AB23" i="6"/>
  <c r="AD23" i="6"/>
  <c r="AI21" i="6"/>
  <c r="V25" i="6"/>
  <c r="V24" i="6"/>
  <c r="X24" i="6"/>
  <c r="T24" i="6"/>
  <c r="S24" i="6"/>
  <c r="W24" i="6"/>
  <c r="AH22" i="6"/>
  <c r="Z24" i="6"/>
  <c r="AA24" i="6" s="1"/>
  <c r="AC24" i="6"/>
  <c r="AD24" i="6" s="1"/>
  <c r="AO28" i="5"/>
  <c r="AQ28" i="5" s="1"/>
  <c r="F28" i="6" s="1"/>
  <c r="AB29" i="5"/>
  <c r="AD31" i="8"/>
  <c r="AS30" i="8"/>
  <c r="AC31" i="8"/>
  <c r="AR30" i="8"/>
  <c r="AG23" i="6"/>
  <c r="J26" i="6"/>
  <c r="P26" i="6" s="1"/>
  <c r="P25" i="6"/>
  <c r="Q25" i="6"/>
  <c r="N25" i="6"/>
  <c r="L25" i="6"/>
  <c r="D27" i="6"/>
  <c r="E27" i="6"/>
  <c r="M25" i="6"/>
  <c r="F27" i="6"/>
  <c r="AP30" i="5"/>
  <c r="H27" i="6"/>
  <c r="I27" i="6"/>
  <c r="AK29" i="5"/>
  <c r="X30" i="5"/>
  <c r="R32" i="5"/>
  <c r="AE31" i="5"/>
  <c r="Q32" i="5"/>
  <c r="AD31" i="5"/>
  <c r="AM31" i="5"/>
  <c r="Z32" i="5"/>
  <c r="U32" i="5"/>
  <c r="AH31" i="5"/>
  <c r="T32" i="5"/>
  <c r="AG31" i="5"/>
  <c r="AF31" i="5"/>
  <c r="S32" i="5"/>
  <c r="AA32" i="5"/>
  <c r="AN31" i="5"/>
  <c r="W32" i="5"/>
  <c r="AJ31" i="5"/>
  <c r="Y32" i="5"/>
  <c r="AL31" i="5"/>
  <c r="V32" i="5"/>
  <c r="AI31" i="5"/>
  <c r="AA22" i="11" l="1"/>
  <c r="Y22" i="11"/>
  <c r="AF22" i="11"/>
  <c r="AG22" i="11" s="1"/>
  <c r="V22" i="11"/>
  <c r="U23" i="11"/>
  <c r="AC22" i="11"/>
  <c r="AD22" i="11" s="1"/>
  <c r="O23" i="11"/>
  <c r="W23" i="11" s="1"/>
  <c r="D24" i="11"/>
  <c r="K24" i="11" s="1"/>
  <c r="S24" i="11" s="1"/>
  <c r="R23" i="11"/>
  <c r="Z23" i="11" s="1"/>
  <c r="N23" i="11"/>
  <c r="S23" i="11"/>
  <c r="AA23" i="11" s="1"/>
  <c r="Q23" i="11"/>
  <c r="Y23" i="11" s="1"/>
  <c r="P23" i="11"/>
  <c r="AV26" i="10"/>
  <c r="AZ26" i="10" s="1"/>
  <c r="W21" i="11"/>
  <c r="AA21" i="11"/>
  <c r="Z21" i="11"/>
  <c r="Y21" i="11"/>
  <c r="AF28" i="10"/>
  <c r="AU27" i="10"/>
  <c r="AW27" i="10" s="1"/>
  <c r="BD26" i="10"/>
  <c r="BJ26" i="10"/>
  <c r="BL26" i="10"/>
  <c r="BF26" i="10"/>
  <c r="BB26" i="10"/>
  <c r="BH26" i="10"/>
  <c r="AC28" i="10"/>
  <c r="AR27" i="10"/>
  <c r="AL18" i="11"/>
  <c r="BA25" i="10"/>
  <c r="E25" i="11" s="1"/>
  <c r="BG25" i="10"/>
  <c r="H25" i="11" s="1"/>
  <c r="AY25" i="10"/>
  <c r="BC25" i="10"/>
  <c r="F25" i="11" s="1"/>
  <c r="AZ25" i="10"/>
  <c r="BI25" i="10"/>
  <c r="I25" i="11" s="1"/>
  <c r="BE25" i="10"/>
  <c r="G25" i="11" s="1"/>
  <c r="BK25" i="10"/>
  <c r="J25" i="11" s="1"/>
  <c r="AB29" i="10"/>
  <c r="AQ28" i="10"/>
  <c r="AC21" i="11"/>
  <c r="AA28" i="10"/>
  <c r="AP27" i="10"/>
  <c r="X21" i="11"/>
  <c r="AE28" i="10"/>
  <c r="AT27" i="10"/>
  <c r="V21" i="11"/>
  <c r="AF21" i="11"/>
  <c r="AG21" i="11" s="1"/>
  <c r="U22" i="9"/>
  <c r="Y22" i="9"/>
  <c r="AE21" i="9"/>
  <c r="M23" i="9"/>
  <c r="O23" i="9"/>
  <c r="Z31" i="10"/>
  <c r="AO30" i="10"/>
  <c r="X31" i="10"/>
  <c r="AM30" i="10"/>
  <c r="AD31" i="10"/>
  <c r="AS30" i="10"/>
  <c r="V31" i="10"/>
  <c r="AK30" i="10"/>
  <c r="Y31" i="10"/>
  <c r="AN30" i="10"/>
  <c r="T31" i="10"/>
  <c r="AI30" i="10"/>
  <c r="AL20" i="11"/>
  <c r="W31" i="10"/>
  <c r="AL30" i="10"/>
  <c r="AF22" i="9"/>
  <c r="AG22" i="9" s="1"/>
  <c r="S31" i="10"/>
  <c r="AH30" i="10"/>
  <c r="U31" i="10"/>
  <c r="AJ30" i="10"/>
  <c r="BC25" i="8"/>
  <c r="F25" i="9" s="1"/>
  <c r="BK25" i="8"/>
  <c r="J25" i="9" s="1"/>
  <c r="BI25" i="8"/>
  <c r="I25" i="9" s="1"/>
  <c r="BG25" i="8"/>
  <c r="H25" i="9" s="1"/>
  <c r="BE25" i="8"/>
  <c r="G25" i="9" s="1"/>
  <c r="AY25" i="8"/>
  <c r="D25" i="9" s="1"/>
  <c r="BA25" i="8"/>
  <c r="E25" i="9" s="1"/>
  <c r="AA23" i="9"/>
  <c r="S30" i="8"/>
  <c r="AH29" i="8"/>
  <c r="AC22" i="9"/>
  <c r="AA29" i="8"/>
  <c r="AP28" i="8"/>
  <c r="AQ28" i="8"/>
  <c r="R23" i="9"/>
  <c r="Q23" i="9"/>
  <c r="AJ21" i="9"/>
  <c r="W30" i="8"/>
  <c r="AL29" i="8"/>
  <c r="U30" i="8"/>
  <c r="AK29" i="8"/>
  <c r="AJ29" i="8"/>
  <c r="Z22" i="9"/>
  <c r="AV26" i="8"/>
  <c r="P23" i="9"/>
  <c r="AN29" i="8"/>
  <c r="Y30" i="8"/>
  <c r="AO29" i="8"/>
  <c r="BF26" i="8"/>
  <c r="BH26" i="8"/>
  <c r="BD26" i="8"/>
  <c r="BJ26" i="8"/>
  <c r="BB26" i="8"/>
  <c r="BL26" i="8"/>
  <c r="AZ26" i="8"/>
  <c r="N23" i="9"/>
  <c r="AE28" i="8"/>
  <c r="AU27" i="8"/>
  <c r="AW27" i="8" s="1"/>
  <c r="AT27" i="8"/>
  <c r="AV27" i="8" s="1"/>
  <c r="AK19" i="9"/>
  <c r="AA22" i="9"/>
  <c r="T30" i="8"/>
  <c r="AI29" i="8"/>
  <c r="AK20" i="9"/>
  <c r="W22" i="9"/>
  <c r="K24" i="9"/>
  <c r="P24" i="9" s="1"/>
  <c r="X22" i="9"/>
  <c r="X30" i="8"/>
  <c r="AM29" i="8"/>
  <c r="AI22" i="6"/>
  <c r="AB24" i="6"/>
  <c r="T25" i="6"/>
  <c r="S25" i="6"/>
  <c r="U25" i="6"/>
  <c r="X25" i="6"/>
  <c r="W25" i="6"/>
  <c r="W26" i="6"/>
  <c r="AH23" i="6"/>
  <c r="Z25" i="6"/>
  <c r="AA25" i="6" s="1"/>
  <c r="AC25" i="6"/>
  <c r="AD25" i="6" s="1"/>
  <c r="AB30" i="5"/>
  <c r="AO29" i="5"/>
  <c r="AQ29" i="5" s="1"/>
  <c r="AD32" i="8"/>
  <c r="AS31" i="8"/>
  <c r="AC32" i="8"/>
  <c r="AR31" i="8"/>
  <c r="AG24" i="6"/>
  <c r="M26" i="6"/>
  <c r="Q26" i="6"/>
  <c r="N26" i="6"/>
  <c r="O26" i="6"/>
  <c r="L26" i="6"/>
  <c r="J27" i="6"/>
  <c r="Q27" i="6" s="1"/>
  <c r="E28" i="6"/>
  <c r="I28" i="6"/>
  <c r="D28" i="6"/>
  <c r="AP31" i="5"/>
  <c r="H28" i="6"/>
  <c r="G28" i="6"/>
  <c r="X31" i="5"/>
  <c r="AK30" i="5"/>
  <c r="V33" i="5"/>
  <c r="AI32" i="5"/>
  <c r="Y33" i="5"/>
  <c r="AL32" i="5"/>
  <c r="T33" i="5"/>
  <c r="AG32" i="5"/>
  <c r="U33" i="5"/>
  <c r="AH32" i="5"/>
  <c r="W33" i="5"/>
  <c r="AJ32" i="5"/>
  <c r="Z33" i="5"/>
  <c r="AM32" i="5"/>
  <c r="AN32" i="5"/>
  <c r="AA33" i="5"/>
  <c r="R33" i="5"/>
  <c r="AE32" i="5"/>
  <c r="S33" i="5"/>
  <c r="AF32" i="5"/>
  <c r="Q33" i="5"/>
  <c r="AD32" i="5"/>
  <c r="V23" i="11" l="1"/>
  <c r="AE22" i="11"/>
  <c r="BA26" i="10"/>
  <c r="E26" i="11" s="1"/>
  <c r="AC23" i="11"/>
  <c r="AD23" i="11" s="1"/>
  <c r="BG26" i="10"/>
  <c r="H26" i="11" s="1"/>
  <c r="BK26" i="10"/>
  <c r="AF23" i="11"/>
  <c r="AG23" i="11" s="1"/>
  <c r="BE26" i="10"/>
  <c r="G26" i="11" s="1"/>
  <c r="M24" i="11"/>
  <c r="N24" i="11"/>
  <c r="V24" i="11" s="1"/>
  <c r="R24" i="11"/>
  <c r="P24" i="11"/>
  <c r="X24" i="11" s="1"/>
  <c r="Q24" i="11"/>
  <c r="X23" i="11"/>
  <c r="O24" i="11"/>
  <c r="BC26" i="10"/>
  <c r="F26" i="11" s="1"/>
  <c r="AY26" i="10"/>
  <c r="D26" i="11" s="1"/>
  <c r="BI26" i="10"/>
  <c r="I26" i="11" s="1"/>
  <c r="J26" i="11"/>
  <c r="AA24" i="11"/>
  <c r="AV27" i="10"/>
  <c r="BE27" i="10" s="1"/>
  <c r="D25" i="11"/>
  <c r="BF27" i="10"/>
  <c r="BD27" i="10"/>
  <c r="BL27" i="10"/>
  <c r="BJ27" i="10"/>
  <c r="BH27" i="10"/>
  <c r="BB27" i="10"/>
  <c r="AP28" i="10"/>
  <c r="AA29" i="10"/>
  <c r="AF29" i="10"/>
  <c r="AU28" i="10"/>
  <c r="AW28" i="10" s="1"/>
  <c r="AE21" i="11"/>
  <c r="AD21" i="11"/>
  <c r="AB30" i="10"/>
  <c r="AQ29" i="10"/>
  <c r="AC29" i="10"/>
  <c r="AR28" i="10"/>
  <c r="AE29" i="10"/>
  <c r="AT28" i="10"/>
  <c r="U23" i="9"/>
  <c r="W23" i="9"/>
  <c r="Z32" i="10"/>
  <c r="AO31" i="10"/>
  <c r="AI31" i="10"/>
  <c r="T32" i="10"/>
  <c r="AK31" i="10"/>
  <c r="V32" i="10"/>
  <c r="AL31" i="10"/>
  <c r="W32" i="10"/>
  <c r="Y32" i="10"/>
  <c r="AN31" i="10"/>
  <c r="AJ22" i="11"/>
  <c r="AS31" i="10"/>
  <c r="AD32" i="10"/>
  <c r="AJ31" i="10"/>
  <c r="U32" i="10"/>
  <c r="S32" i="10"/>
  <c r="AH31" i="10"/>
  <c r="X32" i="10"/>
  <c r="AM31" i="10"/>
  <c r="S31" i="8"/>
  <c r="AH30" i="8"/>
  <c r="M24" i="9"/>
  <c r="Y23" i="9"/>
  <c r="X24" i="9"/>
  <c r="AL19" i="9"/>
  <c r="Z23" i="9"/>
  <c r="Q24" i="9"/>
  <c r="K25" i="9"/>
  <c r="Q25" i="9" s="1"/>
  <c r="BD27" i="8"/>
  <c r="BL27" i="8"/>
  <c r="BF27" i="8"/>
  <c r="BH27" i="8"/>
  <c r="BB27" i="8"/>
  <c r="BJ27" i="8"/>
  <c r="AZ27" i="8"/>
  <c r="O24" i="9"/>
  <c r="Y31" i="8"/>
  <c r="AN30" i="8"/>
  <c r="AO30" i="8"/>
  <c r="AL30" i="8"/>
  <c r="W31" i="8"/>
  <c r="AA30" i="8"/>
  <c r="AP29" i="8"/>
  <c r="AQ29" i="8"/>
  <c r="AL20" i="9"/>
  <c r="V23" i="9"/>
  <c r="AF23" i="9"/>
  <c r="AG23" i="9" s="1"/>
  <c r="S24" i="9"/>
  <c r="AY27" i="8"/>
  <c r="BE27" i="8"/>
  <c r="BA27" i="8"/>
  <c r="BG27" i="8"/>
  <c r="BI27" i="8"/>
  <c r="BC27" i="8"/>
  <c r="BK27" i="8"/>
  <c r="N24" i="9"/>
  <c r="X23" i="9"/>
  <c r="AC23" i="9"/>
  <c r="AD22" i="9"/>
  <c r="AE22" i="9"/>
  <c r="U31" i="8"/>
  <c r="AK30" i="8"/>
  <c r="AJ30" i="8"/>
  <c r="X31" i="8"/>
  <c r="AM30" i="8"/>
  <c r="T31" i="8"/>
  <c r="AI30" i="8"/>
  <c r="BG26" i="8"/>
  <c r="H26" i="9" s="1"/>
  <c r="BA26" i="8"/>
  <c r="E26" i="9" s="1"/>
  <c r="BE26" i="8"/>
  <c r="G26" i="9" s="1"/>
  <c r="BK26" i="8"/>
  <c r="J26" i="9" s="1"/>
  <c r="BC26" i="8"/>
  <c r="F26" i="9" s="1"/>
  <c r="BI26" i="8"/>
  <c r="I26" i="9" s="1"/>
  <c r="AY26" i="8"/>
  <c r="D26" i="9" s="1"/>
  <c r="AE29" i="8"/>
  <c r="AU28" i="8"/>
  <c r="AW28" i="8" s="1"/>
  <c r="AT28" i="8"/>
  <c r="AV28" i="8" s="1"/>
  <c r="AK21" i="9"/>
  <c r="R24" i="9"/>
  <c r="AI23" i="6"/>
  <c r="AB25" i="6"/>
  <c r="X27" i="6"/>
  <c r="S26" i="6"/>
  <c r="V26" i="6"/>
  <c r="U26" i="6"/>
  <c r="X26" i="6"/>
  <c r="T26" i="6"/>
  <c r="AH24" i="6"/>
  <c r="Z26" i="6"/>
  <c r="AA26" i="6" s="1"/>
  <c r="AC26" i="6"/>
  <c r="D29" i="6"/>
  <c r="AB31" i="5"/>
  <c r="AO30" i="5"/>
  <c r="AQ30" i="5" s="1"/>
  <c r="I30" i="6" s="1"/>
  <c r="AD33" i="8"/>
  <c r="AS32" i="8"/>
  <c r="AC33" i="8"/>
  <c r="AR32" i="8"/>
  <c r="AG25" i="6"/>
  <c r="O27" i="6"/>
  <c r="P27" i="6"/>
  <c r="N27" i="6"/>
  <c r="I29" i="6"/>
  <c r="J28" i="6"/>
  <c r="N28" i="6" s="1"/>
  <c r="M27" i="6"/>
  <c r="L27" i="6"/>
  <c r="E29" i="6"/>
  <c r="G29" i="6"/>
  <c r="H29" i="6"/>
  <c r="F29" i="6"/>
  <c r="AP32" i="5"/>
  <c r="X32" i="5"/>
  <c r="AK31" i="5"/>
  <c r="Z34" i="5"/>
  <c r="AM33" i="5"/>
  <c r="T34" i="5"/>
  <c r="AG33" i="5"/>
  <c r="R34" i="5"/>
  <c r="AE33" i="5"/>
  <c r="Y34" i="5"/>
  <c r="AL33" i="5"/>
  <c r="V34" i="5"/>
  <c r="AI33" i="5"/>
  <c r="Q34" i="5"/>
  <c r="AD33" i="5"/>
  <c r="AA34" i="5"/>
  <c r="AN33" i="5"/>
  <c r="W34" i="5"/>
  <c r="AJ33" i="5"/>
  <c r="S34" i="5"/>
  <c r="AF33" i="5"/>
  <c r="U34" i="5"/>
  <c r="AH33" i="5"/>
  <c r="AE23" i="11" l="1"/>
  <c r="AC24" i="11"/>
  <c r="AD24" i="11" s="1"/>
  <c r="Y24" i="11"/>
  <c r="Z24" i="11"/>
  <c r="AF24" i="11"/>
  <c r="AG24" i="11" s="1"/>
  <c r="W24" i="11"/>
  <c r="U24" i="11"/>
  <c r="K26" i="11"/>
  <c r="Q26" i="11" s="1"/>
  <c r="G27" i="11"/>
  <c r="BG27" i="10"/>
  <c r="H27" i="11" s="1"/>
  <c r="BA27" i="10"/>
  <c r="E27" i="11" s="1"/>
  <c r="AZ27" i="10"/>
  <c r="AY27" i="10"/>
  <c r="BK27" i="10"/>
  <c r="J27" i="11" s="1"/>
  <c r="BI27" i="10"/>
  <c r="I27" i="11" s="1"/>
  <c r="BC27" i="10"/>
  <c r="F27" i="11" s="1"/>
  <c r="AB31" i="10"/>
  <c r="AQ30" i="10"/>
  <c r="AJ21" i="11"/>
  <c r="K25" i="11"/>
  <c r="M25" i="11" s="1"/>
  <c r="BD28" i="10"/>
  <c r="BH28" i="10"/>
  <c r="BJ28" i="10"/>
  <c r="BF28" i="10"/>
  <c r="BB28" i="10"/>
  <c r="BL28" i="10"/>
  <c r="AF30" i="10"/>
  <c r="AU29" i="10"/>
  <c r="AW29" i="10" s="1"/>
  <c r="AA30" i="10"/>
  <c r="AP29" i="10"/>
  <c r="AE30" i="10"/>
  <c r="AT29" i="10"/>
  <c r="AV28" i="10"/>
  <c r="AR29" i="10"/>
  <c r="AC30" i="10"/>
  <c r="N25" i="9"/>
  <c r="V25" i="9" s="1"/>
  <c r="M25" i="9"/>
  <c r="U25" i="9" s="1"/>
  <c r="R25" i="9"/>
  <c r="P25" i="9"/>
  <c r="X25" i="9" s="1"/>
  <c r="O25" i="9"/>
  <c r="W25" i="9" s="1"/>
  <c r="S25" i="9"/>
  <c r="I27" i="9"/>
  <c r="X33" i="10"/>
  <c r="AM32" i="10"/>
  <c r="Y33" i="10"/>
  <c r="AN32" i="10"/>
  <c r="W33" i="10"/>
  <c r="AL32" i="10"/>
  <c r="E27" i="9"/>
  <c r="V33" i="10"/>
  <c r="AK32" i="10"/>
  <c r="G27" i="9"/>
  <c r="AH32" i="10"/>
  <c r="S33" i="10"/>
  <c r="AO32" i="10"/>
  <c r="Z33" i="10"/>
  <c r="U33" i="10"/>
  <c r="AJ32" i="10"/>
  <c r="AS32" i="10"/>
  <c r="AD33" i="10"/>
  <c r="AK22" i="11"/>
  <c r="AJ24" i="11"/>
  <c r="AJ23" i="11"/>
  <c r="J27" i="9"/>
  <c r="T33" i="10"/>
  <c r="AI32" i="10"/>
  <c r="BL28" i="8"/>
  <c r="BD28" i="8"/>
  <c r="BJ28" i="8"/>
  <c r="BF28" i="8"/>
  <c r="AZ28" i="8"/>
  <c r="BB28" i="8"/>
  <c r="BH28" i="8"/>
  <c r="Z24" i="9"/>
  <c r="H27" i="9"/>
  <c r="U32" i="8"/>
  <c r="AJ31" i="8"/>
  <c r="AK31" i="8"/>
  <c r="AL21" i="9"/>
  <c r="AA31" i="8"/>
  <c r="AQ30" i="8"/>
  <c r="AP30" i="8"/>
  <c r="AJ22" i="9"/>
  <c r="W32" i="8"/>
  <c r="AL31" i="8"/>
  <c r="AD23" i="9"/>
  <c r="AE23" i="9"/>
  <c r="AF24" i="9"/>
  <c r="AG24" i="9" s="1"/>
  <c r="AC24" i="9"/>
  <c r="U24" i="9"/>
  <c r="AE30" i="8"/>
  <c r="AU29" i="8"/>
  <c r="AW29" i="8" s="1"/>
  <c r="AT29" i="8"/>
  <c r="AA24" i="9"/>
  <c r="Y25" i="9"/>
  <c r="T32" i="8"/>
  <c r="AI31" i="8"/>
  <c r="X32" i="8"/>
  <c r="AM31" i="8"/>
  <c r="Y24" i="9"/>
  <c r="AH31" i="8"/>
  <c r="S32" i="8"/>
  <c r="V24" i="9"/>
  <c r="AN31" i="8"/>
  <c r="AO31" i="8"/>
  <c r="Y32" i="8"/>
  <c r="K26" i="9"/>
  <c r="N26" i="9" s="1"/>
  <c r="W24" i="9"/>
  <c r="BA28" i="8"/>
  <c r="BG28" i="8"/>
  <c r="BE28" i="8"/>
  <c r="AY28" i="8"/>
  <c r="BI28" i="8"/>
  <c r="BC28" i="8"/>
  <c r="BK28" i="8"/>
  <c r="F27" i="9"/>
  <c r="D27" i="9"/>
  <c r="AB26" i="6"/>
  <c r="AD26" i="6"/>
  <c r="AI24" i="6"/>
  <c r="S27" i="6"/>
  <c r="T27" i="6"/>
  <c r="U28" i="6"/>
  <c r="U27" i="6"/>
  <c r="W27" i="6"/>
  <c r="V27" i="6"/>
  <c r="AH25" i="6"/>
  <c r="Z27" i="6"/>
  <c r="AA27" i="6" s="1"/>
  <c r="AC27" i="6"/>
  <c r="AB32" i="5"/>
  <c r="AO31" i="5"/>
  <c r="AQ31" i="5" s="1"/>
  <c r="G31" i="6" s="1"/>
  <c r="AD34" i="8"/>
  <c r="AS33" i="8"/>
  <c r="AC34" i="8"/>
  <c r="AR33" i="8"/>
  <c r="AG26" i="6"/>
  <c r="Q28" i="6"/>
  <c r="P28" i="6"/>
  <c r="G30" i="6"/>
  <c r="D30" i="6"/>
  <c r="L28" i="6"/>
  <c r="M28" i="6"/>
  <c r="O28" i="6"/>
  <c r="H30" i="6"/>
  <c r="E30" i="6"/>
  <c r="J29" i="6"/>
  <c r="M29" i="6" s="1"/>
  <c r="AP33" i="5"/>
  <c r="F30" i="6"/>
  <c r="X33" i="5"/>
  <c r="AK32" i="5"/>
  <c r="U35" i="5"/>
  <c r="AH34" i="5"/>
  <c r="AA35" i="5"/>
  <c r="AN34" i="5"/>
  <c r="S35" i="5"/>
  <c r="AF34" i="5"/>
  <c r="Q35" i="5"/>
  <c r="AD34" i="5"/>
  <c r="T35" i="5"/>
  <c r="AG34" i="5"/>
  <c r="V35" i="5"/>
  <c r="AI34" i="5"/>
  <c r="Z35" i="5"/>
  <c r="AM34" i="5"/>
  <c r="Y35" i="5"/>
  <c r="AL34" i="5"/>
  <c r="W35" i="5"/>
  <c r="AJ34" i="5"/>
  <c r="R35" i="5"/>
  <c r="AE34" i="5"/>
  <c r="Y26" i="11" l="1"/>
  <c r="N26" i="11"/>
  <c r="M26" i="11"/>
  <c r="P26" i="11"/>
  <c r="AE24" i="11"/>
  <c r="S26" i="11"/>
  <c r="O26" i="11"/>
  <c r="W26" i="11" s="1"/>
  <c r="R26" i="11"/>
  <c r="Z26" i="11" s="1"/>
  <c r="D27" i="11"/>
  <c r="K27" i="11" s="1"/>
  <c r="O27" i="11" s="1"/>
  <c r="BE28" i="10"/>
  <c r="G28" i="11" s="1"/>
  <c r="BC28" i="10"/>
  <c r="F28" i="11" s="1"/>
  <c r="BI28" i="10"/>
  <c r="I28" i="11" s="1"/>
  <c r="AZ28" i="10"/>
  <c r="BG28" i="10"/>
  <c r="H28" i="11" s="1"/>
  <c r="AY28" i="10"/>
  <c r="BK28" i="10"/>
  <c r="J28" i="11" s="1"/>
  <c r="BA28" i="10"/>
  <c r="E28" i="11" s="1"/>
  <c r="AT30" i="10"/>
  <c r="AE31" i="10"/>
  <c r="U25" i="11"/>
  <c r="AV29" i="10"/>
  <c r="P25" i="11"/>
  <c r="N25" i="11"/>
  <c r="O25" i="11"/>
  <c r="S25" i="11"/>
  <c r="R25" i="11"/>
  <c r="Q25" i="11"/>
  <c r="AA31" i="10"/>
  <c r="AP30" i="10"/>
  <c r="AK21" i="11"/>
  <c r="BJ29" i="10"/>
  <c r="BB29" i="10"/>
  <c r="BF29" i="10"/>
  <c r="BD29" i="10"/>
  <c r="BL29" i="10"/>
  <c r="BH29" i="10"/>
  <c r="AR30" i="10"/>
  <c r="AC31" i="10"/>
  <c r="AF31" i="10"/>
  <c r="AU30" i="10"/>
  <c r="AW30" i="10" s="1"/>
  <c r="AQ31" i="10"/>
  <c r="AB32" i="10"/>
  <c r="AA25" i="9"/>
  <c r="D28" i="9"/>
  <c r="G28" i="9"/>
  <c r="AC25" i="9"/>
  <c r="AD25" i="9" s="1"/>
  <c r="AF25" i="9"/>
  <c r="AG25" i="9" s="1"/>
  <c r="H28" i="9"/>
  <c r="Z25" i="9"/>
  <c r="R26" i="9"/>
  <c r="Z26" i="9" s="1"/>
  <c r="J28" i="9"/>
  <c r="F28" i="9"/>
  <c r="AE24" i="9"/>
  <c r="M26" i="9"/>
  <c r="Y34" i="10"/>
  <c r="AN34" i="10" s="1"/>
  <c r="AN33" i="10"/>
  <c r="I28" i="9"/>
  <c r="V34" i="10"/>
  <c r="AK34" i="10" s="1"/>
  <c r="AK33" i="10"/>
  <c r="AM33" i="10"/>
  <c r="X34" i="10"/>
  <c r="AM34" i="10" s="1"/>
  <c r="U34" i="10"/>
  <c r="AJ34" i="10" s="1"/>
  <c r="AJ33" i="10"/>
  <c r="AI33" i="10"/>
  <c r="T34" i="10"/>
  <c r="AI34" i="10" s="1"/>
  <c r="AK23" i="11"/>
  <c r="AL22" i="11"/>
  <c r="O26" i="9"/>
  <c r="AO33" i="10"/>
  <c r="Z34" i="10"/>
  <c r="AO34" i="10" s="1"/>
  <c r="AD34" i="10"/>
  <c r="AS34" i="10" s="1"/>
  <c r="AS33" i="10"/>
  <c r="W34" i="10"/>
  <c r="AL34" i="10" s="1"/>
  <c r="AL33" i="10"/>
  <c r="AK24" i="11"/>
  <c r="S34" i="10"/>
  <c r="AH34" i="10" s="1"/>
  <c r="AH33" i="10"/>
  <c r="V26" i="9"/>
  <c r="AL32" i="8"/>
  <c r="W33" i="8"/>
  <c r="BJ29" i="8"/>
  <c r="BL29" i="8"/>
  <c r="AZ29" i="8"/>
  <c r="BD29" i="8"/>
  <c r="BF29" i="8"/>
  <c r="BH29" i="8"/>
  <c r="BB29" i="8"/>
  <c r="K27" i="9"/>
  <c r="M27" i="9" s="1"/>
  <c r="AI32" i="8"/>
  <c r="T33" i="8"/>
  <c r="U33" i="8"/>
  <c r="AK32" i="8"/>
  <c r="AJ32" i="8"/>
  <c r="E28" i="9"/>
  <c r="S33" i="8"/>
  <c r="AH32" i="8"/>
  <c r="AA32" i="8"/>
  <c r="AP31" i="8"/>
  <c r="AQ31" i="8"/>
  <c r="P26" i="9"/>
  <c r="AK22" i="9"/>
  <c r="AV29" i="8"/>
  <c r="Q26" i="9"/>
  <c r="S26" i="9"/>
  <c r="AO32" i="8"/>
  <c r="AN32" i="8"/>
  <c r="Y33" i="8"/>
  <c r="AE31" i="8"/>
  <c r="AT30" i="8"/>
  <c r="AU30" i="8"/>
  <c r="AW30" i="8" s="1"/>
  <c r="X33" i="8"/>
  <c r="AM32" i="8"/>
  <c r="AD24" i="9"/>
  <c r="AJ23" i="9"/>
  <c r="AI25" i="6"/>
  <c r="AB27" i="6"/>
  <c r="AD27" i="6"/>
  <c r="T29" i="6"/>
  <c r="V28" i="6"/>
  <c r="T28" i="6"/>
  <c r="S28" i="6"/>
  <c r="W28" i="6"/>
  <c r="X28" i="6"/>
  <c r="AH26" i="6"/>
  <c r="Z28" i="6"/>
  <c r="AA28" i="6" s="1"/>
  <c r="AC28" i="6"/>
  <c r="AB33" i="5"/>
  <c r="AO32" i="5"/>
  <c r="AQ32" i="5" s="1"/>
  <c r="G32" i="6" s="1"/>
  <c r="AD35" i="8"/>
  <c r="AS34" i="8"/>
  <c r="AC35" i="8"/>
  <c r="AR34" i="8"/>
  <c r="AG27" i="6"/>
  <c r="P29" i="6"/>
  <c r="Q29" i="6"/>
  <c r="O29" i="6"/>
  <c r="L29" i="6"/>
  <c r="J30" i="6"/>
  <c r="O30" i="6" s="1"/>
  <c r="N29" i="6"/>
  <c r="E31" i="6"/>
  <c r="H31" i="6"/>
  <c r="F31" i="6"/>
  <c r="AP34" i="5"/>
  <c r="I31" i="6"/>
  <c r="D31" i="6"/>
  <c r="X34" i="5"/>
  <c r="AK33" i="5"/>
  <c r="Z36" i="5"/>
  <c r="AM35" i="5"/>
  <c r="Y36" i="5"/>
  <c r="AL35" i="5"/>
  <c r="V36" i="5"/>
  <c r="AI35" i="5"/>
  <c r="R36" i="5"/>
  <c r="AE35" i="5"/>
  <c r="W36" i="5"/>
  <c r="AJ35" i="5"/>
  <c r="T36" i="5"/>
  <c r="AG35" i="5"/>
  <c r="AA36" i="5"/>
  <c r="AN35" i="5"/>
  <c r="Q36" i="5"/>
  <c r="AD35" i="5"/>
  <c r="S36" i="5"/>
  <c r="AF35" i="5"/>
  <c r="U36" i="5"/>
  <c r="AH35" i="5"/>
  <c r="V26" i="11" l="1"/>
  <c r="AV30" i="10"/>
  <c r="BC30" i="10" s="1"/>
  <c r="U26" i="11"/>
  <c r="AF26" i="11"/>
  <c r="AG26" i="11" s="1"/>
  <c r="AC26" i="11"/>
  <c r="AD26" i="11" s="1"/>
  <c r="AJ26" i="11" s="1"/>
  <c r="X26" i="11"/>
  <c r="W27" i="11"/>
  <c r="AA26" i="11"/>
  <c r="S27" i="11"/>
  <c r="R27" i="11"/>
  <c r="D28" i="11"/>
  <c r="K28" i="11" s="1"/>
  <c r="AC25" i="11"/>
  <c r="AD25" i="11" s="1"/>
  <c r="N27" i="11"/>
  <c r="M27" i="11"/>
  <c r="Q27" i="11"/>
  <c r="P27" i="11"/>
  <c r="AR31" i="10"/>
  <c r="AC32" i="10"/>
  <c r="AP31" i="10"/>
  <c r="AA32" i="10"/>
  <c r="AE32" i="10"/>
  <c r="AT31" i="10"/>
  <c r="AY30" i="10"/>
  <c r="Y25" i="11"/>
  <c r="BI30" i="10"/>
  <c r="Z25" i="11"/>
  <c r="BG30" i="10"/>
  <c r="AA25" i="11"/>
  <c r="W25" i="11"/>
  <c r="BE30" i="10"/>
  <c r="BA30" i="10"/>
  <c r="V25" i="11"/>
  <c r="BK30" i="10"/>
  <c r="AB33" i="10"/>
  <c r="AQ32" i="10"/>
  <c r="X25" i="11"/>
  <c r="AZ30" i="10"/>
  <c r="BC29" i="10"/>
  <c r="F29" i="11" s="1"/>
  <c r="BI29" i="10"/>
  <c r="I29" i="11" s="1"/>
  <c r="BG29" i="10"/>
  <c r="H29" i="11" s="1"/>
  <c r="BE29" i="10"/>
  <c r="G29" i="11" s="1"/>
  <c r="AZ29" i="10"/>
  <c r="AY29" i="10"/>
  <c r="BA29" i="10"/>
  <c r="E29" i="11" s="1"/>
  <c r="BK29" i="10"/>
  <c r="J29" i="11" s="1"/>
  <c r="BJ30" i="10"/>
  <c r="BF30" i="10"/>
  <c r="BB30" i="10"/>
  <c r="BL30" i="10"/>
  <c r="BD30" i="10"/>
  <c r="F30" i="11" s="1"/>
  <c r="BH30" i="10"/>
  <c r="AL21" i="11"/>
  <c r="AU31" i="10"/>
  <c r="AW31" i="10" s="1"/>
  <c r="AF32" i="10"/>
  <c r="AF25" i="11"/>
  <c r="AG25" i="11" s="1"/>
  <c r="W26" i="9"/>
  <c r="AE25" i="9"/>
  <c r="AH35" i="10"/>
  <c r="AJ35" i="10"/>
  <c r="Q27" i="9"/>
  <c r="AL35" i="10"/>
  <c r="AK35" i="10"/>
  <c r="U26" i="9"/>
  <c r="AN35" i="10"/>
  <c r="AC26" i="9"/>
  <c r="AD26" i="9" s="1"/>
  <c r="AL24" i="11"/>
  <c r="AF26" i="9"/>
  <c r="AG26" i="9" s="1"/>
  <c r="AM35" i="10"/>
  <c r="O27" i="9"/>
  <c r="AS35" i="10"/>
  <c r="AL23" i="11"/>
  <c r="AI35" i="10"/>
  <c r="AO35" i="10"/>
  <c r="AV30" i="8"/>
  <c r="T34" i="8"/>
  <c r="AI33" i="8"/>
  <c r="AE32" i="8"/>
  <c r="AT31" i="8"/>
  <c r="AU31" i="8"/>
  <c r="AW31" i="8" s="1"/>
  <c r="X34" i="8"/>
  <c r="AM33" i="8"/>
  <c r="W34" i="8"/>
  <c r="AL33" i="8"/>
  <c r="X26" i="9"/>
  <c r="BA29" i="8"/>
  <c r="E29" i="9" s="1"/>
  <c r="BG29" i="8"/>
  <c r="H29" i="9" s="1"/>
  <c r="BE29" i="8"/>
  <c r="G29" i="9" s="1"/>
  <c r="BI29" i="8"/>
  <c r="I29" i="9" s="1"/>
  <c r="AY29" i="8"/>
  <c r="D29" i="9" s="1"/>
  <c r="BK29" i="8"/>
  <c r="J29" i="9" s="1"/>
  <c r="BC29" i="8"/>
  <c r="F29" i="9" s="1"/>
  <c r="AL22" i="9"/>
  <c r="AJ24" i="9"/>
  <c r="U27" i="9"/>
  <c r="K28" i="9"/>
  <c r="N28" i="9" s="1"/>
  <c r="AA26" i="9"/>
  <c r="S27" i="9"/>
  <c r="P27" i="9"/>
  <c r="N27" i="9"/>
  <c r="R27" i="9"/>
  <c r="AN33" i="8"/>
  <c r="AO33" i="8"/>
  <c r="Y34" i="8"/>
  <c r="AK23" i="9"/>
  <c r="Y26" i="9"/>
  <c r="AA33" i="8"/>
  <c r="AQ32" i="8"/>
  <c r="AP32" i="8"/>
  <c r="U34" i="8"/>
  <c r="AK33" i="8"/>
  <c r="AJ33" i="8"/>
  <c r="BH30" i="8"/>
  <c r="BJ30" i="8"/>
  <c r="AZ30" i="8"/>
  <c r="BB30" i="8"/>
  <c r="BD30" i="8"/>
  <c r="BL30" i="8"/>
  <c r="BF30" i="8"/>
  <c r="S34" i="8"/>
  <c r="AH33" i="8"/>
  <c r="AJ25" i="9"/>
  <c r="AB28" i="6"/>
  <c r="AD28" i="6"/>
  <c r="AI26" i="6"/>
  <c r="U29" i="6"/>
  <c r="V30" i="6"/>
  <c r="S29" i="6"/>
  <c r="V29" i="6"/>
  <c r="X29" i="6"/>
  <c r="W29" i="6"/>
  <c r="AH27" i="6"/>
  <c r="Z29" i="6"/>
  <c r="AA29" i="6" s="1"/>
  <c r="AC29" i="6"/>
  <c r="AB34" i="5"/>
  <c r="AO33" i="5"/>
  <c r="AQ33" i="5" s="1"/>
  <c r="I33" i="6" s="1"/>
  <c r="AD36" i="8"/>
  <c r="AS35" i="8"/>
  <c r="AC36" i="8"/>
  <c r="AR35" i="8"/>
  <c r="AG28" i="6"/>
  <c r="Q30" i="6"/>
  <c r="M30" i="6"/>
  <c r="L30" i="6"/>
  <c r="P30" i="6"/>
  <c r="E32" i="6"/>
  <c r="F32" i="6"/>
  <c r="J31" i="6"/>
  <c r="O31" i="6" s="1"/>
  <c r="N30" i="6"/>
  <c r="H32" i="6"/>
  <c r="I32" i="6"/>
  <c r="AP35" i="5"/>
  <c r="D32" i="6"/>
  <c r="X35" i="5"/>
  <c r="AK34" i="5"/>
  <c r="AA37" i="5"/>
  <c r="AN36" i="5"/>
  <c r="AL36" i="5"/>
  <c r="Y37" i="5"/>
  <c r="R37" i="5"/>
  <c r="AE36" i="5"/>
  <c r="AM36" i="5"/>
  <c r="Z37" i="5"/>
  <c r="AG36" i="5"/>
  <c r="T37" i="5"/>
  <c r="U37" i="5"/>
  <c r="AH36" i="5"/>
  <c r="V37" i="5"/>
  <c r="AI36" i="5"/>
  <c r="W37" i="5"/>
  <c r="AJ36" i="5"/>
  <c r="S37" i="5"/>
  <c r="AF36" i="5"/>
  <c r="AD36" i="5"/>
  <c r="Q37" i="5"/>
  <c r="AA27" i="11" l="1"/>
  <c r="Z27" i="11"/>
  <c r="AE26" i="11"/>
  <c r="G30" i="11"/>
  <c r="D30" i="11"/>
  <c r="D29" i="11"/>
  <c r="K29" i="11" s="1"/>
  <c r="O29" i="11" s="1"/>
  <c r="E30" i="11"/>
  <c r="X27" i="11"/>
  <c r="Y27" i="11"/>
  <c r="AF27" i="11"/>
  <c r="AG27" i="11" s="1"/>
  <c r="AC27" i="11"/>
  <c r="U27" i="11"/>
  <c r="V27" i="11"/>
  <c r="S28" i="11"/>
  <c r="O28" i="11"/>
  <c r="R28" i="11"/>
  <c r="Q28" i="11"/>
  <c r="M28" i="11"/>
  <c r="P28" i="11"/>
  <c r="AJ25" i="11"/>
  <c r="AT32" i="10"/>
  <c r="AE33" i="10"/>
  <c r="AP32" i="10"/>
  <c r="AA33" i="10"/>
  <c r="AV31" i="10"/>
  <c r="AE25" i="11"/>
  <c r="H30" i="11"/>
  <c r="AR32" i="10"/>
  <c r="AC33" i="10"/>
  <c r="AB34" i="10"/>
  <c r="AQ34" i="10" s="1"/>
  <c r="AQ33" i="10"/>
  <c r="AF33" i="10"/>
  <c r="AU32" i="10"/>
  <c r="AW32" i="10" s="1"/>
  <c r="J30" i="11"/>
  <c r="N28" i="11"/>
  <c r="BL31" i="10"/>
  <c r="BB31" i="10"/>
  <c r="BH31" i="10"/>
  <c r="BJ31" i="10"/>
  <c r="BD31" i="10"/>
  <c r="BF31" i="10"/>
  <c r="I30" i="11"/>
  <c r="Y27" i="9"/>
  <c r="AE26" i="9"/>
  <c r="W27" i="9"/>
  <c r="AJ26" i="9"/>
  <c r="AK26" i="11"/>
  <c r="AZ31" i="8"/>
  <c r="BJ31" i="8"/>
  <c r="BH31" i="8"/>
  <c r="BF31" i="8"/>
  <c r="BL31" i="8"/>
  <c r="BB31" i="8"/>
  <c r="BD31" i="8"/>
  <c r="AO34" i="8"/>
  <c r="AN34" i="8"/>
  <c r="Y35" i="8"/>
  <c r="X35" i="8"/>
  <c r="AM34" i="8"/>
  <c r="K29" i="9"/>
  <c r="R29" i="9" s="1"/>
  <c r="V27" i="9"/>
  <c r="AC27" i="9"/>
  <c r="AE33" i="8"/>
  <c r="AT32" i="8"/>
  <c r="AU32" i="8"/>
  <c r="AW32" i="8" s="1"/>
  <c r="AL23" i="9"/>
  <c r="AV31" i="8"/>
  <c r="X27" i="9"/>
  <c r="AF27" i="9"/>
  <c r="AG27" i="9" s="1"/>
  <c r="S35" i="8"/>
  <c r="AH34" i="8"/>
  <c r="Z27" i="9"/>
  <c r="AA34" i="8"/>
  <c r="AQ33" i="8"/>
  <c r="AP33" i="8"/>
  <c r="AA27" i="9"/>
  <c r="AK24" i="9"/>
  <c r="V28" i="9"/>
  <c r="T35" i="8"/>
  <c r="AI34" i="8"/>
  <c r="BC30" i="8"/>
  <c r="F30" i="9" s="1"/>
  <c r="BK30" i="8"/>
  <c r="J30" i="9" s="1"/>
  <c r="BG30" i="8"/>
  <c r="H30" i="9" s="1"/>
  <c r="BE30" i="8"/>
  <c r="G30" i="9" s="1"/>
  <c r="BI30" i="8"/>
  <c r="I30" i="9" s="1"/>
  <c r="AY30" i="8"/>
  <c r="D30" i="9" s="1"/>
  <c r="BA30" i="8"/>
  <c r="E30" i="9" s="1"/>
  <c r="AK25" i="9"/>
  <c r="U35" i="8"/>
  <c r="AJ34" i="8"/>
  <c r="AK34" i="8"/>
  <c r="M28" i="9"/>
  <c r="O28" i="9"/>
  <c r="Q28" i="9"/>
  <c r="P28" i="9"/>
  <c r="R28" i="9"/>
  <c r="S28" i="9"/>
  <c r="W35" i="8"/>
  <c r="AL34" i="8"/>
  <c r="AB29" i="6"/>
  <c r="AI27" i="6"/>
  <c r="AD29" i="6"/>
  <c r="U30" i="6"/>
  <c r="V31" i="6"/>
  <c r="W30" i="6"/>
  <c r="S30" i="6"/>
  <c r="T30" i="6"/>
  <c r="X30" i="6"/>
  <c r="AH28" i="6"/>
  <c r="Z30" i="6"/>
  <c r="AA30" i="6" s="1"/>
  <c r="AC30" i="6"/>
  <c r="AD30" i="6" s="1"/>
  <c r="AO34" i="5"/>
  <c r="AQ34" i="5" s="1"/>
  <c r="D34" i="6" s="1"/>
  <c r="AB35" i="5"/>
  <c r="AD37" i="8"/>
  <c r="AS36" i="8"/>
  <c r="AC37" i="8"/>
  <c r="AR36" i="8"/>
  <c r="L31" i="6"/>
  <c r="P31" i="6"/>
  <c r="J32" i="6"/>
  <c r="N32" i="6" s="1"/>
  <c r="Q31" i="6"/>
  <c r="N31" i="6"/>
  <c r="G33" i="6"/>
  <c r="E33" i="6"/>
  <c r="H33" i="6"/>
  <c r="F33" i="6"/>
  <c r="M31" i="6"/>
  <c r="AP36" i="5"/>
  <c r="D33" i="6"/>
  <c r="X36" i="5"/>
  <c r="AK35" i="5"/>
  <c r="Z38" i="5"/>
  <c r="AM37" i="5"/>
  <c r="R38" i="5"/>
  <c r="AE37" i="5"/>
  <c r="AI37" i="5"/>
  <c r="V38" i="5"/>
  <c r="S38" i="5"/>
  <c r="AF37" i="5"/>
  <c r="U38" i="5"/>
  <c r="AH37" i="5"/>
  <c r="AD37" i="5"/>
  <c r="Q38" i="5"/>
  <c r="W38" i="5"/>
  <c r="AJ37" i="5"/>
  <c r="T38" i="5"/>
  <c r="AG37" i="5"/>
  <c r="Y38" i="5"/>
  <c r="AL37" i="5"/>
  <c r="AA38" i="5"/>
  <c r="AN37" i="5"/>
  <c r="AQ35" i="10" l="1"/>
  <c r="AV32" i="10"/>
  <c r="M29" i="11"/>
  <c r="U29" i="11" s="1"/>
  <c r="AD27" i="11"/>
  <c r="AE27" i="11"/>
  <c r="W29" i="11"/>
  <c r="AF34" i="10"/>
  <c r="AU34" i="10" s="1"/>
  <c r="AW34" i="10" s="1"/>
  <c r="AU33" i="10"/>
  <c r="AK25" i="11"/>
  <c r="K30" i="11"/>
  <c r="AC34" i="10"/>
  <c r="AR34" i="10" s="1"/>
  <c r="AR33" i="10"/>
  <c r="X28" i="11"/>
  <c r="AF28" i="11"/>
  <c r="AG28" i="11" s="1"/>
  <c r="U28" i="11"/>
  <c r="AC28" i="11"/>
  <c r="Y28" i="11"/>
  <c r="Z28" i="11"/>
  <c r="BG31" i="10"/>
  <c r="H31" i="11" s="1"/>
  <c r="BE31" i="10"/>
  <c r="G31" i="11" s="1"/>
  <c r="BA31" i="10"/>
  <c r="E31" i="11" s="1"/>
  <c r="AZ31" i="10"/>
  <c r="BK31" i="10"/>
  <c r="J31" i="11" s="1"/>
  <c r="BC31" i="10"/>
  <c r="F31" i="11" s="1"/>
  <c r="AY31" i="10"/>
  <c r="BI31" i="10"/>
  <c r="I31" i="11" s="1"/>
  <c r="W28" i="11"/>
  <c r="V28" i="11"/>
  <c r="AA34" i="10"/>
  <c r="AP34" i="10" s="1"/>
  <c r="AP33" i="10"/>
  <c r="AA28" i="11"/>
  <c r="BK32" i="10"/>
  <c r="BI32" i="10"/>
  <c r="BE32" i="10"/>
  <c r="BC32" i="10"/>
  <c r="BA32" i="10"/>
  <c r="AY32" i="10"/>
  <c r="AZ32" i="10"/>
  <c r="BG32" i="10"/>
  <c r="N29" i="11"/>
  <c r="S29" i="11"/>
  <c r="P29" i="11"/>
  <c r="AE34" i="10"/>
  <c r="AT34" i="10" s="1"/>
  <c r="AT33" i="10"/>
  <c r="R29" i="11"/>
  <c r="BH32" i="10"/>
  <c r="BL32" i="10"/>
  <c r="BB32" i="10"/>
  <c r="BJ32" i="10"/>
  <c r="BF32" i="10"/>
  <c r="BD32" i="10"/>
  <c r="Q29" i="11"/>
  <c r="AK26" i="9"/>
  <c r="P29" i="9"/>
  <c r="X29" i="9" s="1"/>
  <c r="Q29" i="9"/>
  <c r="N29" i="9"/>
  <c r="AL26" i="11"/>
  <c r="BJ32" i="8"/>
  <c r="BF32" i="8"/>
  <c r="AZ32" i="8"/>
  <c r="BL32" i="8"/>
  <c r="BD32" i="8"/>
  <c r="BB32" i="8"/>
  <c r="BH32" i="8"/>
  <c r="AE34" i="8"/>
  <c r="AU33" i="8"/>
  <c r="AW33" i="8" s="1"/>
  <c r="AT33" i="8"/>
  <c r="Z28" i="9"/>
  <c r="X28" i="9"/>
  <c r="K30" i="9"/>
  <c r="R30" i="9" s="1"/>
  <c r="AL24" i="9"/>
  <c r="AE27" i="9"/>
  <c r="AD27" i="9"/>
  <c r="Y28" i="9"/>
  <c r="U28" i="9"/>
  <c r="AC28" i="9"/>
  <c r="AF28" i="9"/>
  <c r="AG28" i="9" s="1"/>
  <c r="BI31" i="8"/>
  <c r="I31" i="9" s="1"/>
  <c r="AY31" i="8"/>
  <c r="D31" i="9" s="1"/>
  <c r="BA31" i="8"/>
  <c r="E31" i="9" s="1"/>
  <c r="BC31" i="8"/>
  <c r="F31" i="9" s="1"/>
  <c r="BG31" i="8"/>
  <c r="H31" i="9" s="1"/>
  <c r="BE31" i="8"/>
  <c r="G31" i="9" s="1"/>
  <c r="BK31" i="8"/>
  <c r="J31" i="9" s="1"/>
  <c r="W28" i="9"/>
  <c r="AA35" i="8"/>
  <c r="AQ34" i="8"/>
  <c r="AP34" i="8"/>
  <c r="M29" i="9"/>
  <c r="AA28" i="9"/>
  <c r="Z29" i="9"/>
  <c r="U36" i="8"/>
  <c r="AK35" i="8"/>
  <c r="AJ35" i="8"/>
  <c r="Y36" i="8"/>
  <c r="AN35" i="8"/>
  <c r="AO35" i="8"/>
  <c r="O29" i="9"/>
  <c r="AI35" i="8"/>
  <c r="T36" i="8"/>
  <c r="X36" i="8"/>
  <c r="AM35" i="8"/>
  <c r="AL35" i="8"/>
  <c r="W36" i="8"/>
  <c r="AL25" i="9"/>
  <c r="S36" i="8"/>
  <c r="AH35" i="8"/>
  <c r="AV32" i="8"/>
  <c r="S29" i="9"/>
  <c r="AI28" i="6"/>
  <c r="AB30" i="6"/>
  <c r="T31" i="6"/>
  <c r="U31" i="6"/>
  <c r="X31" i="6"/>
  <c r="U32" i="6"/>
  <c r="W31" i="6"/>
  <c r="S31" i="6"/>
  <c r="Z31" i="6"/>
  <c r="AA31" i="6" s="1"/>
  <c r="AC31" i="6"/>
  <c r="AD31" i="6" s="1"/>
  <c r="AO35" i="5"/>
  <c r="AQ35" i="5" s="1"/>
  <c r="D35" i="6" s="1"/>
  <c r="AB36" i="5"/>
  <c r="AD38" i="8"/>
  <c r="AS37" i="8"/>
  <c r="AC38" i="8"/>
  <c r="AR37" i="8"/>
  <c r="AG30" i="6"/>
  <c r="AG29" i="6"/>
  <c r="M32" i="6"/>
  <c r="P32" i="6"/>
  <c r="Q32" i="6"/>
  <c r="L32" i="6"/>
  <c r="J33" i="6"/>
  <c r="N33" i="6" s="1"/>
  <c r="O32" i="6"/>
  <c r="F34" i="6"/>
  <c r="I34" i="6"/>
  <c r="E34" i="6"/>
  <c r="AP37" i="5"/>
  <c r="G34" i="6"/>
  <c r="H34" i="6"/>
  <c r="AK36" i="5"/>
  <c r="X37" i="5"/>
  <c r="S39" i="5"/>
  <c r="AF38" i="5"/>
  <c r="V39" i="5"/>
  <c r="AI38" i="5"/>
  <c r="U39" i="5"/>
  <c r="AH38" i="5"/>
  <c r="AA39" i="5"/>
  <c r="AN38" i="5"/>
  <c r="Z39" i="5"/>
  <c r="AM38" i="5"/>
  <c r="R39" i="5"/>
  <c r="AE38" i="5"/>
  <c r="AD38" i="5"/>
  <c r="Q39" i="5"/>
  <c r="W39" i="5"/>
  <c r="AJ38" i="5"/>
  <c r="Y39" i="5"/>
  <c r="AL38" i="5"/>
  <c r="T39" i="5"/>
  <c r="AG38" i="5"/>
  <c r="AT35" i="10" l="1"/>
  <c r="H32" i="11"/>
  <c r="AV34" i="10"/>
  <c r="BK34" i="10" s="1"/>
  <c r="J32" i="11"/>
  <c r="AJ27" i="11"/>
  <c r="AR35" i="10"/>
  <c r="X29" i="11"/>
  <c r="AA29" i="11"/>
  <c r="Y29" i="11"/>
  <c r="V29" i="11"/>
  <c r="AC29" i="11"/>
  <c r="AV33" i="10"/>
  <c r="AP35" i="10"/>
  <c r="V29" i="9"/>
  <c r="N30" i="11"/>
  <c r="P30" i="11"/>
  <c r="S30" i="11"/>
  <c r="Q30" i="11"/>
  <c r="M30" i="11"/>
  <c r="O30" i="11"/>
  <c r="D32" i="11"/>
  <c r="AL25" i="11"/>
  <c r="E32" i="11"/>
  <c r="F32" i="11"/>
  <c r="AW33" i="10"/>
  <c r="AU35" i="10"/>
  <c r="G32" i="11"/>
  <c r="AD28" i="11"/>
  <c r="AE28" i="11"/>
  <c r="BD34" i="10"/>
  <c r="BL34" i="10"/>
  <c r="BJ34" i="10"/>
  <c r="BH34" i="10"/>
  <c r="BF34" i="10"/>
  <c r="BB34" i="10"/>
  <c r="Z29" i="11"/>
  <c r="I32" i="11"/>
  <c r="D31" i="11"/>
  <c r="R30" i="11"/>
  <c r="AF29" i="11"/>
  <c r="AG29" i="11" s="1"/>
  <c r="AL26" i="9"/>
  <c r="Y29" i="9"/>
  <c r="N30" i="9"/>
  <c r="V30" i="9" s="1"/>
  <c r="Q30" i="9"/>
  <c r="S30" i="9"/>
  <c r="M30" i="9"/>
  <c r="U30" i="9" s="1"/>
  <c r="P30" i="9"/>
  <c r="X30" i="9" s="1"/>
  <c r="Z30" i="9"/>
  <c r="AE35" i="8"/>
  <c r="AT34" i="8"/>
  <c r="AV34" i="8" s="1"/>
  <c r="AU34" i="8"/>
  <c r="AW34" i="8" s="1"/>
  <c r="S37" i="8"/>
  <c r="AH36" i="8"/>
  <c r="AD28" i="9"/>
  <c r="AE28" i="9"/>
  <c r="AO36" i="8"/>
  <c r="Y37" i="8"/>
  <c r="AN36" i="8"/>
  <c r="BG32" i="8"/>
  <c r="H32" i="9" s="1"/>
  <c r="BI32" i="8"/>
  <c r="I32" i="9" s="1"/>
  <c r="BK32" i="8"/>
  <c r="J32" i="9" s="1"/>
  <c r="BE32" i="8"/>
  <c r="G32" i="9" s="1"/>
  <c r="BC32" i="8"/>
  <c r="F32" i="9" s="1"/>
  <c r="AY32" i="8"/>
  <c r="D32" i="9" s="1"/>
  <c r="BA32" i="8"/>
  <c r="E32" i="9" s="1"/>
  <c r="AJ27" i="9"/>
  <c r="AL36" i="8"/>
  <c r="W37" i="8"/>
  <c r="AF29" i="9"/>
  <c r="AG29" i="9" s="1"/>
  <c r="U29" i="9"/>
  <c r="AC29" i="9"/>
  <c r="BL33" i="8"/>
  <c r="BH33" i="8"/>
  <c r="BJ33" i="8"/>
  <c r="AZ33" i="8"/>
  <c r="BD33" i="8"/>
  <c r="BF33" i="8"/>
  <c r="BB33" i="8"/>
  <c r="AV33" i="8"/>
  <c r="X37" i="8"/>
  <c r="AM36" i="8"/>
  <c r="AA36" i="8"/>
  <c r="AQ35" i="8"/>
  <c r="AP35" i="8"/>
  <c r="U37" i="8"/>
  <c r="AK36" i="8"/>
  <c r="AJ36" i="8"/>
  <c r="O30" i="9"/>
  <c r="W29" i="9"/>
  <c r="AA29" i="9"/>
  <c r="T37" i="8"/>
  <c r="AI36" i="8"/>
  <c r="K31" i="9"/>
  <c r="R31" i="9" s="1"/>
  <c r="AB31" i="6"/>
  <c r="V32" i="6"/>
  <c r="U33" i="6"/>
  <c r="S32" i="6"/>
  <c r="X32" i="6"/>
  <c r="W32" i="6"/>
  <c r="T32" i="6"/>
  <c r="AH29" i="6"/>
  <c r="AH30" i="6"/>
  <c r="Z32" i="6"/>
  <c r="AA32" i="6" s="1"/>
  <c r="AC32" i="6"/>
  <c r="AD32" i="6" s="1"/>
  <c r="AO36" i="5"/>
  <c r="AQ36" i="5" s="1"/>
  <c r="G36" i="6" s="1"/>
  <c r="AB37" i="5"/>
  <c r="AD39" i="8"/>
  <c r="AS38" i="8"/>
  <c r="AC39" i="8"/>
  <c r="AR38" i="8"/>
  <c r="AG31" i="6"/>
  <c r="P33" i="6"/>
  <c r="L33" i="6"/>
  <c r="M33" i="6"/>
  <c r="O33" i="6"/>
  <c r="Q33" i="6"/>
  <c r="J34" i="6"/>
  <c r="M34" i="6" s="1"/>
  <c r="I35" i="6"/>
  <c r="G35" i="6"/>
  <c r="E35" i="6"/>
  <c r="H35" i="6"/>
  <c r="F35" i="6"/>
  <c r="AP38" i="5"/>
  <c r="AK37" i="5"/>
  <c r="X38" i="5"/>
  <c r="Y40" i="5"/>
  <c r="AL39" i="5"/>
  <c r="U40" i="5"/>
  <c r="AH39" i="5"/>
  <c r="T40" i="5"/>
  <c r="AG39" i="5"/>
  <c r="W40" i="5"/>
  <c r="AJ39" i="5"/>
  <c r="R40" i="5"/>
  <c r="AE39" i="5"/>
  <c r="Z40" i="5"/>
  <c r="AM39" i="5"/>
  <c r="V40" i="5"/>
  <c r="AI39" i="5"/>
  <c r="Q40" i="5"/>
  <c r="AD39" i="5"/>
  <c r="AF39" i="5"/>
  <c r="S40" i="5"/>
  <c r="AA40" i="5"/>
  <c r="AN39" i="5"/>
  <c r="BC34" i="10" l="1"/>
  <c r="F34" i="11" s="1"/>
  <c r="AY34" i="10"/>
  <c r="BE34" i="10"/>
  <c r="G34" i="11" s="1"/>
  <c r="BG34" i="10"/>
  <c r="J34" i="11"/>
  <c r="BI34" i="10"/>
  <c r="BA34" i="10"/>
  <c r="E34" i="11" s="1"/>
  <c r="I34" i="11"/>
  <c r="AZ34" i="10"/>
  <c r="H34" i="11"/>
  <c r="AK27" i="11"/>
  <c r="W30" i="11"/>
  <c r="AC30" i="11"/>
  <c r="U30" i="11"/>
  <c r="AF30" i="11"/>
  <c r="AG30" i="11" s="1"/>
  <c r="Z30" i="11"/>
  <c r="Y30" i="11"/>
  <c r="K31" i="11"/>
  <c r="M31" i="11" s="1"/>
  <c r="AJ28" i="11"/>
  <c r="AA30" i="11"/>
  <c r="X30" i="11"/>
  <c r="V30" i="11"/>
  <c r="BB33" i="10"/>
  <c r="BL33" i="10"/>
  <c r="BD33" i="10"/>
  <c r="BJ33" i="10"/>
  <c r="BH33" i="10"/>
  <c r="BF33" i="10"/>
  <c r="BA33" i="10"/>
  <c r="BE33" i="10"/>
  <c r="BK33" i="10"/>
  <c r="BG33" i="10"/>
  <c r="BI33" i="10"/>
  <c r="BC33" i="10"/>
  <c r="AZ33" i="10"/>
  <c r="AY33" i="10"/>
  <c r="K32" i="11"/>
  <c r="AD29" i="11"/>
  <c r="AE29" i="11"/>
  <c r="AA30" i="9"/>
  <c r="Y30" i="9"/>
  <c r="N31" i="9"/>
  <c r="V31" i="9" s="1"/>
  <c r="W30" i="9"/>
  <c r="AY33" i="8"/>
  <c r="D33" i="9" s="1"/>
  <c r="BA33" i="8"/>
  <c r="E33" i="9" s="1"/>
  <c r="BG33" i="8"/>
  <c r="H33" i="9" s="1"/>
  <c r="BE33" i="8"/>
  <c r="G33" i="9" s="1"/>
  <c r="BC33" i="8"/>
  <c r="F33" i="9" s="1"/>
  <c r="BI33" i="8"/>
  <c r="I33" i="9" s="1"/>
  <c r="BK33" i="8"/>
  <c r="J33" i="9" s="1"/>
  <c r="S38" i="8"/>
  <c r="AH37" i="8"/>
  <c r="Q31" i="9"/>
  <c r="P31" i="9"/>
  <c r="W38" i="8"/>
  <c r="AL37" i="8"/>
  <c r="Y38" i="8"/>
  <c r="AO37" i="8"/>
  <c r="AN37" i="8"/>
  <c r="M31" i="9"/>
  <c r="U38" i="8"/>
  <c r="AJ37" i="8"/>
  <c r="AK37" i="8"/>
  <c r="BJ34" i="8"/>
  <c r="BF34" i="8"/>
  <c r="BB34" i="8"/>
  <c r="BD34" i="8"/>
  <c r="BL34" i="8"/>
  <c r="BH34" i="8"/>
  <c r="AZ34" i="8"/>
  <c r="AM37" i="8"/>
  <c r="X38" i="8"/>
  <c r="Z31" i="9"/>
  <c r="BK34" i="8"/>
  <c r="AY34" i="8"/>
  <c r="BG34" i="8"/>
  <c r="BA34" i="8"/>
  <c r="BI34" i="8"/>
  <c r="BE34" i="8"/>
  <c r="BC34" i="8"/>
  <c r="AK27" i="9"/>
  <c r="AE36" i="8"/>
  <c r="AT35" i="8"/>
  <c r="AV35" i="8" s="1"/>
  <c r="AU35" i="8"/>
  <c r="AW35" i="8" s="1"/>
  <c r="AI37" i="8"/>
  <c r="T38" i="8"/>
  <c r="O31" i="9"/>
  <c r="AC30" i="9"/>
  <c r="AJ28" i="9"/>
  <c r="AF30" i="9"/>
  <c r="AG30" i="9" s="1"/>
  <c r="K32" i="9"/>
  <c r="Q32" i="9" s="1"/>
  <c r="AA37" i="8"/>
  <c r="AQ36" i="8"/>
  <c r="AP36" i="8"/>
  <c r="S31" i="9"/>
  <c r="AD29" i="9"/>
  <c r="AE29" i="9"/>
  <c r="AB32" i="6"/>
  <c r="AI30" i="6"/>
  <c r="AI29" i="6"/>
  <c r="T34" i="6"/>
  <c r="X33" i="6"/>
  <c r="V33" i="6"/>
  <c r="T33" i="6"/>
  <c r="S33" i="6"/>
  <c r="W33" i="6"/>
  <c r="AH31" i="6"/>
  <c r="Z33" i="6"/>
  <c r="AA33" i="6" s="1"/>
  <c r="AC33" i="6"/>
  <c r="AD33" i="6" s="1"/>
  <c r="AB38" i="5"/>
  <c r="AO37" i="5"/>
  <c r="AQ37" i="5" s="1"/>
  <c r="F37" i="6" s="1"/>
  <c r="AD40" i="8"/>
  <c r="AS39" i="8"/>
  <c r="AC40" i="8"/>
  <c r="AR39" i="8"/>
  <c r="AG32" i="6"/>
  <c r="H36" i="6"/>
  <c r="O34" i="6"/>
  <c r="L34" i="6"/>
  <c r="Q34" i="6"/>
  <c r="N34" i="6"/>
  <c r="P34" i="6"/>
  <c r="J35" i="6"/>
  <c r="M35" i="6" s="1"/>
  <c r="I36" i="6"/>
  <c r="E36" i="6"/>
  <c r="D36" i="6"/>
  <c r="F36" i="6"/>
  <c r="AP39" i="5"/>
  <c r="X39" i="5"/>
  <c r="AK38" i="5"/>
  <c r="U41" i="5"/>
  <c r="AH40" i="5"/>
  <c r="Q41" i="5"/>
  <c r="AD40" i="5"/>
  <c r="AE40" i="5"/>
  <c r="R41" i="5"/>
  <c r="Y41" i="5"/>
  <c r="AL40" i="5"/>
  <c r="V41" i="5"/>
  <c r="AI40" i="5"/>
  <c r="W41" i="5"/>
  <c r="AJ40" i="5"/>
  <c r="AA41" i="5"/>
  <c r="AN40" i="5"/>
  <c r="Z41" i="5"/>
  <c r="AM40" i="5"/>
  <c r="S41" i="5"/>
  <c r="AF40" i="5"/>
  <c r="T41" i="5"/>
  <c r="AG40" i="5"/>
  <c r="D34" i="11" l="1"/>
  <c r="K34" i="11" s="1"/>
  <c r="Q34" i="11" s="1"/>
  <c r="J33" i="11"/>
  <c r="H33" i="11"/>
  <c r="I33" i="11"/>
  <c r="F33" i="11"/>
  <c r="G33" i="11"/>
  <c r="E33" i="11"/>
  <c r="F34" i="9"/>
  <c r="D33" i="11"/>
  <c r="AL27" i="11"/>
  <c r="U31" i="11"/>
  <c r="AD30" i="11"/>
  <c r="AE30" i="11"/>
  <c r="AK28" i="11"/>
  <c r="AJ29" i="11"/>
  <c r="M32" i="11"/>
  <c r="O32" i="11"/>
  <c r="S32" i="11"/>
  <c r="N32" i="11"/>
  <c r="Q32" i="11"/>
  <c r="O31" i="11"/>
  <c r="N31" i="11"/>
  <c r="R31" i="11"/>
  <c r="Q31" i="11"/>
  <c r="S31" i="11"/>
  <c r="P31" i="11"/>
  <c r="R32" i="11"/>
  <c r="P32" i="11"/>
  <c r="E34" i="9"/>
  <c r="G34" i="9"/>
  <c r="J34" i="9"/>
  <c r="I34" i="9"/>
  <c r="BL35" i="8"/>
  <c r="BB35" i="8"/>
  <c r="BH35" i="8"/>
  <c r="BD35" i="8"/>
  <c r="BF35" i="8"/>
  <c r="AZ35" i="8"/>
  <c r="BJ35" i="8"/>
  <c r="AA31" i="9"/>
  <c r="N32" i="9"/>
  <c r="AA38" i="8"/>
  <c r="AQ37" i="8"/>
  <c r="AP37" i="8"/>
  <c r="W31" i="9"/>
  <c r="O32" i="9"/>
  <c r="T39" i="8"/>
  <c r="AI38" i="8"/>
  <c r="W39" i="8"/>
  <c r="AL38" i="8"/>
  <c r="K33" i="9"/>
  <c r="S33" i="9" s="1"/>
  <c r="H34" i="9"/>
  <c r="X31" i="9"/>
  <c r="M32" i="9"/>
  <c r="D34" i="9"/>
  <c r="Y31" i="9"/>
  <c r="AL27" i="9"/>
  <c r="BI35" i="8"/>
  <c r="AY35" i="8"/>
  <c r="BE35" i="8"/>
  <c r="BG35" i="8"/>
  <c r="BK35" i="8"/>
  <c r="BA35" i="8"/>
  <c r="BC35" i="8"/>
  <c r="S32" i="9"/>
  <c r="AE37" i="8"/>
  <c r="AU36" i="8"/>
  <c r="AW36" i="8" s="1"/>
  <c r="AT36" i="8"/>
  <c r="AV36" i="8" s="1"/>
  <c r="S39" i="8"/>
  <c r="AH38" i="8"/>
  <c r="AE30" i="9"/>
  <c r="AD30" i="9"/>
  <c r="Y39" i="8"/>
  <c r="AO38" i="8"/>
  <c r="AN38" i="8"/>
  <c r="U39" i="8"/>
  <c r="AK38" i="8"/>
  <c r="AJ38" i="8"/>
  <c r="Y32" i="9"/>
  <c r="AJ29" i="9"/>
  <c r="R32" i="9"/>
  <c r="AM38" i="8"/>
  <c r="X39" i="8"/>
  <c r="AC31" i="9"/>
  <c r="AF31" i="9"/>
  <c r="AG31" i="9" s="1"/>
  <c r="U31" i="9"/>
  <c r="P32" i="9"/>
  <c r="AK28" i="9"/>
  <c r="AI31" i="6"/>
  <c r="AB33" i="6"/>
  <c r="T35" i="6"/>
  <c r="W34" i="6"/>
  <c r="U34" i="6"/>
  <c r="X34" i="6"/>
  <c r="S34" i="6"/>
  <c r="V34" i="6"/>
  <c r="AH32" i="6"/>
  <c r="Z34" i="6"/>
  <c r="AA34" i="6" s="1"/>
  <c r="AC34" i="6"/>
  <c r="AO38" i="5"/>
  <c r="AQ38" i="5" s="1"/>
  <c r="I38" i="6" s="1"/>
  <c r="AB39" i="5"/>
  <c r="AD41" i="8"/>
  <c r="AS40" i="8"/>
  <c r="AC41" i="8"/>
  <c r="AR40" i="8"/>
  <c r="AG33" i="6"/>
  <c r="Q35" i="6"/>
  <c r="N35" i="6"/>
  <c r="O35" i="6"/>
  <c r="L35" i="6"/>
  <c r="P35" i="6"/>
  <c r="I37" i="6"/>
  <c r="H37" i="6"/>
  <c r="J36" i="6"/>
  <c r="Q36" i="6" s="1"/>
  <c r="G37" i="6"/>
  <c r="D37" i="6"/>
  <c r="E37" i="6"/>
  <c r="AP40" i="5"/>
  <c r="X40" i="5"/>
  <c r="AK39" i="5"/>
  <c r="T42" i="5"/>
  <c r="AG41" i="5"/>
  <c r="AD41" i="5"/>
  <c r="Q42" i="5"/>
  <c r="AM41" i="5"/>
  <c r="Z42" i="5"/>
  <c r="AJ41" i="5"/>
  <c r="W42" i="5"/>
  <c r="V42" i="5"/>
  <c r="AI41" i="5"/>
  <c r="AF41" i="5"/>
  <c r="S42" i="5"/>
  <c r="AH41" i="5"/>
  <c r="U42" i="5"/>
  <c r="Y42" i="5"/>
  <c r="AL41" i="5"/>
  <c r="AA42" i="5"/>
  <c r="AN41" i="5"/>
  <c r="R42" i="5"/>
  <c r="AE41" i="5"/>
  <c r="M34" i="11" l="1"/>
  <c r="K33" i="11"/>
  <c r="R33" i="11" s="1"/>
  <c r="S34" i="11"/>
  <c r="AA34" i="11" s="1"/>
  <c r="N34" i="11"/>
  <c r="V34" i="11" s="1"/>
  <c r="O34" i="11"/>
  <c r="P34" i="11"/>
  <c r="R34" i="11"/>
  <c r="U34" i="11"/>
  <c r="Z34" i="11"/>
  <c r="O33" i="11"/>
  <c r="P33" i="11"/>
  <c r="Y32" i="11"/>
  <c r="V32" i="11"/>
  <c r="AA32" i="11"/>
  <c r="AJ30" i="11"/>
  <c r="X32" i="11"/>
  <c r="W32" i="11"/>
  <c r="Z32" i="11"/>
  <c r="U32" i="11"/>
  <c r="AC32" i="11"/>
  <c r="AF32" i="11"/>
  <c r="AG32" i="11" s="1"/>
  <c r="S33" i="11"/>
  <c r="AC34" i="11"/>
  <c r="AD34" i="11" s="1"/>
  <c r="X31" i="11"/>
  <c r="Q33" i="11"/>
  <c r="AA31" i="11"/>
  <c r="AK29" i="11"/>
  <c r="Y34" i="11"/>
  <c r="Y31" i="11"/>
  <c r="AF31" i="11"/>
  <c r="AG31" i="11" s="1"/>
  <c r="Z31" i="11"/>
  <c r="AC31" i="11"/>
  <c r="V31" i="11"/>
  <c r="W31" i="11"/>
  <c r="AL28" i="11"/>
  <c r="H35" i="9"/>
  <c r="F35" i="9"/>
  <c r="E35" i="9"/>
  <c r="BK36" i="8"/>
  <c r="BI36" i="8"/>
  <c r="BG36" i="8"/>
  <c r="BC36" i="8"/>
  <c r="AY36" i="8"/>
  <c r="BE36" i="8"/>
  <c r="BA36" i="8"/>
  <c r="V32" i="9"/>
  <c r="AK29" i="9"/>
  <c r="AN39" i="8"/>
  <c r="Y40" i="8"/>
  <c r="AO39" i="8"/>
  <c r="Q33" i="9"/>
  <c r="AC32" i="9"/>
  <c r="AF32" i="9"/>
  <c r="AG32" i="9" s="1"/>
  <c r="U32" i="9"/>
  <c r="W32" i="9"/>
  <c r="AZ36" i="8"/>
  <c r="BH36" i="8"/>
  <c r="BB36" i="8"/>
  <c r="BF36" i="8"/>
  <c r="BD36" i="8"/>
  <c r="BL36" i="8"/>
  <c r="BJ36" i="8"/>
  <c r="R33" i="9"/>
  <c r="J35" i="9"/>
  <c r="O33" i="9"/>
  <c r="Z32" i="9"/>
  <c r="AJ30" i="9"/>
  <c r="AL28" i="9"/>
  <c r="G35" i="9"/>
  <c r="T40" i="8"/>
  <c r="AI39" i="8"/>
  <c r="N33" i="9"/>
  <c r="X32" i="9"/>
  <c r="D35" i="9"/>
  <c r="M33" i="9"/>
  <c r="I35" i="9"/>
  <c r="K34" i="9"/>
  <c r="M34" i="9" s="1"/>
  <c r="AA33" i="9"/>
  <c r="U40" i="8"/>
  <c r="AK39" i="8"/>
  <c r="AJ39" i="8"/>
  <c r="AL39" i="8"/>
  <c r="W40" i="8"/>
  <c r="AD31" i="9"/>
  <c r="AE31" i="9"/>
  <c r="AE38" i="8"/>
  <c r="AU37" i="8"/>
  <c r="AW37" i="8" s="1"/>
  <c r="AT37" i="8"/>
  <c r="AA39" i="8"/>
  <c r="AQ38" i="8"/>
  <c r="AP38" i="8"/>
  <c r="S40" i="8"/>
  <c r="AH39" i="8"/>
  <c r="AM39" i="8"/>
  <c r="X40" i="8"/>
  <c r="AA32" i="9"/>
  <c r="P33" i="9"/>
  <c r="AI32" i="6"/>
  <c r="AB34" i="6"/>
  <c r="AD34" i="6"/>
  <c r="X36" i="6"/>
  <c r="W35" i="6"/>
  <c r="S35" i="6"/>
  <c r="V35" i="6"/>
  <c r="U35" i="6"/>
  <c r="X35" i="6"/>
  <c r="AH33" i="6"/>
  <c r="Z35" i="6"/>
  <c r="AA35" i="6" s="1"/>
  <c r="AC35" i="6"/>
  <c r="AB40" i="5"/>
  <c r="AO39" i="5"/>
  <c r="AQ39" i="5" s="1"/>
  <c r="I39" i="6" s="1"/>
  <c r="AD42" i="8"/>
  <c r="AS41" i="8"/>
  <c r="AC42" i="8"/>
  <c r="AR41" i="8"/>
  <c r="F38" i="6"/>
  <c r="M36" i="6"/>
  <c r="O36" i="6"/>
  <c r="P36" i="6"/>
  <c r="N36" i="6"/>
  <c r="L36" i="6"/>
  <c r="H38" i="6"/>
  <c r="E38" i="6"/>
  <c r="D38" i="6"/>
  <c r="J37" i="6"/>
  <c r="O37" i="6" s="1"/>
  <c r="AP41" i="5"/>
  <c r="G38" i="6"/>
  <c r="X41" i="5"/>
  <c r="AK40" i="5"/>
  <c r="S43" i="5"/>
  <c r="AF42" i="5"/>
  <c r="Z43" i="5"/>
  <c r="AM42" i="5"/>
  <c r="V43" i="5"/>
  <c r="AI42" i="5"/>
  <c r="Q43" i="5"/>
  <c r="AD42" i="5"/>
  <c r="Y43" i="5"/>
  <c r="AL42" i="5"/>
  <c r="U43" i="5"/>
  <c r="AH42" i="5"/>
  <c r="R43" i="5"/>
  <c r="AE42" i="5"/>
  <c r="T43" i="5"/>
  <c r="AG42" i="5"/>
  <c r="AA43" i="5"/>
  <c r="AN42" i="5"/>
  <c r="W43" i="5"/>
  <c r="AJ42" i="5"/>
  <c r="N33" i="11" l="1"/>
  <c r="M33" i="11"/>
  <c r="W34" i="11"/>
  <c r="AF34" i="11"/>
  <c r="AG34" i="11" s="1"/>
  <c r="X34" i="11"/>
  <c r="AA33" i="11"/>
  <c r="J36" i="9"/>
  <c r="AE32" i="11"/>
  <c r="AD32" i="11"/>
  <c r="AL29" i="11"/>
  <c r="X33" i="11"/>
  <c r="AE31" i="11"/>
  <c r="AD31" i="11"/>
  <c r="Y33" i="11"/>
  <c r="Z33" i="11"/>
  <c r="U33" i="11"/>
  <c r="AC33" i="11"/>
  <c r="AK30" i="11"/>
  <c r="W33" i="11"/>
  <c r="E36" i="9"/>
  <c r="AJ34" i="11"/>
  <c r="H36" i="9"/>
  <c r="Q34" i="9"/>
  <c r="Y34" i="9" s="1"/>
  <c r="U34" i="9"/>
  <c r="S41" i="8"/>
  <c r="AH40" i="8"/>
  <c r="AL29" i="9"/>
  <c r="U41" i="8"/>
  <c r="AJ40" i="8"/>
  <c r="AK40" i="8"/>
  <c r="V33" i="9"/>
  <c r="W33" i="9"/>
  <c r="AA40" i="8"/>
  <c r="AQ39" i="8"/>
  <c r="AP39" i="8"/>
  <c r="Z33" i="9"/>
  <c r="AD32" i="9"/>
  <c r="AE32" i="9"/>
  <c r="BD37" i="8"/>
  <c r="BJ37" i="8"/>
  <c r="BB37" i="8"/>
  <c r="AZ37" i="8"/>
  <c r="BL37" i="8"/>
  <c r="BF37" i="8"/>
  <c r="BH37" i="8"/>
  <c r="G36" i="9"/>
  <c r="X33" i="9"/>
  <c r="AI40" i="8"/>
  <c r="T41" i="8"/>
  <c r="AE39" i="8"/>
  <c r="AU38" i="8"/>
  <c r="AW38" i="8" s="1"/>
  <c r="AT38" i="8"/>
  <c r="P34" i="9"/>
  <c r="N34" i="9"/>
  <c r="R34" i="9"/>
  <c r="O34" i="9"/>
  <c r="S34" i="9"/>
  <c r="Y33" i="9"/>
  <c r="D36" i="9"/>
  <c r="AV37" i="8"/>
  <c r="F36" i="9"/>
  <c r="X41" i="8"/>
  <c r="AM40" i="8"/>
  <c r="AJ31" i="9"/>
  <c r="U33" i="9"/>
  <c r="AC33" i="9"/>
  <c r="AF33" i="9"/>
  <c r="AG33" i="9" s="1"/>
  <c r="W41" i="8"/>
  <c r="AL40" i="8"/>
  <c r="K35" i="9"/>
  <c r="M35" i="9" s="1"/>
  <c r="AK30" i="9"/>
  <c r="Y41" i="8"/>
  <c r="AO40" i="8"/>
  <c r="AN40" i="8"/>
  <c r="I36" i="9"/>
  <c r="AB35" i="6"/>
  <c r="AI33" i="6"/>
  <c r="AD35" i="6"/>
  <c r="V37" i="6"/>
  <c r="S36" i="6"/>
  <c r="U36" i="6"/>
  <c r="W36" i="6"/>
  <c r="V36" i="6"/>
  <c r="T36" i="6"/>
  <c r="Z36" i="6"/>
  <c r="AA36" i="6" s="1"/>
  <c r="AC36" i="6"/>
  <c r="AO40" i="5"/>
  <c r="AQ40" i="5" s="1"/>
  <c r="D40" i="6" s="1"/>
  <c r="AB41" i="5"/>
  <c r="AD43" i="8"/>
  <c r="AS42" i="8"/>
  <c r="AC43" i="8"/>
  <c r="AR42" i="8"/>
  <c r="AG34" i="6"/>
  <c r="J38" i="6"/>
  <c r="L38" i="6" s="1"/>
  <c r="H39" i="6"/>
  <c r="P37" i="6"/>
  <c r="M37" i="6"/>
  <c r="N37" i="6"/>
  <c r="Q37" i="6"/>
  <c r="L37" i="6"/>
  <c r="D39" i="6"/>
  <c r="G39" i="6"/>
  <c r="E39" i="6"/>
  <c r="AP42" i="5"/>
  <c r="F39" i="6"/>
  <c r="X42" i="5"/>
  <c r="AK41" i="5"/>
  <c r="AA44" i="5"/>
  <c r="AN43" i="5"/>
  <c r="AH43" i="5"/>
  <c r="U44" i="5"/>
  <c r="AE43" i="5"/>
  <c r="R44" i="5"/>
  <c r="Q44" i="5"/>
  <c r="AD43" i="5"/>
  <c r="V44" i="5"/>
  <c r="AI43" i="5"/>
  <c r="AL43" i="5"/>
  <c r="Y44" i="5"/>
  <c r="AJ43" i="5"/>
  <c r="W44" i="5"/>
  <c r="AM43" i="5"/>
  <c r="Z44" i="5"/>
  <c r="AF43" i="5"/>
  <c r="S44" i="5"/>
  <c r="AG43" i="5"/>
  <c r="T44" i="5"/>
  <c r="V33" i="11" l="1"/>
  <c r="AF33" i="11"/>
  <c r="AG33" i="11" s="1"/>
  <c r="AE34" i="11"/>
  <c r="AL30" i="11"/>
  <c r="AJ31" i="11"/>
  <c r="AD33" i="11"/>
  <c r="Q35" i="11" s="1"/>
  <c r="F17" i="3" s="1"/>
  <c r="G9" i="31" s="1"/>
  <c r="AE33" i="11"/>
  <c r="AJ32" i="11"/>
  <c r="AK34" i="11"/>
  <c r="AC34" i="9"/>
  <c r="AD34" i="9" s="1"/>
  <c r="U35" i="9"/>
  <c r="AZ38" i="8"/>
  <c r="BF38" i="8"/>
  <c r="BL38" i="8"/>
  <c r="BB38" i="8"/>
  <c r="BJ38" i="8"/>
  <c r="BH38" i="8"/>
  <c r="BD38" i="8"/>
  <c r="AE40" i="8"/>
  <c r="AU39" i="8"/>
  <c r="AW39" i="8" s="1"/>
  <c r="AT39" i="8"/>
  <c r="S35" i="9"/>
  <c r="AN41" i="8"/>
  <c r="Y42" i="8"/>
  <c r="AO41" i="8"/>
  <c r="K36" i="9"/>
  <c r="M36" i="9" s="1"/>
  <c r="T42" i="8"/>
  <c r="AI41" i="8"/>
  <c r="S42" i="8"/>
  <c r="AH41" i="8"/>
  <c r="AD33" i="9"/>
  <c r="AE33" i="9"/>
  <c r="AL30" i="9"/>
  <c r="AF34" i="9"/>
  <c r="AG34" i="9" s="1"/>
  <c r="AA41" i="8"/>
  <c r="AP40" i="8"/>
  <c r="AQ40" i="8"/>
  <c r="AK31" i="9"/>
  <c r="AA34" i="9"/>
  <c r="AJ32" i="9"/>
  <c r="Z34" i="9"/>
  <c r="O35" i="9"/>
  <c r="N35" i="9"/>
  <c r="Q35" i="9"/>
  <c r="W34" i="9"/>
  <c r="W42" i="8"/>
  <c r="AL41" i="8"/>
  <c r="X42" i="8"/>
  <c r="AM41" i="8"/>
  <c r="V34" i="9"/>
  <c r="P35" i="9"/>
  <c r="BI37" i="8"/>
  <c r="I37" i="9" s="1"/>
  <c r="BK37" i="8"/>
  <c r="J37" i="9" s="1"/>
  <c r="BA37" i="8"/>
  <c r="E37" i="9" s="1"/>
  <c r="BE37" i="8"/>
  <c r="G37" i="9" s="1"/>
  <c r="BC37" i="8"/>
  <c r="F37" i="9" s="1"/>
  <c r="BG37" i="8"/>
  <c r="H37" i="9" s="1"/>
  <c r="AY37" i="8"/>
  <c r="D37" i="9" s="1"/>
  <c r="X34" i="9"/>
  <c r="U42" i="8"/>
  <c r="AJ41" i="8"/>
  <c r="AK41" i="8"/>
  <c r="R35" i="9"/>
  <c r="AV38" i="8"/>
  <c r="AB36" i="6"/>
  <c r="AD36" i="6"/>
  <c r="S37" i="6"/>
  <c r="X37" i="6"/>
  <c r="U37" i="6"/>
  <c r="T37" i="6"/>
  <c r="W37" i="6"/>
  <c r="S38" i="6"/>
  <c r="AH34" i="6"/>
  <c r="Z37" i="6"/>
  <c r="AA37" i="6" s="1"/>
  <c r="AC37" i="6"/>
  <c r="AB42" i="5"/>
  <c r="AO41" i="5"/>
  <c r="AQ41" i="5" s="1"/>
  <c r="F41" i="6" s="1"/>
  <c r="AD44" i="8"/>
  <c r="AS43" i="8"/>
  <c r="AC44" i="8"/>
  <c r="AR43" i="8"/>
  <c r="AG36" i="6"/>
  <c r="AG35" i="6"/>
  <c r="O38" i="6"/>
  <c r="M38" i="6"/>
  <c r="N38" i="6"/>
  <c r="P38" i="6"/>
  <c r="Q38" i="6"/>
  <c r="G40" i="6"/>
  <c r="I40" i="6"/>
  <c r="J39" i="6"/>
  <c r="N39" i="6" s="1"/>
  <c r="E40" i="6"/>
  <c r="F40" i="6"/>
  <c r="AP43" i="5"/>
  <c r="H40" i="6"/>
  <c r="X43" i="5"/>
  <c r="AK42" i="5"/>
  <c r="Z45" i="5"/>
  <c r="AM44" i="5"/>
  <c r="T45" i="5"/>
  <c r="AG44" i="5"/>
  <c r="V45" i="5"/>
  <c r="AI44" i="5"/>
  <c r="Q45" i="5"/>
  <c r="AD44" i="5"/>
  <c r="R45" i="5"/>
  <c r="AE44" i="5"/>
  <c r="S45" i="5"/>
  <c r="AF44" i="5"/>
  <c r="W45" i="5"/>
  <c r="AJ44" i="5"/>
  <c r="Y45" i="5"/>
  <c r="AL44" i="5"/>
  <c r="U45" i="5"/>
  <c r="AH44" i="5"/>
  <c r="AA45" i="5"/>
  <c r="AN44" i="5"/>
  <c r="N35" i="11" l="1"/>
  <c r="C17" i="3" s="1"/>
  <c r="C19" i="3" s="1"/>
  <c r="J6" i="31" s="1"/>
  <c r="P35" i="11"/>
  <c r="E17" i="3" s="1"/>
  <c r="G8" i="31" s="1"/>
  <c r="M35" i="11"/>
  <c r="B17" i="3" s="1"/>
  <c r="G5" i="31" s="1"/>
  <c r="F19" i="3"/>
  <c r="J9" i="31" s="1"/>
  <c r="F18" i="3"/>
  <c r="I9" i="31" s="1"/>
  <c r="AK32" i="11"/>
  <c r="E18" i="3"/>
  <c r="I8" i="31" s="1"/>
  <c r="E19" i="3"/>
  <c r="J8" i="31" s="1"/>
  <c r="AJ33" i="11"/>
  <c r="R35" i="11"/>
  <c r="S35" i="11"/>
  <c r="H17" i="3" s="1"/>
  <c r="O35" i="11"/>
  <c r="D17" i="3" s="1"/>
  <c r="AK31" i="11"/>
  <c r="B19" i="3"/>
  <c r="J5" i="31" s="1"/>
  <c r="P36" i="9"/>
  <c r="AL34" i="11"/>
  <c r="AF35" i="9"/>
  <c r="AG35" i="9" s="1"/>
  <c r="AC35" i="9"/>
  <c r="AD35" i="9" s="1"/>
  <c r="R36" i="9"/>
  <c r="Q36" i="9"/>
  <c r="N36" i="9"/>
  <c r="S36" i="9"/>
  <c r="AA42" i="8"/>
  <c r="AP41" i="8"/>
  <c r="AQ41" i="8"/>
  <c r="O36" i="9"/>
  <c r="AK32" i="9"/>
  <c r="Y43" i="8"/>
  <c r="AO42" i="8"/>
  <c r="AN42" i="8"/>
  <c r="K37" i="9"/>
  <c r="O37" i="9" s="1"/>
  <c r="AJ33" i="9"/>
  <c r="T43" i="8"/>
  <c r="AI42" i="8"/>
  <c r="BE38" i="8"/>
  <c r="G38" i="9" s="1"/>
  <c r="BC38" i="8"/>
  <c r="F38" i="9" s="1"/>
  <c r="BI38" i="8"/>
  <c r="I38" i="9" s="1"/>
  <c r="BG38" i="8"/>
  <c r="H38" i="9" s="1"/>
  <c r="BK38" i="8"/>
  <c r="J38" i="9" s="1"/>
  <c r="BA38" i="8"/>
  <c r="E38" i="9" s="1"/>
  <c r="AY38" i="8"/>
  <c r="D38" i="9" s="1"/>
  <c r="W43" i="8"/>
  <c r="AL42" i="8"/>
  <c r="AA35" i="9"/>
  <c r="U43" i="8"/>
  <c r="AJ42" i="8"/>
  <c r="AK42" i="8"/>
  <c r="X35" i="9"/>
  <c r="X43" i="8"/>
  <c r="AM42" i="8"/>
  <c r="AV39" i="8"/>
  <c r="Z35" i="9"/>
  <c r="AL31" i="9"/>
  <c r="S43" i="8"/>
  <c r="AH42" i="8"/>
  <c r="BF39" i="8"/>
  <c r="BL39" i="8"/>
  <c r="AZ39" i="8"/>
  <c r="BJ39" i="8"/>
  <c r="BH39" i="8"/>
  <c r="BB39" i="8"/>
  <c r="BD39" i="8"/>
  <c r="W35" i="9"/>
  <c r="U36" i="9"/>
  <c r="Y35" i="9"/>
  <c r="AE41" i="8"/>
  <c r="AT40" i="8"/>
  <c r="AU40" i="8"/>
  <c r="AW40" i="8" s="1"/>
  <c r="AJ34" i="9"/>
  <c r="V35" i="9"/>
  <c r="AE34" i="9"/>
  <c r="AB37" i="6"/>
  <c r="AI34" i="6"/>
  <c r="AD37" i="6"/>
  <c r="U39" i="6"/>
  <c r="X38" i="6"/>
  <c r="W38" i="6"/>
  <c r="U38" i="6"/>
  <c r="T38" i="6"/>
  <c r="V38" i="6"/>
  <c r="AH35" i="6"/>
  <c r="AH36" i="6"/>
  <c r="Z38" i="6"/>
  <c r="AA38" i="6" s="1"/>
  <c r="AC38" i="6"/>
  <c r="AO42" i="5"/>
  <c r="AQ42" i="5" s="1"/>
  <c r="F42" i="6" s="1"/>
  <c r="AB43" i="5"/>
  <c r="AD45" i="8"/>
  <c r="AS44" i="8"/>
  <c r="AC45" i="8"/>
  <c r="AR44" i="8"/>
  <c r="L39" i="6"/>
  <c r="P39" i="6"/>
  <c r="Q39" i="6"/>
  <c r="O39" i="6"/>
  <c r="H41" i="6"/>
  <c r="J40" i="6"/>
  <c r="Q40" i="6" s="1"/>
  <c r="M39" i="6"/>
  <c r="G41" i="6"/>
  <c r="I41" i="6"/>
  <c r="D41" i="6"/>
  <c r="AP44" i="5"/>
  <c r="E41" i="6"/>
  <c r="X44" i="5"/>
  <c r="AK43" i="5"/>
  <c r="AL45" i="5"/>
  <c r="Y46" i="5"/>
  <c r="S46" i="5"/>
  <c r="AF45" i="5"/>
  <c r="V46" i="5"/>
  <c r="AI45" i="5"/>
  <c r="W46" i="5"/>
  <c r="AJ45" i="5"/>
  <c r="T46" i="5"/>
  <c r="AG45" i="5"/>
  <c r="R46" i="5"/>
  <c r="AE45" i="5"/>
  <c r="U46" i="5"/>
  <c r="AH45" i="5"/>
  <c r="AA46" i="5"/>
  <c r="AN45" i="5"/>
  <c r="AD45" i="5"/>
  <c r="Q46" i="5"/>
  <c r="Z46" i="5"/>
  <c r="AM45" i="5"/>
  <c r="C18" i="3" l="1"/>
  <c r="I6" i="31" s="1"/>
  <c r="B18" i="3"/>
  <c r="I5" i="31" s="1"/>
  <c r="G6" i="31"/>
  <c r="G14" i="31"/>
  <c r="D18" i="3"/>
  <c r="I7" i="31" s="1"/>
  <c r="D19" i="3"/>
  <c r="J7" i="31" s="1"/>
  <c r="G7" i="31"/>
  <c r="G11" i="31"/>
  <c r="H18" i="3"/>
  <c r="I11" i="31" s="1"/>
  <c r="H19" i="3"/>
  <c r="J11" i="31" s="1"/>
  <c r="H15" i="1"/>
  <c r="G17" i="3"/>
  <c r="AK33" i="11"/>
  <c r="AL32" i="11"/>
  <c r="AL31" i="11"/>
  <c r="X36" i="9"/>
  <c r="P37" i="9"/>
  <c r="S37" i="9"/>
  <c r="AA37" i="9" s="1"/>
  <c r="AE35" i="9"/>
  <c r="N37" i="9"/>
  <c r="Q37" i="9"/>
  <c r="M37" i="9"/>
  <c r="AC36" i="9"/>
  <c r="AD36" i="9" s="1"/>
  <c r="AL43" i="8"/>
  <c r="W44" i="8"/>
  <c r="AA43" i="8"/>
  <c r="AQ42" i="8"/>
  <c r="AP42" i="8"/>
  <c r="AJ35" i="9"/>
  <c r="K38" i="9"/>
  <c r="M38" i="9" s="1"/>
  <c r="W37" i="9"/>
  <c r="AA36" i="9"/>
  <c r="AF36" i="9"/>
  <c r="AG36" i="9" s="1"/>
  <c r="AH43" i="8"/>
  <c r="S44" i="8"/>
  <c r="Y36" i="9"/>
  <c r="AV40" i="8"/>
  <c r="T44" i="8"/>
  <c r="AI43" i="8"/>
  <c r="X44" i="8"/>
  <c r="AM43" i="8"/>
  <c r="AO43" i="8"/>
  <c r="AN43" i="8"/>
  <c r="Y44" i="8"/>
  <c r="Z36" i="9"/>
  <c r="V36" i="9"/>
  <c r="AK34" i="9"/>
  <c r="AL32" i="9"/>
  <c r="BE39" i="8"/>
  <c r="G39" i="9" s="1"/>
  <c r="BG39" i="8"/>
  <c r="H39" i="9" s="1"/>
  <c r="BA39" i="8"/>
  <c r="E39" i="9" s="1"/>
  <c r="BK39" i="8"/>
  <c r="J39" i="9" s="1"/>
  <c r="BI39" i="8"/>
  <c r="I39" i="9" s="1"/>
  <c r="AY39" i="8"/>
  <c r="D39" i="9" s="1"/>
  <c r="BC39" i="8"/>
  <c r="F39" i="9" s="1"/>
  <c r="R37" i="9"/>
  <c r="AE42" i="8"/>
  <c r="AT41" i="8"/>
  <c r="AU41" i="8"/>
  <c r="AW41" i="8" s="1"/>
  <c r="AK33" i="9"/>
  <c r="BJ40" i="8"/>
  <c r="BF40" i="8"/>
  <c r="AZ40" i="8"/>
  <c r="BD40" i="8"/>
  <c r="BH40" i="8"/>
  <c r="BL40" i="8"/>
  <c r="BB40" i="8"/>
  <c r="U44" i="8"/>
  <c r="AJ43" i="8"/>
  <c r="AK43" i="8"/>
  <c r="W36" i="9"/>
  <c r="AI36" i="6"/>
  <c r="AI35" i="6"/>
  <c r="T39" i="6"/>
  <c r="X40" i="6"/>
  <c r="V39" i="6"/>
  <c r="X39" i="6"/>
  <c r="W39" i="6"/>
  <c r="S39" i="6"/>
  <c r="Z39" i="6"/>
  <c r="AA39" i="6" s="1"/>
  <c r="AC39" i="6"/>
  <c r="AD39" i="6" s="1"/>
  <c r="AB38" i="6"/>
  <c r="AD38" i="6"/>
  <c r="AO43" i="5"/>
  <c r="AQ43" i="5" s="1"/>
  <c r="H43" i="6" s="1"/>
  <c r="AB44" i="5"/>
  <c r="AD46" i="8"/>
  <c r="AS45" i="8"/>
  <c r="AC46" i="8"/>
  <c r="AR45" i="8"/>
  <c r="AG37" i="6"/>
  <c r="J41" i="6"/>
  <c r="L41" i="6" s="1"/>
  <c r="O40" i="6"/>
  <c r="P40" i="6"/>
  <c r="N40" i="6"/>
  <c r="L40" i="6"/>
  <c r="M40" i="6"/>
  <c r="I42" i="6"/>
  <c r="E42" i="6"/>
  <c r="D42" i="6"/>
  <c r="H42" i="6"/>
  <c r="G42" i="6"/>
  <c r="AP45" i="5"/>
  <c r="X45" i="5"/>
  <c r="AK44" i="5"/>
  <c r="W47" i="5"/>
  <c r="AJ46" i="5"/>
  <c r="Z47" i="5"/>
  <c r="AM46" i="5"/>
  <c r="U47" i="5"/>
  <c r="AH46" i="5"/>
  <c r="V47" i="5"/>
  <c r="AI46" i="5"/>
  <c r="Q47" i="5"/>
  <c r="AD46" i="5"/>
  <c r="S47" i="5"/>
  <c r="AF46" i="5"/>
  <c r="AL46" i="5"/>
  <c r="Y47" i="5"/>
  <c r="R47" i="5"/>
  <c r="AE46" i="5"/>
  <c r="AN46" i="5"/>
  <c r="AA47" i="5"/>
  <c r="T47" i="5"/>
  <c r="AG46" i="5"/>
  <c r="X37" i="9" l="1"/>
  <c r="AL33" i="11"/>
  <c r="G19" i="3"/>
  <c r="J10" i="31" s="1"/>
  <c r="G10" i="31"/>
  <c r="H10" i="31" s="1"/>
  <c r="G18" i="3"/>
  <c r="I10" i="31" s="1"/>
  <c r="H16" i="1"/>
  <c r="E11" i="29"/>
  <c r="H17" i="1"/>
  <c r="G11" i="29" s="1"/>
  <c r="I17" i="3"/>
  <c r="AF37" i="9"/>
  <c r="AG37" i="9" s="1"/>
  <c r="V37" i="9"/>
  <c r="AC37" i="9"/>
  <c r="AD37" i="9" s="1"/>
  <c r="O38" i="9"/>
  <c r="P38" i="9"/>
  <c r="X38" i="9" s="1"/>
  <c r="N38" i="9"/>
  <c r="V38" i="9" s="1"/>
  <c r="U37" i="9"/>
  <c r="S38" i="9"/>
  <c r="Q38" i="9"/>
  <c r="Y37" i="9"/>
  <c r="AY40" i="8"/>
  <c r="D40" i="9" s="1"/>
  <c r="BG40" i="8"/>
  <c r="H40" i="9" s="1"/>
  <c r="BK40" i="8"/>
  <c r="J40" i="9" s="1"/>
  <c r="BC40" i="8"/>
  <c r="F40" i="9" s="1"/>
  <c r="BE40" i="8"/>
  <c r="G40" i="9" s="1"/>
  <c r="BA40" i="8"/>
  <c r="E40" i="9" s="1"/>
  <c r="BI40" i="8"/>
  <c r="I40" i="9" s="1"/>
  <c r="AL33" i="9"/>
  <c r="AN44" i="8"/>
  <c r="Y45" i="8"/>
  <c r="AO44" i="8"/>
  <c r="U38" i="9"/>
  <c r="BD41" i="8"/>
  <c r="AZ41" i="8"/>
  <c r="BF41" i="8"/>
  <c r="BL41" i="8"/>
  <c r="BB41" i="8"/>
  <c r="BJ41" i="8"/>
  <c r="BH41" i="8"/>
  <c r="U45" i="8"/>
  <c r="AJ44" i="8"/>
  <c r="AK44" i="8"/>
  <c r="AE43" i="8"/>
  <c r="AU42" i="8"/>
  <c r="AW42" i="8" s="1"/>
  <c r="AT42" i="8"/>
  <c r="Z37" i="9"/>
  <c r="R38" i="9"/>
  <c r="S45" i="8"/>
  <c r="AH44" i="8"/>
  <c r="W45" i="8"/>
  <c r="AL44" i="8"/>
  <c r="T45" i="8"/>
  <c r="AI44" i="8"/>
  <c r="K39" i="9"/>
  <c r="P39" i="9" s="1"/>
  <c r="AV41" i="8"/>
  <c r="AL34" i="9"/>
  <c r="AA44" i="8"/>
  <c r="AQ43" i="8"/>
  <c r="AP43" i="8"/>
  <c r="AE36" i="9"/>
  <c r="AK35" i="9"/>
  <c r="X45" i="8"/>
  <c r="AM44" i="8"/>
  <c r="AJ36" i="9"/>
  <c r="AB39" i="6"/>
  <c r="T40" i="6"/>
  <c r="S40" i="6"/>
  <c r="U40" i="6"/>
  <c r="W40" i="6"/>
  <c r="V40" i="6"/>
  <c r="S41" i="6"/>
  <c r="AH37" i="6"/>
  <c r="Z40" i="6"/>
  <c r="AA40" i="6" s="1"/>
  <c r="AC40" i="6"/>
  <c r="AB45" i="5"/>
  <c r="AO44" i="5"/>
  <c r="AQ44" i="5" s="1"/>
  <c r="I44" i="6" s="1"/>
  <c r="AD47" i="8"/>
  <c r="AS46" i="8"/>
  <c r="AC47" i="8"/>
  <c r="AR46" i="8"/>
  <c r="AG39" i="6"/>
  <c r="AG38" i="6"/>
  <c r="O41" i="6"/>
  <c r="P41" i="6"/>
  <c r="M41" i="6"/>
  <c r="Q41" i="6"/>
  <c r="N41" i="6"/>
  <c r="I43" i="6"/>
  <c r="J42" i="6"/>
  <c r="O42" i="6" s="1"/>
  <c r="F43" i="6"/>
  <c r="G43" i="6"/>
  <c r="D43" i="6"/>
  <c r="AP46" i="5"/>
  <c r="E43" i="6"/>
  <c r="AK45" i="5"/>
  <c r="X46" i="5"/>
  <c r="AJ47" i="5"/>
  <c r="W48" i="5"/>
  <c r="Y48" i="5"/>
  <c r="AL47" i="5"/>
  <c r="Q48" i="5"/>
  <c r="AD47" i="5"/>
  <c r="T48" i="5"/>
  <c r="AG47" i="5"/>
  <c r="AA48" i="5"/>
  <c r="AN47" i="5"/>
  <c r="V48" i="5"/>
  <c r="AI47" i="5"/>
  <c r="U48" i="5"/>
  <c r="AH47" i="5"/>
  <c r="S48" i="5"/>
  <c r="AF47" i="5"/>
  <c r="Z48" i="5"/>
  <c r="AM47" i="5"/>
  <c r="R48" i="5"/>
  <c r="AE47" i="5"/>
  <c r="I18" i="3" l="1"/>
  <c r="I19" i="3"/>
  <c r="H11" i="29"/>
  <c r="F11" i="29"/>
  <c r="AE37" i="9"/>
  <c r="W38" i="9"/>
  <c r="AF38" i="9"/>
  <c r="AG38" i="9" s="1"/>
  <c r="O39" i="9"/>
  <c r="AA38" i="9"/>
  <c r="Y38" i="9"/>
  <c r="AC38" i="9"/>
  <c r="AD38" i="9" s="1"/>
  <c r="M39" i="9"/>
  <c r="U39" i="9" s="1"/>
  <c r="Q39" i="9"/>
  <c r="N39" i="9"/>
  <c r="V39" i="9" s="1"/>
  <c r="X39" i="9"/>
  <c r="U46" i="8"/>
  <c r="AJ45" i="8"/>
  <c r="AK45" i="8"/>
  <c r="AV42" i="8"/>
  <c r="AJ37" i="9"/>
  <c r="T46" i="8"/>
  <c r="AI45" i="8"/>
  <c r="AK36" i="9"/>
  <c r="AA45" i="8"/>
  <c r="AP44" i="8"/>
  <c r="AQ44" i="8"/>
  <c r="AE44" i="8"/>
  <c r="AT43" i="8"/>
  <c r="AV43" i="8" s="1"/>
  <c r="AU43" i="8"/>
  <c r="AW43" i="8" s="1"/>
  <c r="R39" i="9"/>
  <c r="BJ42" i="8"/>
  <c r="BF42" i="8"/>
  <c r="BL42" i="8"/>
  <c r="AZ42" i="8"/>
  <c r="BD42" i="8"/>
  <c r="BH42" i="8"/>
  <c r="BB42" i="8"/>
  <c r="W46" i="8"/>
  <c r="AL45" i="8"/>
  <c r="Y46" i="8"/>
  <c r="AO45" i="8"/>
  <c r="AN45" i="8"/>
  <c r="X46" i="8"/>
  <c r="AM45" i="8"/>
  <c r="K40" i="9"/>
  <c r="S40" i="9" s="1"/>
  <c r="S46" i="8"/>
  <c r="AH45" i="8"/>
  <c r="S39" i="9"/>
  <c r="BE41" i="8"/>
  <c r="G41" i="9" s="1"/>
  <c r="BI41" i="8"/>
  <c r="I41" i="9" s="1"/>
  <c r="AY41" i="8"/>
  <c r="D41" i="9" s="1"/>
  <c r="BC41" i="8"/>
  <c r="F41" i="9" s="1"/>
  <c r="BK41" i="8"/>
  <c r="J41" i="9" s="1"/>
  <c r="BG41" i="8"/>
  <c r="H41" i="9" s="1"/>
  <c r="BA41" i="8"/>
  <c r="E41" i="9" s="1"/>
  <c r="AL35" i="9"/>
  <c r="Z38" i="9"/>
  <c r="AI37" i="6"/>
  <c r="AB40" i="6"/>
  <c r="AD40" i="6"/>
  <c r="V42" i="6"/>
  <c r="U41" i="6"/>
  <c r="X41" i="6"/>
  <c r="T41" i="6"/>
  <c r="W41" i="6"/>
  <c r="V41" i="6"/>
  <c r="AH38" i="6"/>
  <c r="AH39" i="6"/>
  <c r="Z41" i="6"/>
  <c r="AA41" i="6" s="1"/>
  <c r="AC41" i="6"/>
  <c r="AB46" i="5"/>
  <c r="AO45" i="5"/>
  <c r="AQ45" i="5" s="1"/>
  <c r="I45" i="6" s="1"/>
  <c r="AD48" i="8"/>
  <c r="AS47" i="8"/>
  <c r="AC48" i="8"/>
  <c r="AR47" i="8"/>
  <c r="AG40" i="6"/>
  <c r="E44" i="6"/>
  <c r="M42" i="6"/>
  <c r="N42" i="6"/>
  <c r="Q42" i="6"/>
  <c r="P42" i="6"/>
  <c r="L42" i="6"/>
  <c r="F44" i="6"/>
  <c r="J43" i="6"/>
  <c r="O43" i="6" s="1"/>
  <c r="H44" i="6"/>
  <c r="G44" i="6"/>
  <c r="D44" i="6"/>
  <c r="AP47" i="5"/>
  <c r="X47" i="5"/>
  <c r="AK46" i="5"/>
  <c r="AF48" i="5"/>
  <c r="S49" i="5"/>
  <c r="AN48" i="5"/>
  <c r="AA49" i="5"/>
  <c r="U49" i="5"/>
  <c r="AH48" i="5"/>
  <c r="Y49" i="5"/>
  <c r="AL48" i="5"/>
  <c r="AG48" i="5"/>
  <c r="T49" i="5"/>
  <c r="W49" i="5"/>
  <c r="AJ48" i="5"/>
  <c r="R49" i="5"/>
  <c r="AE48" i="5"/>
  <c r="AM48" i="5"/>
  <c r="Z49" i="5"/>
  <c r="Q49" i="5"/>
  <c r="AD48" i="5"/>
  <c r="V49" i="5"/>
  <c r="AI48" i="5"/>
  <c r="Y39" i="9" l="1"/>
  <c r="W39" i="9"/>
  <c r="AE38" i="9"/>
  <c r="Q40" i="9"/>
  <c r="N40" i="9"/>
  <c r="V40" i="9" s="1"/>
  <c r="O40" i="9"/>
  <c r="W40" i="9" s="1"/>
  <c r="R40" i="9"/>
  <c r="Z40" i="9" s="1"/>
  <c r="BL43" i="8"/>
  <c r="BD43" i="8"/>
  <c r="BB43" i="8"/>
  <c r="BJ43" i="8"/>
  <c r="BF43" i="8"/>
  <c r="BH43" i="8"/>
  <c r="AZ43" i="8"/>
  <c r="Z39" i="9"/>
  <c r="U47" i="8"/>
  <c r="AJ46" i="8"/>
  <c r="AK46" i="8"/>
  <c r="S47" i="8"/>
  <c r="AH46" i="8"/>
  <c r="Y47" i="8"/>
  <c r="AO46" i="8"/>
  <c r="AN46" i="8"/>
  <c r="AK37" i="9"/>
  <c r="BA43" i="8"/>
  <c r="AY43" i="8"/>
  <c r="BG43" i="8"/>
  <c r="BI43" i="8"/>
  <c r="BK43" i="8"/>
  <c r="BC43" i="8"/>
  <c r="BE43" i="8"/>
  <c r="AI46" i="8"/>
  <c r="T47" i="8"/>
  <c r="AE45" i="8"/>
  <c r="AT44" i="8"/>
  <c r="AU44" i="8"/>
  <c r="AW44" i="8" s="1"/>
  <c r="K41" i="9"/>
  <c r="Q41" i="9" s="1"/>
  <c r="AF39" i="9"/>
  <c r="AG39" i="9" s="1"/>
  <c r="BC42" i="8"/>
  <c r="F42" i="9" s="1"/>
  <c r="BI42" i="8"/>
  <c r="I42" i="9" s="1"/>
  <c r="BK42" i="8"/>
  <c r="J42" i="9" s="1"/>
  <c r="BE42" i="8"/>
  <c r="G42" i="9" s="1"/>
  <c r="AY42" i="8"/>
  <c r="D42" i="9" s="1"/>
  <c r="BA42" i="8"/>
  <c r="E42" i="9" s="1"/>
  <c r="BG42" i="8"/>
  <c r="H42" i="9" s="1"/>
  <c r="AC39" i="9"/>
  <c r="M40" i="9"/>
  <c r="AA46" i="8"/>
  <c r="AP45" i="8"/>
  <c r="AQ45" i="8"/>
  <c r="AA40" i="9"/>
  <c r="W47" i="8"/>
  <c r="AL46" i="8"/>
  <c r="AA39" i="9"/>
  <c r="AL36" i="9"/>
  <c r="X47" i="8"/>
  <c r="AM46" i="8"/>
  <c r="P40" i="9"/>
  <c r="AJ38" i="9"/>
  <c r="AI39" i="6"/>
  <c r="AI38" i="6"/>
  <c r="V43" i="6"/>
  <c r="S42" i="6"/>
  <c r="W42" i="6"/>
  <c r="X42" i="6"/>
  <c r="U42" i="6"/>
  <c r="T42" i="6"/>
  <c r="AH40" i="6"/>
  <c r="Z42" i="6"/>
  <c r="AA42" i="6" s="1"/>
  <c r="AC42" i="6"/>
  <c r="AB41" i="6"/>
  <c r="AD41" i="6"/>
  <c r="AB47" i="5"/>
  <c r="AO46" i="5"/>
  <c r="AQ46" i="5" s="1"/>
  <c r="H46" i="6" s="1"/>
  <c r="AD49" i="8"/>
  <c r="AS48" i="8"/>
  <c r="AC49" i="8"/>
  <c r="AR48" i="8"/>
  <c r="AG41" i="6"/>
  <c r="Q43" i="6"/>
  <c r="P43" i="6"/>
  <c r="M43" i="6"/>
  <c r="L43" i="6"/>
  <c r="N43" i="6"/>
  <c r="H45" i="6"/>
  <c r="J44" i="6"/>
  <c r="L44" i="6" s="1"/>
  <c r="E45" i="6"/>
  <c r="G45" i="6"/>
  <c r="D45" i="6"/>
  <c r="AP48" i="5"/>
  <c r="F45" i="6"/>
  <c r="X48" i="5"/>
  <c r="AK47" i="5"/>
  <c r="Z50" i="5"/>
  <c r="AM49" i="5"/>
  <c r="U50" i="5"/>
  <c r="AH49" i="5"/>
  <c r="Y50" i="5"/>
  <c r="AL49" i="5"/>
  <c r="AA50" i="5"/>
  <c r="AN49" i="5"/>
  <c r="AI49" i="5"/>
  <c r="V50" i="5"/>
  <c r="W50" i="5"/>
  <c r="AJ49" i="5"/>
  <c r="R50" i="5"/>
  <c r="AE49" i="5"/>
  <c r="S50" i="5"/>
  <c r="AF49" i="5"/>
  <c r="AD49" i="5"/>
  <c r="Q50" i="5"/>
  <c r="T50" i="5"/>
  <c r="AG49" i="5"/>
  <c r="F43" i="9" l="1"/>
  <c r="J43" i="9"/>
  <c r="Y40" i="9"/>
  <c r="I43" i="9"/>
  <c r="R41" i="9"/>
  <c r="Z41" i="9" s="1"/>
  <c r="H43" i="9"/>
  <c r="M41" i="9"/>
  <c r="D43" i="9"/>
  <c r="S41" i="9"/>
  <c r="AA41" i="9" s="1"/>
  <c r="BF44" i="8"/>
  <c r="AZ44" i="8"/>
  <c r="BB44" i="8"/>
  <c r="BJ44" i="8"/>
  <c r="BL44" i="8"/>
  <c r="BH44" i="8"/>
  <c r="BD44" i="8"/>
  <c r="AC40" i="9"/>
  <c r="U40" i="9"/>
  <c r="AF40" i="9"/>
  <c r="AG40" i="9" s="1"/>
  <c r="P41" i="9"/>
  <c r="AK38" i="9"/>
  <c r="Y41" i="9"/>
  <c r="W48" i="8"/>
  <c r="AL47" i="8"/>
  <c r="AD39" i="9"/>
  <c r="AE39" i="9"/>
  <c r="X40" i="9"/>
  <c r="AV44" i="8"/>
  <c r="U48" i="8"/>
  <c r="AK47" i="8"/>
  <c r="AJ47" i="8"/>
  <c r="AE46" i="8"/>
  <c r="AT45" i="8"/>
  <c r="AU45" i="8"/>
  <c r="AW45" i="8" s="1"/>
  <c r="AL37" i="9"/>
  <c r="X48" i="8"/>
  <c r="AM47" i="8"/>
  <c r="K42" i="9"/>
  <c r="P42" i="9" s="1"/>
  <c r="T48" i="8"/>
  <c r="AI47" i="8"/>
  <c r="AH47" i="8"/>
  <c r="S48" i="8"/>
  <c r="O41" i="9"/>
  <c r="G43" i="9"/>
  <c r="AO47" i="8"/>
  <c r="AN47" i="8"/>
  <c r="Y48" i="8"/>
  <c r="E43" i="9"/>
  <c r="AA47" i="8"/>
  <c r="AP46" i="8"/>
  <c r="AQ46" i="8"/>
  <c r="N41" i="9"/>
  <c r="AB42" i="6"/>
  <c r="AI40" i="6"/>
  <c r="AD42" i="6"/>
  <c r="S44" i="6"/>
  <c r="U43" i="6"/>
  <c r="S43" i="6"/>
  <c r="T43" i="6"/>
  <c r="W43" i="6"/>
  <c r="X43" i="6"/>
  <c r="AH41" i="6"/>
  <c r="Z43" i="6"/>
  <c r="AA43" i="6" s="1"/>
  <c r="AC43" i="6"/>
  <c r="AO47" i="5"/>
  <c r="AQ47" i="5" s="1"/>
  <c r="H47" i="6" s="1"/>
  <c r="AB48" i="5"/>
  <c r="AD50" i="8"/>
  <c r="AS49" i="8"/>
  <c r="AC50" i="8"/>
  <c r="AR49" i="8"/>
  <c r="AG42" i="6"/>
  <c r="O44" i="6"/>
  <c r="M44" i="6"/>
  <c r="N44" i="6"/>
  <c r="J45" i="6"/>
  <c r="P45" i="6" s="1"/>
  <c r="P44" i="6"/>
  <c r="Q44" i="6"/>
  <c r="F46" i="6"/>
  <c r="E46" i="6"/>
  <c r="D46" i="6"/>
  <c r="I46" i="6"/>
  <c r="AP49" i="5"/>
  <c r="G46" i="6"/>
  <c r="AK48" i="5"/>
  <c r="X49" i="5"/>
  <c r="R51" i="5"/>
  <c r="AE50" i="5"/>
  <c r="W51" i="5"/>
  <c r="AJ50" i="5"/>
  <c r="V51" i="5"/>
  <c r="AI50" i="5"/>
  <c r="Y51" i="5"/>
  <c r="AL50" i="5"/>
  <c r="AD50" i="5"/>
  <c r="Q51" i="5"/>
  <c r="S51" i="5"/>
  <c r="AF50" i="5"/>
  <c r="AA51" i="5"/>
  <c r="AN50" i="5"/>
  <c r="U51" i="5"/>
  <c r="AH50" i="5"/>
  <c r="T51" i="5"/>
  <c r="AG50" i="5"/>
  <c r="Z51" i="5"/>
  <c r="AM50" i="5"/>
  <c r="U41" i="9" l="1"/>
  <c r="O42" i="9"/>
  <c r="W42" i="9" s="1"/>
  <c r="Q42" i="9"/>
  <c r="Y42" i="9" s="1"/>
  <c r="S42" i="9"/>
  <c r="AA42" i="9" s="1"/>
  <c r="AI41" i="6"/>
  <c r="N42" i="9"/>
  <c r="R42" i="9"/>
  <c r="X49" i="8"/>
  <c r="AM48" i="8"/>
  <c r="AD40" i="9"/>
  <c r="AE40" i="9"/>
  <c r="V41" i="9"/>
  <c r="W41" i="9"/>
  <c r="S49" i="8"/>
  <c r="AH48" i="8"/>
  <c r="BJ45" i="8"/>
  <c r="AZ45" i="8"/>
  <c r="BF45" i="8"/>
  <c r="BL45" i="8"/>
  <c r="BD45" i="8"/>
  <c r="BH45" i="8"/>
  <c r="BB45" i="8"/>
  <c r="AL38" i="9"/>
  <c r="AV45" i="8"/>
  <c r="X41" i="9"/>
  <c r="AE47" i="8"/>
  <c r="AU46" i="8"/>
  <c r="AW46" i="8" s="1"/>
  <c r="AT46" i="8"/>
  <c r="K43" i="9"/>
  <c r="N43" i="9" s="1"/>
  <c r="AC41" i="9"/>
  <c r="AA48" i="8"/>
  <c r="AP47" i="8"/>
  <c r="AQ47" i="8"/>
  <c r="AJ39" i="9"/>
  <c r="AF41" i="9"/>
  <c r="AG41" i="9" s="1"/>
  <c r="T49" i="8"/>
  <c r="AI48" i="8"/>
  <c r="Y49" i="8"/>
  <c r="AO48" i="8"/>
  <c r="AN48" i="8"/>
  <c r="M42" i="9"/>
  <c r="U49" i="8"/>
  <c r="AJ48" i="8"/>
  <c r="AK48" i="8"/>
  <c r="AL48" i="8"/>
  <c r="W49" i="8"/>
  <c r="X42" i="9"/>
  <c r="BK44" i="8"/>
  <c r="J44" i="9" s="1"/>
  <c r="BC44" i="8"/>
  <c r="F44" i="9" s="1"/>
  <c r="BI44" i="8"/>
  <c r="I44" i="9" s="1"/>
  <c r="BE44" i="8"/>
  <c r="G44" i="9" s="1"/>
  <c r="BG44" i="8"/>
  <c r="H44" i="9" s="1"/>
  <c r="AY44" i="8"/>
  <c r="D44" i="9" s="1"/>
  <c r="BA44" i="8"/>
  <c r="E44" i="9" s="1"/>
  <c r="AB43" i="6"/>
  <c r="AD43" i="6"/>
  <c r="X44" i="6"/>
  <c r="W44" i="6"/>
  <c r="W45" i="6"/>
  <c r="U44" i="6"/>
  <c r="T44" i="6"/>
  <c r="V44" i="6"/>
  <c r="AH42" i="6"/>
  <c r="Z44" i="6"/>
  <c r="AA44" i="6" s="1"/>
  <c r="AC44" i="6"/>
  <c r="AB49" i="5"/>
  <c r="AO48" i="5"/>
  <c r="AQ48" i="5" s="1"/>
  <c r="E48" i="6" s="1"/>
  <c r="AD51" i="8"/>
  <c r="AS50" i="8"/>
  <c r="AC51" i="8"/>
  <c r="AR50" i="8"/>
  <c r="AG43" i="6"/>
  <c r="N45" i="6"/>
  <c r="M45" i="6"/>
  <c r="O45" i="6"/>
  <c r="L45" i="6"/>
  <c r="Q45" i="6"/>
  <c r="J46" i="6"/>
  <c r="Q46" i="6" s="1"/>
  <c r="G47" i="6"/>
  <c r="F47" i="6"/>
  <c r="I47" i="6"/>
  <c r="E47" i="6"/>
  <c r="AP50" i="5"/>
  <c r="D47" i="6"/>
  <c r="AK49" i="5"/>
  <c r="X50" i="5"/>
  <c r="Z52" i="5"/>
  <c r="AM51" i="5"/>
  <c r="T52" i="5"/>
  <c r="AG51" i="5"/>
  <c r="AN51" i="5"/>
  <c r="AA52" i="5"/>
  <c r="AH51" i="5"/>
  <c r="U52" i="5"/>
  <c r="Q52" i="5"/>
  <c r="AD51" i="5"/>
  <c r="S52" i="5"/>
  <c r="AF51" i="5"/>
  <c r="W52" i="5"/>
  <c r="AJ51" i="5"/>
  <c r="Y52" i="5"/>
  <c r="AL51" i="5"/>
  <c r="R52" i="5"/>
  <c r="AE51" i="5"/>
  <c r="AI51" i="5"/>
  <c r="V52" i="5"/>
  <c r="V42" i="9" l="1"/>
  <c r="Z42" i="9"/>
  <c r="BH46" i="8"/>
  <c r="BJ46" i="8"/>
  <c r="BF46" i="8"/>
  <c r="BD46" i="8"/>
  <c r="BL46" i="8"/>
  <c r="AZ46" i="8"/>
  <c r="BB46" i="8"/>
  <c r="K44" i="9"/>
  <c r="N44" i="9" s="1"/>
  <c r="U50" i="8"/>
  <c r="AJ49" i="8"/>
  <c r="AK49" i="8"/>
  <c r="AC42" i="9"/>
  <c r="U42" i="9"/>
  <c r="AF42" i="9"/>
  <c r="AG42" i="9" s="1"/>
  <c r="BE45" i="8"/>
  <c r="G45" i="9" s="1"/>
  <c r="BI45" i="8"/>
  <c r="I45" i="9" s="1"/>
  <c r="BG45" i="8"/>
  <c r="H45" i="9" s="1"/>
  <c r="BA45" i="8"/>
  <c r="E45" i="9" s="1"/>
  <c r="AY45" i="8"/>
  <c r="D45" i="9" s="1"/>
  <c r="BC45" i="8"/>
  <c r="F45" i="9" s="1"/>
  <c r="BK45" i="8"/>
  <c r="J45" i="9" s="1"/>
  <c r="AA49" i="8"/>
  <c r="AP48" i="8"/>
  <c r="AQ48" i="8"/>
  <c r="AD41" i="9"/>
  <c r="AE41" i="9"/>
  <c r="AJ40" i="9"/>
  <c r="AO49" i="8"/>
  <c r="Y50" i="8"/>
  <c r="AN49" i="8"/>
  <c r="S50" i="8"/>
  <c r="AH49" i="8"/>
  <c r="AI49" i="8"/>
  <c r="T50" i="8"/>
  <c r="V43" i="9"/>
  <c r="M43" i="9"/>
  <c r="O43" i="9"/>
  <c r="S43" i="9"/>
  <c r="R43" i="9"/>
  <c r="Q43" i="9"/>
  <c r="AM49" i="8"/>
  <c r="X50" i="8"/>
  <c r="W50" i="8"/>
  <c r="AL49" i="8"/>
  <c r="P43" i="9"/>
  <c r="AK39" i="9"/>
  <c r="AV46" i="8"/>
  <c r="AE48" i="8"/>
  <c r="AT47" i="8"/>
  <c r="AU47" i="8"/>
  <c r="AW47" i="8" s="1"/>
  <c r="AI42" i="6"/>
  <c r="X46" i="6"/>
  <c r="X45" i="6"/>
  <c r="S45" i="6"/>
  <c r="V45" i="6"/>
  <c r="T45" i="6"/>
  <c r="U45" i="6"/>
  <c r="AH43" i="6"/>
  <c r="Z45" i="6"/>
  <c r="AA45" i="6" s="1"/>
  <c r="AC45" i="6"/>
  <c r="AB44" i="6"/>
  <c r="AD44" i="6"/>
  <c r="AB50" i="5"/>
  <c r="AO49" i="5"/>
  <c r="AQ49" i="5" s="1"/>
  <c r="I49" i="6" s="1"/>
  <c r="AD52" i="8"/>
  <c r="AS51" i="8"/>
  <c r="AC52" i="8"/>
  <c r="AR51" i="8"/>
  <c r="AG44" i="6"/>
  <c r="P46" i="6"/>
  <c r="O46" i="6"/>
  <c r="M46" i="6"/>
  <c r="J47" i="6"/>
  <c r="L47" i="6" s="1"/>
  <c r="H48" i="6"/>
  <c r="L46" i="6"/>
  <c r="N46" i="6"/>
  <c r="F48" i="6"/>
  <c r="G48" i="6"/>
  <c r="D48" i="6"/>
  <c r="I48" i="6"/>
  <c r="AP51" i="5"/>
  <c r="AK50" i="5"/>
  <c r="X51" i="5"/>
  <c r="AL52" i="5"/>
  <c r="Y53" i="5"/>
  <c r="AA53" i="5"/>
  <c r="AN52" i="5"/>
  <c r="V53" i="5"/>
  <c r="AI52" i="5"/>
  <c r="W53" i="5"/>
  <c r="AJ52" i="5"/>
  <c r="S53" i="5"/>
  <c r="AF52" i="5"/>
  <c r="AG52" i="5"/>
  <c r="T53" i="5"/>
  <c r="AD52" i="5"/>
  <c r="Q53" i="5"/>
  <c r="AE52" i="5"/>
  <c r="R53" i="5"/>
  <c r="Z53" i="5"/>
  <c r="AM52" i="5"/>
  <c r="AH52" i="5"/>
  <c r="U53" i="5"/>
  <c r="S44" i="9" l="1"/>
  <c r="R44" i="9"/>
  <c r="Z44" i="9" s="1"/>
  <c r="V44" i="9"/>
  <c r="X51" i="8"/>
  <c r="AM50" i="8"/>
  <c r="M44" i="9"/>
  <c r="BH47" i="8"/>
  <c r="AZ47" i="8"/>
  <c r="BF47" i="8"/>
  <c r="BL47" i="8"/>
  <c r="BJ47" i="8"/>
  <c r="BB47" i="8"/>
  <c r="BD47" i="8"/>
  <c r="Y43" i="9"/>
  <c r="AJ41" i="9"/>
  <c r="AV47" i="8"/>
  <c r="Z43" i="9"/>
  <c r="S51" i="8"/>
  <c r="AH50" i="8"/>
  <c r="AE49" i="8"/>
  <c r="AT48" i="8"/>
  <c r="AU48" i="8"/>
  <c r="AW48" i="8" s="1"/>
  <c r="AY46" i="8"/>
  <c r="D46" i="9" s="1"/>
  <c r="BC46" i="8"/>
  <c r="F46" i="9" s="1"/>
  <c r="BI46" i="8"/>
  <c r="I46" i="9" s="1"/>
  <c r="BE46" i="8"/>
  <c r="G46" i="9" s="1"/>
  <c r="BK46" i="8"/>
  <c r="J46" i="9" s="1"/>
  <c r="BA46" i="8"/>
  <c r="E46" i="9" s="1"/>
  <c r="BG46" i="8"/>
  <c r="H46" i="9" s="1"/>
  <c r="AA43" i="9"/>
  <c r="W43" i="9"/>
  <c r="AO50" i="8"/>
  <c r="Y51" i="8"/>
  <c r="AN50" i="8"/>
  <c r="AL39" i="9"/>
  <c r="U43" i="9"/>
  <c r="AC43" i="9"/>
  <c r="AF43" i="9"/>
  <c r="AG43" i="9" s="1"/>
  <c r="AA50" i="8"/>
  <c r="AP49" i="8"/>
  <c r="AQ49" i="8"/>
  <c r="AD42" i="9"/>
  <c r="AE42" i="9"/>
  <c r="O44" i="9"/>
  <c r="P44" i="9"/>
  <c r="Q44" i="9"/>
  <c r="AL50" i="8"/>
  <c r="W51" i="8"/>
  <c r="X43" i="9"/>
  <c r="U51" i="8"/>
  <c r="AK50" i="8"/>
  <c r="AJ50" i="8"/>
  <c r="T51" i="8"/>
  <c r="AI50" i="8"/>
  <c r="AK40" i="9"/>
  <c r="K45" i="9"/>
  <c r="N45" i="9" s="1"/>
  <c r="AB45" i="6"/>
  <c r="AI43" i="6"/>
  <c r="AD45" i="6"/>
  <c r="U46" i="6"/>
  <c r="S46" i="6"/>
  <c r="S47" i="6"/>
  <c r="T46" i="6"/>
  <c r="V46" i="6"/>
  <c r="W46" i="6"/>
  <c r="AH44" i="6"/>
  <c r="Z46" i="6"/>
  <c r="AA46" i="6" s="1"/>
  <c r="AC46" i="6"/>
  <c r="AO50" i="5"/>
  <c r="AQ50" i="5" s="1"/>
  <c r="F50" i="6" s="1"/>
  <c r="AB51" i="5"/>
  <c r="AD53" i="8"/>
  <c r="AS52" i="8"/>
  <c r="AC53" i="8"/>
  <c r="AR52" i="8"/>
  <c r="AG45" i="6"/>
  <c r="N47" i="6"/>
  <c r="M47" i="6"/>
  <c r="Q47" i="6"/>
  <c r="O47" i="6"/>
  <c r="P47" i="6"/>
  <c r="E49" i="6"/>
  <c r="F49" i="6"/>
  <c r="J48" i="6"/>
  <c r="Q48" i="6" s="1"/>
  <c r="H49" i="6"/>
  <c r="G49" i="6"/>
  <c r="D49" i="6"/>
  <c r="AP52" i="5"/>
  <c r="AK51" i="5"/>
  <c r="X52" i="5"/>
  <c r="Y54" i="5"/>
  <c r="AL53" i="5"/>
  <c r="AD53" i="5"/>
  <c r="Q54" i="5"/>
  <c r="U54" i="5"/>
  <c r="AH53" i="5"/>
  <c r="S54" i="5"/>
  <c r="AF53" i="5"/>
  <c r="R54" i="5"/>
  <c r="AE53" i="5"/>
  <c r="Z54" i="5"/>
  <c r="AM53" i="5"/>
  <c r="W54" i="5"/>
  <c r="AJ53" i="5"/>
  <c r="AA54" i="5"/>
  <c r="AN53" i="5"/>
  <c r="T54" i="5"/>
  <c r="AG53" i="5"/>
  <c r="AI53" i="5"/>
  <c r="V54" i="5"/>
  <c r="AA44" i="9" l="1"/>
  <c r="M45" i="9"/>
  <c r="U45" i="9" s="1"/>
  <c r="K46" i="9"/>
  <c r="S46" i="9" s="1"/>
  <c r="AJ42" i="9"/>
  <c r="AK41" i="9"/>
  <c r="Y52" i="8"/>
  <c r="AO51" i="8"/>
  <c r="AN51" i="8"/>
  <c r="U52" i="8"/>
  <c r="AK51" i="8"/>
  <c r="AJ51" i="8"/>
  <c r="BA47" i="8"/>
  <c r="E47" i="9" s="1"/>
  <c r="AY47" i="8"/>
  <c r="D47" i="9" s="1"/>
  <c r="BE47" i="8"/>
  <c r="G47" i="9" s="1"/>
  <c r="BI47" i="8"/>
  <c r="I47" i="9" s="1"/>
  <c r="BK47" i="8"/>
  <c r="J47" i="9" s="1"/>
  <c r="BC47" i="8"/>
  <c r="F47" i="9" s="1"/>
  <c r="BG47" i="8"/>
  <c r="H47" i="9" s="1"/>
  <c r="V45" i="9"/>
  <c r="S45" i="9"/>
  <c r="AA51" i="8"/>
  <c r="AQ50" i="8"/>
  <c r="AP50" i="8"/>
  <c r="BD48" i="8"/>
  <c r="BL48" i="8"/>
  <c r="BB48" i="8"/>
  <c r="BH48" i="8"/>
  <c r="BJ48" i="8"/>
  <c r="AZ48" i="8"/>
  <c r="BF48" i="8"/>
  <c r="U44" i="9"/>
  <c r="AF44" i="9"/>
  <c r="AG44" i="9" s="1"/>
  <c r="AC44" i="9"/>
  <c r="AL40" i="9"/>
  <c r="AD43" i="9"/>
  <c r="AE43" i="9"/>
  <c r="AV48" i="8"/>
  <c r="Q45" i="9"/>
  <c r="W52" i="8"/>
  <c r="AL51" i="8"/>
  <c r="AE50" i="8"/>
  <c r="AT49" i="8"/>
  <c r="AU49" i="8"/>
  <c r="AW49" i="8" s="1"/>
  <c r="R45" i="9"/>
  <c r="X52" i="8"/>
  <c r="AM51" i="8"/>
  <c r="O45" i="9"/>
  <c r="Y44" i="9"/>
  <c r="AH51" i="8"/>
  <c r="S52" i="8"/>
  <c r="P45" i="9"/>
  <c r="X44" i="9"/>
  <c r="T52" i="8"/>
  <c r="AI51" i="8"/>
  <c r="W44" i="9"/>
  <c r="AB46" i="6"/>
  <c r="AI44" i="6"/>
  <c r="AD46" i="6"/>
  <c r="X48" i="6"/>
  <c r="W47" i="6"/>
  <c r="V47" i="6"/>
  <c r="X47" i="6"/>
  <c r="T47" i="6"/>
  <c r="U47" i="6"/>
  <c r="AH45" i="6"/>
  <c r="Z47" i="6"/>
  <c r="AA47" i="6" s="1"/>
  <c r="AC47" i="6"/>
  <c r="AO51" i="5"/>
  <c r="AQ51" i="5" s="1"/>
  <c r="E51" i="6" s="1"/>
  <c r="AB52" i="5"/>
  <c r="AD54" i="8"/>
  <c r="AS53" i="8"/>
  <c r="AC54" i="8"/>
  <c r="AR53" i="8"/>
  <c r="AG46" i="6"/>
  <c r="L48" i="6"/>
  <c r="J49" i="6"/>
  <c r="N49" i="6" s="1"/>
  <c r="P48" i="6"/>
  <c r="N48" i="6"/>
  <c r="M48" i="6"/>
  <c r="O48" i="6"/>
  <c r="AP53" i="5"/>
  <c r="I50" i="6"/>
  <c r="G50" i="6"/>
  <c r="D50" i="6"/>
  <c r="E50" i="6"/>
  <c r="H50" i="6"/>
  <c r="AK52" i="5"/>
  <c r="X53" i="5"/>
  <c r="AA55" i="5"/>
  <c r="AN54" i="5"/>
  <c r="AG54" i="5"/>
  <c r="T55" i="5"/>
  <c r="W55" i="5"/>
  <c r="AJ54" i="5"/>
  <c r="Q55" i="5"/>
  <c r="AD54" i="5"/>
  <c r="AH54" i="5"/>
  <c r="U55" i="5"/>
  <c r="V55" i="5"/>
  <c r="AI54" i="5"/>
  <c r="R55" i="5"/>
  <c r="AE54" i="5"/>
  <c r="Z55" i="5"/>
  <c r="AM54" i="5"/>
  <c r="S55" i="5"/>
  <c r="AF54" i="5"/>
  <c r="Y55" i="5"/>
  <c r="AL54" i="5"/>
  <c r="N46" i="9" l="1"/>
  <c r="R46" i="9"/>
  <c r="P46" i="9"/>
  <c r="X46" i="9" s="1"/>
  <c r="Q46" i="9"/>
  <c r="O46" i="9"/>
  <c r="AE44" i="9"/>
  <c r="M46" i="9"/>
  <c r="U46" i="9" s="1"/>
  <c r="AD44" i="9"/>
  <c r="BH49" i="8"/>
  <c r="AZ49" i="8"/>
  <c r="BB49" i="8"/>
  <c r="BF49" i="8"/>
  <c r="BJ49" i="8"/>
  <c r="BD49" i="8"/>
  <c r="BL49" i="8"/>
  <c r="S53" i="8"/>
  <c r="AH52" i="8"/>
  <c r="Z45" i="9"/>
  <c r="K47" i="9"/>
  <c r="P47" i="9" s="1"/>
  <c r="AN52" i="8"/>
  <c r="AO52" i="8"/>
  <c r="Y53" i="8"/>
  <c r="AL41" i="9"/>
  <c r="AJ43" i="9"/>
  <c r="AE51" i="8"/>
  <c r="AT50" i="8"/>
  <c r="AV50" i="8" s="1"/>
  <c r="AU50" i="8"/>
  <c r="AW50" i="8" s="1"/>
  <c r="AA52" i="8"/>
  <c r="AQ51" i="8"/>
  <c r="AP51" i="8"/>
  <c r="AA45" i="9"/>
  <c r="U53" i="8"/>
  <c r="AK52" i="8"/>
  <c r="AJ52" i="8"/>
  <c r="AK42" i="9"/>
  <c r="W45" i="9"/>
  <c r="W53" i="8"/>
  <c r="AL52" i="8"/>
  <c r="AC45" i="9"/>
  <c r="Y45" i="9"/>
  <c r="T53" i="8"/>
  <c r="AI52" i="8"/>
  <c r="BC48" i="8"/>
  <c r="F48" i="9" s="1"/>
  <c r="BG48" i="8"/>
  <c r="H48" i="9" s="1"/>
  <c r="BK48" i="8"/>
  <c r="J48" i="9" s="1"/>
  <c r="BE48" i="8"/>
  <c r="G48" i="9" s="1"/>
  <c r="BA48" i="8"/>
  <c r="E48" i="9" s="1"/>
  <c r="AY48" i="8"/>
  <c r="D48" i="9" s="1"/>
  <c r="BI48" i="8"/>
  <c r="I48" i="9" s="1"/>
  <c r="AF45" i="9"/>
  <c r="AG45" i="9" s="1"/>
  <c r="AV49" i="8"/>
  <c r="X45" i="9"/>
  <c r="X53" i="8"/>
  <c r="AM52" i="8"/>
  <c r="Z46" i="9"/>
  <c r="AA46" i="9"/>
  <c r="AI45" i="6"/>
  <c r="V48" i="6"/>
  <c r="T48" i="6"/>
  <c r="U48" i="6"/>
  <c r="W48" i="6"/>
  <c r="U49" i="6"/>
  <c r="S48" i="6"/>
  <c r="AH46" i="6"/>
  <c r="Z48" i="6"/>
  <c r="AA48" i="6" s="1"/>
  <c r="AC48" i="6"/>
  <c r="AB47" i="6"/>
  <c r="AD47" i="6"/>
  <c r="AB53" i="5"/>
  <c r="AO52" i="5"/>
  <c r="AQ52" i="5" s="1"/>
  <c r="H52" i="6" s="1"/>
  <c r="AD55" i="8"/>
  <c r="AS54" i="8"/>
  <c r="AC55" i="8"/>
  <c r="AR54" i="8"/>
  <c r="AG47" i="6"/>
  <c r="P49" i="6"/>
  <c r="L49" i="6"/>
  <c r="O49" i="6"/>
  <c r="M49" i="6"/>
  <c r="Q49" i="6"/>
  <c r="J50" i="6"/>
  <c r="N50" i="6" s="1"/>
  <c r="I51" i="6"/>
  <c r="AP54" i="5"/>
  <c r="F51" i="6"/>
  <c r="H51" i="6"/>
  <c r="D51" i="6"/>
  <c r="G51" i="6"/>
  <c r="AK53" i="5"/>
  <c r="X54" i="5"/>
  <c r="AJ55" i="5"/>
  <c r="W56" i="5"/>
  <c r="T56" i="5"/>
  <c r="AG55" i="5"/>
  <c r="S56" i="5"/>
  <c r="AF55" i="5"/>
  <c r="Z56" i="5"/>
  <c r="AM55" i="5"/>
  <c r="AA56" i="5"/>
  <c r="AN55" i="5"/>
  <c r="R56" i="5"/>
  <c r="AE55" i="5"/>
  <c r="AD55" i="5"/>
  <c r="Q56" i="5"/>
  <c r="Y56" i="5"/>
  <c r="AL55" i="5"/>
  <c r="AH55" i="5"/>
  <c r="U56" i="5"/>
  <c r="V56" i="5"/>
  <c r="AI55" i="5"/>
  <c r="V46" i="9" l="1"/>
  <c r="O47" i="9"/>
  <c r="Q47" i="9"/>
  <c r="W46" i="9"/>
  <c r="N47" i="9"/>
  <c r="S47" i="9"/>
  <c r="AA47" i="9" s="1"/>
  <c r="AJ44" i="9"/>
  <c r="AK44" i="9" s="1"/>
  <c r="AC46" i="9"/>
  <c r="AD46" i="9" s="1"/>
  <c r="R47" i="9"/>
  <c r="AF46" i="9"/>
  <c r="AG46" i="9" s="1"/>
  <c r="Y46" i="9"/>
  <c r="AI46" i="6"/>
  <c r="T54" i="8"/>
  <c r="AI53" i="8"/>
  <c r="AA53" i="8"/>
  <c r="AQ52" i="8"/>
  <c r="AP52" i="8"/>
  <c r="BK50" i="8"/>
  <c r="AY50" i="8"/>
  <c r="BA50" i="8"/>
  <c r="BG50" i="8"/>
  <c r="BE50" i="8"/>
  <c r="BI50" i="8"/>
  <c r="BC50" i="8"/>
  <c r="BI49" i="8"/>
  <c r="I49" i="9" s="1"/>
  <c r="AY49" i="8"/>
  <c r="D49" i="9" s="1"/>
  <c r="BK49" i="8"/>
  <c r="J49" i="9" s="1"/>
  <c r="BA49" i="8"/>
  <c r="E49" i="9" s="1"/>
  <c r="BE49" i="8"/>
  <c r="G49" i="9" s="1"/>
  <c r="BC49" i="8"/>
  <c r="F49" i="9" s="1"/>
  <c r="BG49" i="8"/>
  <c r="H49" i="9" s="1"/>
  <c r="BB50" i="8"/>
  <c r="AZ50" i="8"/>
  <c r="BD50" i="8"/>
  <c r="BH50" i="8"/>
  <c r="BJ50" i="8"/>
  <c r="BF50" i="8"/>
  <c r="BL50" i="8"/>
  <c r="AL42" i="9"/>
  <c r="V47" i="9"/>
  <c r="S54" i="8"/>
  <c r="AH53" i="8"/>
  <c r="Y47" i="9"/>
  <c r="AE52" i="8"/>
  <c r="AU51" i="8"/>
  <c r="AW51" i="8" s="1"/>
  <c r="AT51" i="8"/>
  <c r="K48" i="9"/>
  <c r="N48" i="9" s="1"/>
  <c r="U54" i="8"/>
  <c r="AJ53" i="8"/>
  <c r="AK53" i="8"/>
  <c r="AO53" i="8"/>
  <c r="Y54" i="8"/>
  <c r="AN53" i="8"/>
  <c r="W47" i="9"/>
  <c r="AK43" i="9"/>
  <c r="AD45" i="9"/>
  <c r="AE45" i="9"/>
  <c r="X54" i="8"/>
  <c r="AM53" i="8"/>
  <c r="M47" i="9"/>
  <c r="W54" i="8"/>
  <c r="AL53" i="8"/>
  <c r="X47" i="9"/>
  <c r="AB48" i="6"/>
  <c r="AD48" i="6"/>
  <c r="U50" i="6"/>
  <c r="X49" i="6"/>
  <c r="T49" i="6"/>
  <c r="V49" i="6"/>
  <c r="S49" i="6"/>
  <c r="W49" i="6"/>
  <c r="AH47" i="6"/>
  <c r="Z49" i="6"/>
  <c r="AA49" i="6" s="1"/>
  <c r="AC49" i="6"/>
  <c r="AO53" i="5"/>
  <c r="AQ53" i="5" s="1"/>
  <c r="D53" i="6" s="1"/>
  <c r="AB54" i="5"/>
  <c r="AD56" i="8"/>
  <c r="AS55" i="8"/>
  <c r="AC56" i="8"/>
  <c r="AR55" i="8"/>
  <c r="Q50" i="6"/>
  <c r="L50" i="6"/>
  <c r="O50" i="6"/>
  <c r="M50" i="6"/>
  <c r="P50" i="6"/>
  <c r="I52" i="6"/>
  <c r="D52" i="6"/>
  <c r="E52" i="6"/>
  <c r="J51" i="6"/>
  <c r="N51" i="6" s="1"/>
  <c r="F52" i="6"/>
  <c r="AP55" i="5"/>
  <c r="G52" i="6"/>
  <c r="X55" i="5"/>
  <c r="AK54" i="5"/>
  <c r="Y57" i="5"/>
  <c r="AL56" i="5"/>
  <c r="R57" i="5"/>
  <c r="AE56" i="5"/>
  <c r="Z57" i="5"/>
  <c r="AM56" i="5"/>
  <c r="Q57" i="5"/>
  <c r="AD56" i="5"/>
  <c r="V57" i="5"/>
  <c r="AI56" i="5"/>
  <c r="U57" i="5"/>
  <c r="AH56" i="5"/>
  <c r="T57" i="5"/>
  <c r="AG56" i="5"/>
  <c r="AA57" i="5"/>
  <c r="AN56" i="5"/>
  <c r="S57" i="5"/>
  <c r="AF56" i="5"/>
  <c r="AJ56" i="5"/>
  <c r="W57" i="5"/>
  <c r="Z47" i="9" l="1"/>
  <c r="AE46" i="9"/>
  <c r="D50" i="9"/>
  <c r="F50" i="9"/>
  <c r="R48" i="9"/>
  <c r="Q48" i="9"/>
  <c r="P48" i="9"/>
  <c r="O48" i="9"/>
  <c r="W48" i="9" s="1"/>
  <c r="S48" i="9"/>
  <c r="AA48" i="9" s="1"/>
  <c r="M48" i="9"/>
  <c r="U48" i="9" s="1"/>
  <c r="BD51" i="8"/>
  <c r="BB51" i="8"/>
  <c r="AZ51" i="8"/>
  <c r="BJ51" i="8"/>
  <c r="BH51" i="8"/>
  <c r="BF51" i="8"/>
  <c r="BL51" i="8"/>
  <c r="AF47" i="9"/>
  <c r="AG47" i="9" s="1"/>
  <c r="AC47" i="9"/>
  <c r="U47" i="9"/>
  <c r="AJ46" i="9"/>
  <c r="AV51" i="8"/>
  <c r="X55" i="8"/>
  <c r="AM54" i="8"/>
  <c r="AA54" i="8"/>
  <c r="AP53" i="8"/>
  <c r="AQ53" i="8"/>
  <c r="AE53" i="8"/>
  <c r="AT52" i="8"/>
  <c r="AU52" i="8"/>
  <c r="AW52" i="8" s="1"/>
  <c r="J50" i="9"/>
  <c r="K49" i="9"/>
  <c r="N49" i="9" s="1"/>
  <c r="AJ45" i="9"/>
  <c r="AI54" i="8"/>
  <c r="T55" i="8"/>
  <c r="U55" i="8"/>
  <c r="AK54" i="8"/>
  <c r="AJ54" i="8"/>
  <c r="I50" i="9"/>
  <c r="AL43" i="9"/>
  <c r="V48" i="9"/>
  <c r="G50" i="9"/>
  <c r="W55" i="8"/>
  <c r="AL54" i="8"/>
  <c r="H50" i="9"/>
  <c r="Y55" i="8"/>
  <c r="AN54" i="8"/>
  <c r="AO54" i="8"/>
  <c r="AL44" i="9"/>
  <c r="AH54" i="8"/>
  <c r="S55" i="8"/>
  <c r="E50" i="9"/>
  <c r="AB49" i="6"/>
  <c r="AI47" i="6"/>
  <c r="AD49" i="6"/>
  <c r="U51" i="6"/>
  <c r="W50" i="6"/>
  <c r="T50" i="6"/>
  <c r="V50" i="6"/>
  <c r="S50" i="6"/>
  <c r="X50" i="6"/>
  <c r="Z50" i="6"/>
  <c r="AA50" i="6" s="1"/>
  <c r="AC50" i="6"/>
  <c r="AO54" i="5"/>
  <c r="AQ54" i="5" s="1"/>
  <c r="F54" i="6" s="1"/>
  <c r="AB55" i="5"/>
  <c r="AD57" i="8"/>
  <c r="AS56" i="8"/>
  <c r="AC57" i="8"/>
  <c r="AR56" i="8"/>
  <c r="AG49" i="6"/>
  <c r="AG48" i="6"/>
  <c r="M51" i="6"/>
  <c r="O51" i="6"/>
  <c r="L51" i="6"/>
  <c r="P51" i="6"/>
  <c r="Q51" i="6"/>
  <c r="J52" i="6"/>
  <c r="Q52" i="6" s="1"/>
  <c r="H53" i="6"/>
  <c r="I53" i="6"/>
  <c r="AP56" i="5"/>
  <c r="F53" i="6"/>
  <c r="G53" i="6"/>
  <c r="E53" i="6"/>
  <c r="X56" i="5"/>
  <c r="AK55" i="5"/>
  <c r="W58" i="5"/>
  <c r="AJ57" i="5"/>
  <c r="Q58" i="5"/>
  <c r="AD57" i="5"/>
  <c r="U58" i="5"/>
  <c r="AH57" i="5"/>
  <c r="AF57" i="5"/>
  <c r="S58" i="5"/>
  <c r="AA58" i="5"/>
  <c r="AN57" i="5"/>
  <c r="AM57" i="5"/>
  <c r="Z58" i="5"/>
  <c r="V58" i="5"/>
  <c r="AI57" i="5"/>
  <c r="R58" i="5"/>
  <c r="AE57" i="5"/>
  <c r="T58" i="5"/>
  <c r="AG57" i="5"/>
  <c r="Y58" i="5"/>
  <c r="AL57" i="5"/>
  <c r="Z48" i="9" l="1"/>
  <c r="AF48" i="9"/>
  <c r="AG48" i="9" s="1"/>
  <c r="X48" i="9"/>
  <c r="AC48" i="9"/>
  <c r="AD48" i="9" s="1"/>
  <c r="Y48" i="9"/>
  <c r="K50" i="9"/>
  <c r="P50" i="9" s="1"/>
  <c r="Q49" i="9"/>
  <c r="O49" i="9"/>
  <c r="W49" i="9" s="1"/>
  <c r="R49" i="9"/>
  <c r="M49" i="9"/>
  <c r="V49" i="9"/>
  <c r="X56" i="8"/>
  <c r="AM55" i="8"/>
  <c r="AD47" i="9"/>
  <c r="AE47" i="9"/>
  <c r="BH52" i="8"/>
  <c r="BL52" i="8"/>
  <c r="AZ52" i="8"/>
  <c r="BF52" i="8"/>
  <c r="BD52" i="8"/>
  <c r="BB52" i="8"/>
  <c r="BJ52" i="8"/>
  <c r="BI51" i="8"/>
  <c r="I51" i="9" s="1"/>
  <c r="BC51" i="8"/>
  <c r="F51" i="9" s="1"/>
  <c r="BE51" i="8"/>
  <c r="G51" i="9" s="1"/>
  <c r="BG51" i="8"/>
  <c r="H51" i="9" s="1"/>
  <c r="BA51" i="8"/>
  <c r="E51" i="9" s="1"/>
  <c r="BK51" i="8"/>
  <c r="J51" i="9" s="1"/>
  <c r="AY51" i="8"/>
  <c r="D51" i="9" s="1"/>
  <c r="Y56" i="8"/>
  <c r="AO55" i="8"/>
  <c r="AN55" i="8"/>
  <c r="U56" i="8"/>
  <c r="AK55" i="8"/>
  <c r="AJ55" i="8"/>
  <c r="AE54" i="8"/>
  <c r="AU53" i="8"/>
  <c r="AW53" i="8" s="1"/>
  <c r="AT53" i="8"/>
  <c r="S56" i="8"/>
  <c r="AH55" i="8"/>
  <c r="T56" i="8"/>
  <c r="AI55" i="8"/>
  <c r="AA55" i="8"/>
  <c r="AP54" i="8"/>
  <c r="AQ54" i="8"/>
  <c r="P49" i="9"/>
  <c r="AL55" i="8"/>
  <c r="W56" i="8"/>
  <c r="AK45" i="9"/>
  <c r="S49" i="9"/>
  <c r="AK46" i="9"/>
  <c r="AV52" i="8"/>
  <c r="AB50" i="6"/>
  <c r="AD50" i="6"/>
  <c r="X52" i="6"/>
  <c r="X51" i="6"/>
  <c r="W51" i="6"/>
  <c r="S51" i="6"/>
  <c r="V51" i="6"/>
  <c r="T51" i="6"/>
  <c r="AH48" i="6"/>
  <c r="AH49" i="6"/>
  <c r="Z51" i="6"/>
  <c r="AA51" i="6" s="1"/>
  <c r="AC51" i="6"/>
  <c r="AB56" i="5"/>
  <c r="AO55" i="5"/>
  <c r="AQ55" i="5" s="1"/>
  <c r="F55" i="6" s="1"/>
  <c r="AD58" i="8"/>
  <c r="AS57" i="8"/>
  <c r="AC58" i="8"/>
  <c r="AR57" i="8"/>
  <c r="AG50" i="6"/>
  <c r="O52" i="6"/>
  <c r="N52" i="6"/>
  <c r="P52" i="6"/>
  <c r="M52" i="6"/>
  <c r="L52" i="6"/>
  <c r="H54" i="6"/>
  <c r="J53" i="6"/>
  <c r="Q53" i="6" s="1"/>
  <c r="I54" i="6"/>
  <c r="G54" i="6"/>
  <c r="D54" i="6"/>
  <c r="AP57" i="5"/>
  <c r="E54" i="6"/>
  <c r="X57" i="5"/>
  <c r="AK56" i="5"/>
  <c r="V59" i="5"/>
  <c r="AI58" i="5"/>
  <c r="AF58" i="5"/>
  <c r="S59" i="5"/>
  <c r="U59" i="5"/>
  <c r="AH58" i="5"/>
  <c r="Y59" i="5"/>
  <c r="AL58" i="5"/>
  <c r="Z59" i="5"/>
  <c r="AM58" i="5"/>
  <c r="Q59" i="5"/>
  <c r="AD58" i="5"/>
  <c r="T59" i="5"/>
  <c r="AG58" i="5"/>
  <c r="AA59" i="5"/>
  <c r="AN58" i="5"/>
  <c r="R59" i="5"/>
  <c r="AE58" i="5"/>
  <c r="W59" i="5"/>
  <c r="AJ58" i="5"/>
  <c r="N50" i="9" l="1"/>
  <c r="S50" i="9"/>
  <c r="Q50" i="9"/>
  <c r="AE48" i="9"/>
  <c r="Z49" i="9"/>
  <c r="Y49" i="9"/>
  <c r="O50" i="9"/>
  <c r="M50" i="9"/>
  <c r="U50" i="9" s="1"/>
  <c r="R50" i="9"/>
  <c r="AJ48" i="9"/>
  <c r="U57" i="8"/>
  <c r="AJ56" i="8"/>
  <c r="AK56" i="8"/>
  <c r="X57" i="8"/>
  <c r="AM56" i="8"/>
  <c r="BG52" i="8"/>
  <c r="H52" i="9" s="1"/>
  <c r="BC52" i="8"/>
  <c r="F52" i="9" s="1"/>
  <c r="AY52" i="8"/>
  <c r="D52" i="9" s="1"/>
  <c r="BA52" i="8"/>
  <c r="E52" i="9" s="1"/>
  <c r="BK52" i="8"/>
  <c r="J52" i="9" s="1"/>
  <c r="BI52" i="8"/>
  <c r="I52" i="9" s="1"/>
  <c r="BE52" i="8"/>
  <c r="G52" i="9" s="1"/>
  <c r="X49" i="9"/>
  <c r="AA50" i="9"/>
  <c r="X50" i="9"/>
  <c r="S57" i="8"/>
  <c r="AH56" i="8"/>
  <c r="AC49" i="9"/>
  <c r="U49" i="9"/>
  <c r="AF49" i="9"/>
  <c r="AG49" i="9" s="1"/>
  <c r="AA56" i="8"/>
  <c r="AP55" i="8"/>
  <c r="AQ55" i="8"/>
  <c r="AO56" i="8"/>
  <c r="Y57" i="8"/>
  <c r="AN56" i="8"/>
  <c r="AL46" i="9"/>
  <c r="AV53" i="8"/>
  <c r="K51" i="9"/>
  <c r="Q51" i="9" s="1"/>
  <c r="AA49" i="9"/>
  <c r="BF53" i="8"/>
  <c r="AZ53" i="8"/>
  <c r="BB53" i="8"/>
  <c r="BH53" i="8"/>
  <c r="BD53" i="8"/>
  <c r="BJ53" i="8"/>
  <c r="BL53" i="8"/>
  <c r="AE55" i="8"/>
  <c r="AU54" i="8"/>
  <c r="AW54" i="8" s="1"/>
  <c r="AT54" i="8"/>
  <c r="AL45" i="9"/>
  <c r="V50" i="9"/>
  <c r="W57" i="8"/>
  <c r="AL56" i="8"/>
  <c r="AI56" i="8"/>
  <c r="T57" i="8"/>
  <c r="AJ47" i="9"/>
  <c r="AB51" i="6"/>
  <c r="AI49" i="6"/>
  <c r="AI48" i="6"/>
  <c r="AD51" i="6"/>
  <c r="X53" i="6"/>
  <c r="S52" i="6"/>
  <c r="T52" i="6"/>
  <c r="W52" i="6"/>
  <c r="U52" i="6"/>
  <c r="V52" i="6"/>
  <c r="AH50" i="6"/>
  <c r="Z52" i="6"/>
  <c r="AA52" i="6" s="1"/>
  <c r="AC52" i="6"/>
  <c r="AB57" i="5"/>
  <c r="AO56" i="5"/>
  <c r="AQ56" i="5" s="1"/>
  <c r="D56" i="6" s="1"/>
  <c r="AD59" i="8"/>
  <c r="AS59" i="8" s="1"/>
  <c r="AS58" i="8"/>
  <c r="AC59" i="8"/>
  <c r="AR58" i="8"/>
  <c r="AG51" i="6"/>
  <c r="J54" i="6"/>
  <c r="M54" i="6" s="1"/>
  <c r="N53" i="6"/>
  <c r="M53" i="6"/>
  <c r="L53" i="6"/>
  <c r="O53" i="6"/>
  <c r="P53" i="6"/>
  <c r="I55" i="6"/>
  <c r="G55" i="6"/>
  <c r="E55" i="6"/>
  <c r="AP58" i="5"/>
  <c r="H55" i="6"/>
  <c r="D55" i="6"/>
  <c r="X58" i="5"/>
  <c r="AK57" i="5"/>
  <c r="Z60" i="5"/>
  <c r="AM59" i="5"/>
  <c r="AN59" i="5"/>
  <c r="AA60" i="5"/>
  <c r="V60" i="5"/>
  <c r="AI59" i="5"/>
  <c r="Y60" i="5"/>
  <c r="AL59" i="5"/>
  <c r="W60" i="5"/>
  <c r="AJ59" i="5"/>
  <c r="Q60" i="5"/>
  <c r="AD59" i="5"/>
  <c r="AH59" i="5"/>
  <c r="U60" i="5"/>
  <c r="S60" i="5"/>
  <c r="AF59" i="5"/>
  <c r="T60" i="5"/>
  <c r="AG59" i="5"/>
  <c r="R60" i="5"/>
  <c r="AE59" i="5"/>
  <c r="Y50" i="9" l="1"/>
  <c r="P51" i="9"/>
  <c r="M51" i="9"/>
  <c r="S51" i="9"/>
  <c r="AF50" i="9"/>
  <c r="AG50" i="9" s="1"/>
  <c r="W50" i="9"/>
  <c r="AC50" i="9"/>
  <c r="AD50" i="9" s="1"/>
  <c r="Z50" i="9"/>
  <c r="BB54" i="8"/>
  <c r="BL54" i="8"/>
  <c r="BJ54" i="8"/>
  <c r="BF54" i="8"/>
  <c r="BH54" i="8"/>
  <c r="AZ54" i="8"/>
  <c r="BD54" i="8"/>
  <c r="AK47" i="9"/>
  <c r="AE56" i="8"/>
  <c r="AT55" i="8"/>
  <c r="AV55" i="8" s="1"/>
  <c r="AU55" i="8"/>
  <c r="AW55" i="8" s="1"/>
  <c r="U51" i="9"/>
  <c r="AA57" i="8"/>
  <c r="AP56" i="8"/>
  <c r="AQ56" i="8"/>
  <c r="Y51" i="9"/>
  <c r="AM57" i="8"/>
  <c r="X58" i="8"/>
  <c r="BI53" i="8"/>
  <c r="I53" i="9" s="1"/>
  <c r="BC53" i="8"/>
  <c r="F53" i="9" s="1"/>
  <c r="BA53" i="8"/>
  <c r="E53" i="9" s="1"/>
  <c r="BK53" i="8"/>
  <c r="J53" i="9" s="1"/>
  <c r="BG53" i="8"/>
  <c r="H53" i="9" s="1"/>
  <c r="AY53" i="8"/>
  <c r="D53" i="9" s="1"/>
  <c r="BE53" i="8"/>
  <c r="G53" i="9" s="1"/>
  <c r="T58" i="8"/>
  <c r="AI57" i="8"/>
  <c r="AD49" i="9"/>
  <c r="AE49" i="9"/>
  <c r="U58" i="8"/>
  <c r="AJ57" i="8"/>
  <c r="AK57" i="8"/>
  <c r="AK48" i="9"/>
  <c r="AL57" i="8"/>
  <c r="W58" i="8"/>
  <c r="O51" i="9"/>
  <c r="AV54" i="8"/>
  <c r="S58" i="8"/>
  <c r="AH57" i="8"/>
  <c r="AO57" i="8"/>
  <c r="AN57" i="8"/>
  <c r="Y58" i="8"/>
  <c r="N51" i="9"/>
  <c r="K52" i="9"/>
  <c r="S52" i="9" s="1"/>
  <c r="AA52" i="9" s="1"/>
  <c r="R51" i="9"/>
  <c r="AB52" i="6"/>
  <c r="AD52" i="6"/>
  <c r="AI50" i="6"/>
  <c r="W53" i="6"/>
  <c r="V53" i="6"/>
  <c r="S53" i="6"/>
  <c r="T53" i="6"/>
  <c r="U53" i="6"/>
  <c r="T54" i="6"/>
  <c r="AH51" i="6"/>
  <c r="Z53" i="6"/>
  <c r="AA53" i="6" s="1"/>
  <c r="AC53" i="6"/>
  <c r="AB58" i="5"/>
  <c r="AO57" i="5"/>
  <c r="AQ57" i="5" s="1"/>
  <c r="I57" i="6" s="1"/>
  <c r="AS60" i="8"/>
  <c r="AR59" i="8"/>
  <c r="AR60" i="8" s="1"/>
  <c r="P54" i="6"/>
  <c r="N54" i="6"/>
  <c r="O54" i="6"/>
  <c r="Q54" i="6"/>
  <c r="L54" i="6"/>
  <c r="H56" i="6"/>
  <c r="G56" i="6"/>
  <c r="I56" i="6"/>
  <c r="E56" i="6"/>
  <c r="F56" i="6"/>
  <c r="J55" i="6"/>
  <c r="O55" i="6" s="1"/>
  <c r="AP59" i="5"/>
  <c r="AK58" i="5"/>
  <c r="X59" i="5"/>
  <c r="T61" i="5"/>
  <c r="AG60" i="5"/>
  <c r="Q61" i="5"/>
  <c r="AD60" i="5"/>
  <c r="S61" i="5"/>
  <c r="AF60" i="5"/>
  <c r="AJ60" i="5"/>
  <c r="W61" i="5"/>
  <c r="Y61" i="5"/>
  <c r="AL60" i="5"/>
  <c r="V61" i="5"/>
  <c r="AI60" i="5"/>
  <c r="AA61" i="5"/>
  <c r="AN60" i="5"/>
  <c r="R61" i="5"/>
  <c r="AE60" i="5"/>
  <c r="U61" i="5"/>
  <c r="AH60" i="5"/>
  <c r="Z61" i="5"/>
  <c r="AM60" i="5"/>
  <c r="X51" i="9" l="1"/>
  <c r="AA51" i="9"/>
  <c r="AE50" i="9"/>
  <c r="M52" i="9"/>
  <c r="U52" i="9" s="1"/>
  <c r="BJ55" i="8"/>
  <c r="BH55" i="8"/>
  <c r="BL55" i="8"/>
  <c r="AZ55" i="8"/>
  <c r="BB55" i="8"/>
  <c r="BF55" i="8"/>
  <c r="BD55" i="8"/>
  <c r="R52" i="9"/>
  <c r="Z52" i="9" s="1"/>
  <c r="AA58" i="8"/>
  <c r="AQ57" i="8"/>
  <c r="AP57" i="8"/>
  <c r="AL47" i="9"/>
  <c r="U59" i="8"/>
  <c r="AK58" i="8"/>
  <c r="AJ58" i="8"/>
  <c r="V51" i="9"/>
  <c r="AJ49" i="9"/>
  <c r="Q52" i="9"/>
  <c r="Y52" i="9" s="1"/>
  <c r="W51" i="9"/>
  <c r="N52" i="9"/>
  <c r="V52" i="9" s="1"/>
  <c r="AL58" i="8"/>
  <c r="W59" i="8"/>
  <c r="AL59" i="8" s="1"/>
  <c r="Y59" i="8"/>
  <c r="AO58" i="8"/>
  <c r="AN58" i="8"/>
  <c r="AI58" i="8"/>
  <c r="T59" i="8"/>
  <c r="AI59" i="8" s="1"/>
  <c r="AM58" i="8"/>
  <c r="X59" i="8"/>
  <c r="AM59" i="8" s="1"/>
  <c r="AF51" i="9"/>
  <c r="AG51" i="9" s="1"/>
  <c r="AL48" i="9"/>
  <c r="AC51" i="9"/>
  <c r="BC55" i="8"/>
  <c r="AY55" i="8"/>
  <c r="BE55" i="8"/>
  <c r="BG55" i="8"/>
  <c r="BA55" i="8"/>
  <c r="BK55" i="8"/>
  <c r="BI55" i="8"/>
  <c r="P52" i="9"/>
  <c r="X52" i="9" s="1"/>
  <c r="O52" i="9"/>
  <c r="W52" i="9" s="1"/>
  <c r="K53" i="9"/>
  <c r="O53" i="9" s="1"/>
  <c r="AE57" i="8"/>
  <c r="AT56" i="8"/>
  <c r="AU56" i="8"/>
  <c r="AW56" i="8" s="1"/>
  <c r="S59" i="8"/>
  <c r="AH59" i="8" s="1"/>
  <c r="AH58" i="8"/>
  <c r="Z51" i="9"/>
  <c r="AY54" i="8"/>
  <c r="D54" i="9" s="1"/>
  <c r="BK54" i="8"/>
  <c r="J54" i="9" s="1"/>
  <c r="BI54" i="8"/>
  <c r="I54" i="9" s="1"/>
  <c r="BC54" i="8"/>
  <c r="F54" i="9" s="1"/>
  <c r="BG54" i="8"/>
  <c r="H54" i="9" s="1"/>
  <c r="BA54" i="8"/>
  <c r="E54" i="9" s="1"/>
  <c r="BE54" i="8"/>
  <c r="G54" i="9" s="1"/>
  <c r="AJ50" i="9"/>
  <c r="AB53" i="6"/>
  <c r="AD53" i="6"/>
  <c r="AI51" i="6"/>
  <c r="V55" i="6"/>
  <c r="S54" i="6"/>
  <c r="X54" i="6"/>
  <c r="V54" i="6"/>
  <c r="U54" i="6"/>
  <c r="W54" i="6"/>
  <c r="Z54" i="6"/>
  <c r="AA54" i="6" s="1"/>
  <c r="AC54" i="6"/>
  <c r="AO58" i="5"/>
  <c r="AQ58" i="5" s="1"/>
  <c r="F58" i="6" s="1"/>
  <c r="AB59" i="5"/>
  <c r="AG52" i="6"/>
  <c r="AG53" i="6"/>
  <c r="J56" i="6"/>
  <c r="Q56" i="6" s="1"/>
  <c r="P55" i="6"/>
  <c r="L55" i="6"/>
  <c r="Q55" i="6"/>
  <c r="M55" i="6"/>
  <c r="G57" i="6"/>
  <c r="D57" i="6"/>
  <c r="E57" i="6"/>
  <c r="N55" i="6"/>
  <c r="H57" i="6"/>
  <c r="AP60" i="5"/>
  <c r="F57" i="6"/>
  <c r="X60" i="5"/>
  <c r="AK59" i="5"/>
  <c r="Q62" i="5"/>
  <c r="AD61" i="5"/>
  <c r="AN61" i="5"/>
  <c r="AA62" i="5"/>
  <c r="W62" i="5"/>
  <c r="AJ61" i="5"/>
  <c r="Y62" i="5"/>
  <c r="AL61" i="5"/>
  <c r="T62" i="5"/>
  <c r="AG61" i="5"/>
  <c r="AI61" i="5"/>
  <c r="V62" i="5"/>
  <c r="AF61" i="5"/>
  <c r="S62" i="5"/>
  <c r="U62" i="5"/>
  <c r="AH61" i="5"/>
  <c r="Z62" i="5"/>
  <c r="AM61" i="5"/>
  <c r="R62" i="5"/>
  <c r="AE61" i="5"/>
  <c r="I55" i="9" l="1"/>
  <c r="J55" i="9"/>
  <c r="E55" i="9"/>
  <c r="H55" i="9"/>
  <c r="AM60" i="8"/>
  <c r="Q53" i="9"/>
  <c r="S53" i="9"/>
  <c r="AF52" i="9"/>
  <c r="AG52" i="9" s="1"/>
  <c r="R53" i="9"/>
  <c r="F55" i="9"/>
  <c r="AL60" i="8"/>
  <c r="K54" i="9"/>
  <c r="M54" i="9" s="1"/>
  <c r="U54" i="9" s="1"/>
  <c r="P53" i="9"/>
  <c r="N53" i="9"/>
  <c r="W53" i="9"/>
  <c r="AC52" i="9"/>
  <c r="AJ59" i="8"/>
  <c r="AK59" i="8"/>
  <c r="AK60" i="8" s="1"/>
  <c r="AH60" i="8"/>
  <c r="AE51" i="9"/>
  <c r="AD51" i="9"/>
  <c r="BD56" i="8"/>
  <c r="BJ56" i="8"/>
  <c r="BH56" i="8"/>
  <c r="BF56" i="8"/>
  <c r="BB56" i="8"/>
  <c r="AZ56" i="8"/>
  <c r="BL56" i="8"/>
  <c r="AE58" i="8"/>
  <c r="AT57" i="8"/>
  <c r="AU57" i="8"/>
  <c r="AW57" i="8" s="1"/>
  <c r="AA59" i="8"/>
  <c r="AQ58" i="8"/>
  <c r="AP58" i="8"/>
  <c r="AN59" i="8"/>
  <c r="AN60" i="8" s="1"/>
  <c r="AO59" i="8"/>
  <c r="AO60" i="8" s="1"/>
  <c r="M53" i="9"/>
  <c r="G55" i="9"/>
  <c r="AI60" i="8"/>
  <c r="AK49" i="9"/>
  <c r="AK50" i="9"/>
  <c r="D55" i="9"/>
  <c r="AV56" i="8"/>
  <c r="AB54" i="6"/>
  <c r="AD54" i="6"/>
  <c r="U55" i="6"/>
  <c r="T55" i="6"/>
  <c r="X55" i="6"/>
  <c r="S55" i="6"/>
  <c r="W55" i="6"/>
  <c r="X56" i="6"/>
  <c r="AH53" i="6"/>
  <c r="AH52" i="6"/>
  <c r="Z55" i="6"/>
  <c r="AA55" i="6" s="1"/>
  <c r="AC55" i="6"/>
  <c r="AD55" i="6" s="1"/>
  <c r="AB60" i="5"/>
  <c r="AO59" i="5"/>
  <c r="AQ59" i="5" s="1"/>
  <c r="F59" i="6" s="1"/>
  <c r="AG54" i="6"/>
  <c r="N56" i="6"/>
  <c r="L56" i="6"/>
  <c r="P56" i="6"/>
  <c r="M56" i="6"/>
  <c r="O56" i="6"/>
  <c r="J57" i="6"/>
  <c r="Q57" i="6" s="1"/>
  <c r="I58" i="6"/>
  <c r="E58" i="6"/>
  <c r="AP61" i="5"/>
  <c r="D58" i="6"/>
  <c r="H58" i="6"/>
  <c r="G58" i="6"/>
  <c r="AK60" i="5"/>
  <c r="X61" i="5"/>
  <c r="Y63" i="5"/>
  <c r="AL62" i="5"/>
  <c r="AJ62" i="5"/>
  <c r="W63" i="5"/>
  <c r="AA63" i="5"/>
  <c r="AN62" i="5"/>
  <c r="AF62" i="5"/>
  <c r="S63" i="5"/>
  <c r="AH62" i="5"/>
  <c r="U63" i="5"/>
  <c r="R63" i="5"/>
  <c r="AE62" i="5"/>
  <c r="V63" i="5"/>
  <c r="AI62" i="5"/>
  <c r="T63" i="5"/>
  <c r="AG62" i="5"/>
  <c r="Q63" i="5"/>
  <c r="AD62" i="5"/>
  <c r="AM62" i="5"/>
  <c r="Z63" i="5"/>
  <c r="Y53" i="9" l="1"/>
  <c r="N54" i="9"/>
  <c r="V54" i="9" s="1"/>
  <c r="AA53" i="9"/>
  <c r="Z53" i="9"/>
  <c r="Q54" i="9"/>
  <c r="O54" i="9"/>
  <c r="W54" i="9" s="1"/>
  <c r="V53" i="9"/>
  <c r="S54" i="9"/>
  <c r="R54" i="9"/>
  <c r="P54" i="9"/>
  <c r="X54" i="9" s="1"/>
  <c r="K55" i="9"/>
  <c r="M55" i="9" s="1"/>
  <c r="X53" i="9"/>
  <c r="AL50" i="9"/>
  <c r="AP59" i="8"/>
  <c r="AP60" i="8" s="1"/>
  <c r="AQ59" i="8"/>
  <c r="AL49" i="9"/>
  <c r="AE52" i="9"/>
  <c r="AD52" i="9"/>
  <c r="AJ52" i="9" s="1"/>
  <c r="AK52" i="9" s="1"/>
  <c r="AL52" i="9" s="1"/>
  <c r="BB57" i="8"/>
  <c r="BH57" i="8"/>
  <c r="BL57" i="8"/>
  <c r="BJ57" i="8"/>
  <c r="AZ57" i="8"/>
  <c r="BD57" i="8"/>
  <c r="BF57" i="8"/>
  <c r="AV57" i="8"/>
  <c r="AE59" i="8"/>
  <c r="AT58" i="8"/>
  <c r="AU58" i="8"/>
  <c r="AW58" i="8" s="1"/>
  <c r="BA56" i="8"/>
  <c r="E56" i="9" s="1"/>
  <c r="AY56" i="8"/>
  <c r="D56" i="9" s="1"/>
  <c r="BI56" i="8"/>
  <c r="I56" i="9" s="1"/>
  <c r="BG56" i="8"/>
  <c r="H56" i="9" s="1"/>
  <c r="BC56" i="8"/>
  <c r="F56" i="9" s="1"/>
  <c r="BK56" i="8"/>
  <c r="J56" i="9" s="1"/>
  <c r="BE56" i="8"/>
  <c r="G56" i="9" s="1"/>
  <c r="AC53" i="9"/>
  <c r="AD53" i="9" s="1"/>
  <c r="AF53" i="9"/>
  <c r="AG53" i="9" s="1"/>
  <c r="U53" i="9"/>
  <c r="Y54" i="9"/>
  <c r="AI53" i="6"/>
  <c r="AJ51" i="9"/>
  <c r="AJ60" i="8"/>
  <c r="AI52" i="6"/>
  <c r="AB55" i="6"/>
  <c r="X57" i="6"/>
  <c r="V56" i="6"/>
  <c r="T56" i="6"/>
  <c r="W56" i="6"/>
  <c r="S56" i="6"/>
  <c r="U56" i="6"/>
  <c r="AH54" i="6"/>
  <c r="Z56" i="6"/>
  <c r="AA56" i="6" s="1"/>
  <c r="AC56" i="6"/>
  <c r="AB61" i="5"/>
  <c r="AO60" i="5"/>
  <c r="AQ60" i="5" s="1"/>
  <c r="F60" i="6" s="1"/>
  <c r="AG55" i="6"/>
  <c r="M57" i="6"/>
  <c r="O57" i="6"/>
  <c r="N57" i="6"/>
  <c r="P57" i="6"/>
  <c r="L57" i="6"/>
  <c r="G59" i="6"/>
  <c r="I59" i="6"/>
  <c r="H59" i="6"/>
  <c r="E59" i="6"/>
  <c r="J58" i="6"/>
  <c r="L58" i="6" s="1"/>
  <c r="AP62" i="5"/>
  <c r="D59" i="6"/>
  <c r="AK61" i="5"/>
  <c r="X62" i="5"/>
  <c r="AA64" i="5"/>
  <c r="AN63" i="5"/>
  <c r="R64" i="5"/>
  <c r="AE63" i="5"/>
  <c r="Q64" i="5"/>
  <c r="AD63" i="5"/>
  <c r="V64" i="5"/>
  <c r="AI63" i="5"/>
  <c r="AH63" i="5"/>
  <c r="U64" i="5"/>
  <c r="W64" i="5"/>
  <c r="AJ63" i="5"/>
  <c r="T64" i="5"/>
  <c r="AG63" i="5"/>
  <c r="AL63" i="5"/>
  <c r="Y64" i="5"/>
  <c r="Z64" i="5"/>
  <c r="AM63" i="5"/>
  <c r="S64" i="5"/>
  <c r="AF63" i="5"/>
  <c r="Q55" i="9" l="1"/>
  <c r="Y55" i="9" s="1"/>
  <c r="AC54" i="9"/>
  <c r="AD54" i="9" s="1"/>
  <c r="R55" i="9"/>
  <c r="AF54" i="9"/>
  <c r="AG54" i="9" s="1"/>
  <c r="Z54" i="9"/>
  <c r="AA54" i="9"/>
  <c r="P55" i="9"/>
  <c r="X55" i="9" s="1"/>
  <c r="S55" i="9"/>
  <c r="O55" i="9"/>
  <c r="U55" i="9"/>
  <c r="N55" i="9"/>
  <c r="V55" i="9" s="1"/>
  <c r="BD58" i="8"/>
  <c r="AZ58" i="8"/>
  <c r="BL58" i="8"/>
  <c r="BB58" i="8"/>
  <c r="BJ58" i="8"/>
  <c r="BF58" i="8"/>
  <c r="BH58" i="8"/>
  <c r="AJ53" i="9"/>
  <c r="AQ60" i="8"/>
  <c r="AU59" i="8"/>
  <c r="AU60" i="8" s="1"/>
  <c r="AT59" i="8"/>
  <c r="AE53" i="9"/>
  <c r="BA57" i="8"/>
  <c r="E57" i="9" s="1"/>
  <c r="BI57" i="8"/>
  <c r="I57" i="9" s="1"/>
  <c r="BE57" i="8"/>
  <c r="G57" i="9" s="1"/>
  <c r="BC57" i="8"/>
  <c r="F57" i="9" s="1"/>
  <c r="AY57" i="8"/>
  <c r="D57" i="9" s="1"/>
  <c r="BK57" i="8"/>
  <c r="J57" i="9" s="1"/>
  <c r="BG57" i="8"/>
  <c r="H57" i="9" s="1"/>
  <c r="AK51" i="9"/>
  <c r="AV58" i="8"/>
  <c r="K56" i="9"/>
  <c r="S56" i="9" s="1"/>
  <c r="AB56" i="6"/>
  <c r="AD56" i="6"/>
  <c r="AI54" i="6"/>
  <c r="S58" i="6"/>
  <c r="S57" i="6"/>
  <c r="W57" i="6"/>
  <c r="U57" i="6"/>
  <c r="V57" i="6"/>
  <c r="T57" i="6"/>
  <c r="AH55" i="6"/>
  <c r="Z57" i="6"/>
  <c r="AA57" i="6" s="1"/>
  <c r="AC57" i="6"/>
  <c r="AD57" i="6" s="1"/>
  <c r="AO61" i="5"/>
  <c r="AQ61" i="5" s="1"/>
  <c r="H61" i="6" s="1"/>
  <c r="AB62" i="5"/>
  <c r="N58" i="6"/>
  <c r="P58" i="6"/>
  <c r="O58" i="6"/>
  <c r="M58" i="6"/>
  <c r="Q58" i="6"/>
  <c r="E60" i="6"/>
  <c r="J59" i="6"/>
  <c r="M59" i="6" s="1"/>
  <c r="D60" i="6"/>
  <c r="AP63" i="5"/>
  <c r="G60" i="6"/>
  <c r="I60" i="6"/>
  <c r="H60" i="6"/>
  <c r="AK62" i="5"/>
  <c r="X63" i="5"/>
  <c r="AE64" i="5"/>
  <c r="R65" i="5"/>
  <c r="Z65" i="5"/>
  <c r="AM64" i="5"/>
  <c r="AA65" i="5"/>
  <c r="AN64" i="5"/>
  <c r="AI64" i="5"/>
  <c r="V65" i="5"/>
  <c r="Y65" i="5"/>
  <c r="AL64" i="5"/>
  <c r="W65" i="5"/>
  <c r="AJ64" i="5"/>
  <c r="T65" i="5"/>
  <c r="AG64" i="5"/>
  <c r="AF64" i="5"/>
  <c r="S65" i="5"/>
  <c r="AH64" i="5"/>
  <c r="U65" i="5"/>
  <c r="Q65" i="5"/>
  <c r="AD64" i="5"/>
  <c r="Z55" i="9" l="1"/>
  <c r="AE54" i="9"/>
  <c r="AA55" i="9"/>
  <c r="M56" i="9"/>
  <c r="U56" i="9" s="1"/>
  <c r="AC55" i="9"/>
  <c r="AD55" i="9" s="1"/>
  <c r="AF55" i="9"/>
  <c r="AG55" i="9" s="1"/>
  <c r="W55" i="9"/>
  <c r="P56" i="9"/>
  <c r="X56" i="9" s="1"/>
  <c r="AW59" i="8"/>
  <c r="BF59" i="8" s="1"/>
  <c r="AK53" i="9"/>
  <c r="K57" i="9"/>
  <c r="M57" i="9" s="1"/>
  <c r="BI58" i="8"/>
  <c r="I58" i="9" s="1"/>
  <c r="BG58" i="8"/>
  <c r="H58" i="9" s="1"/>
  <c r="AY58" i="8"/>
  <c r="D58" i="9" s="1"/>
  <c r="BE58" i="8"/>
  <c r="G58" i="9" s="1"/>
  <c r="BK58" i="8"/>
  <c r="J58" i="9" s="1"/>
  <c r="BA58" i="8"/>
  <c r="E58" i="9" s="1"/>
  <c r="BC58" i="8"/>
  <c r="F58" i="9" s="1"/>
  <c r="Q56" i="9"/>
  <c r="O56" i="9"/>
  <c r="AT60" i="8"/>
  <c r="AV59" i="8"/>
  <c r="R56" i="9"/>
  <c r="AL51" i="9"/>
  <c r="AA56" i="9"/>
  <c r="AJ54" i="9"/>
  <c r="N56" i="9"/>
  <c r="AI55" i="6"/>
  <c r="AB57" i="6"/>
  <c r="T59" i="6"/>
  <c r="X58" i="6"/>
  <c r="T58" i="6"/>
  <c r="V58" i="6"/>
  <c r="W58" i="6"/>
  <c r="U58" i="6"/>
  <c r="Z58" i="6"/>
  <c r="AA58" i="6" s="1"/>
  <c r="AC58" i="6"/>
  <c r="AB63" i="5"/>
  <c r="AO62" i="5"/>
  <c r="AQ62" i="5" s="1"/>
  <c r="H62" i="6" s="1"/>
  <c r="AG57" i="6"/>
  <c r="AG56" i="6"/>
  <c r="O59" i="6"/>
  <c r="Q59" i="6"/>
  <c r="N59" i="6"/>
  <c r="P59" i="6"/>
  <c r="L59" i="6"/>
  <c r="E61" i="6"/>
  <c r="D61" i="6"/>
  <c r="G61" i="6"/>
  <c r="J60" i="6"/>
  <c r="P60" i="6" s="1"/>
  <c r="F61" i="6"/>
  <c r="I61" i="6"/>
  <c r="AP64" i="5"/>
  <c r="X64" i="5"/>
  <c r="AK63" i="5"/>
  <c r="AL65" i="5"/>
  <c r="Y66" i="5"/>
  <c r="AI65" i="5"/>
  <c r="V66" i="5"/>
  <c r="AA66" i="5"/>
  <c r="AN65" i="5"/>
  <c r="T66" i="5"/>
  <c r="AG65" i="5"/>
  <c r="Z66" i="5"/>
  <c r="AM65" i="5"/>
  <c r="Q66" i="5"/>
  <c r="AD65" i="5"/>
  <c r="W66" i="5"/>
  <c r="AJ65" i="5"/>
  <c r="AH65" i="5"/>
  <c r="U66" i="5"/>
  <c r="R66" i="5"/>
  <c r="AE65" i="5"/>
  <c r="AF65" i="5"/>
  <c r="S66" i="5"/>
  <c r="BB59" i="8" l="1"/>
  <c r="P57" i="9"/>
  <c r="BJ59" i="8"/>
  <c r="BH59" i="8"/>
  <c r="BD59" i="8"/>
  <c r="R57" i="9"/>
  <c r="BL59" i="8"/>
  <c r="AZ59" i="8"/>
  <c r="O57" i="9"/>
  <c r="W57" i="9" s="1"/>
  <c r="N57" i="9"/>
  <c r="S57" i="9"/>
  <c r="AE55" i="9"/>
  <c r="W56" i="9"/>
  <c r="AL53" i="9"/>
  <c r="AK54" i="9"/>
  <c r="V56" i="9"/>
  <c r="Z57" i="9"/>
  <c r="Y56" i="9"/>
  <c r="U57" i="9"/>
  <c r="AJ55" i="9"/>
  <c r="Z56" i="9"/>
  <c r="BK59" i="8"/>
  <c r="BG59" i="8"/>
  <c r="H59" i="9" s="1"/>
  <c r="BE59" i="8"/>
  <c r="G59" i="9" s="1"/>
  <c r="AY59" i="8"/>
  <c r="BC59" i="8"/>
  <c r="BI59" i="8"/>
  <c r="BA59" i="8"/>
  <c r="K58" i="9"/>
  <c r="R58" i="9" s="1"/>
  <c r="AC56" i="9"/>
  <c r="AF56" i="9"/>
  <c r="AG56" i="9" s="1"/>
  <c r="Q57" i="9"/>
  <c r="W60" i="6"/>
  <c r="S59" i="6"/>
  <c r="W59" i="6"/>
  <c r="U59" i="6"/>
  <c r="X59" i="6"/>
  <c r="V59" i="6"/>
  <c r="AH56" i="6"/>
  <c r="AH57" i="6"/>
  <c r="Z59" i="6"/>
  <c r="AA59" i="6" s="1"/>
  <c r="AC59" i="6"/>
  <c r="AB58" i="6"/>
  <c r="AD58" i="6"/>
  <c r="AO63" i="5"/>
  <c r="AQ63" i="5" s="1"/>
  <c r="F63" i="6" s="1"/>
  <c r="AB64" i="5"/>
  <c r="AG58" i="6"/>
  <c r="G62" i="6"/>
  <c r="E62" i="6"/>
  <c r="O60" i="6"/>
  <c r="D62" i="6"/>
  <c r="Q60" i="6"/>
  <c r="M60" i="6"/>
  <c r="L60" i="6"/>
  <c r="J61" i="6"/>
  <c r="Q61" i="6" s="1"/>
  <c r="N60" i="6"/>
  <c r="I62" i="6"/>
  <c r="AP65" i="5"/>
  <c r="F62" i="6"/>
  <c r="X65" i="5"/>
  <c r="AK64" i="5"/>
  <c r="S67" i="5"/>
  <c r="AF66" i="5"/>
  <c r="W67" i="5"/>
  <c r="AJ66" i="5"/>
  <c r="T67" i="5"/>
  <c r="AG66" i="5"/>
  <c r="AA67" i="5"/>
  <c r="AN66" i="5"/>
  <c r="V67" i="5"/>
  <c r="AI66" i="5"/>
  <c r="Q67" i="5"/>
  <c r="AD66" i="5"/>
  <c r="R67" i="5"/>
  <c r="AE66" i="5"/>
  <c r="AL66" i="5"/>
  <c r="Y67" i="5"/>
  <c r="Z67" i="5"/>
  <c r="AM66" i="5"/>
  <c r="U67" i="5"/>
  <c r="AH66" i="5"/>
  <c r="J59" i="9" l="1"/>
  <c r="E59" i="9"/>
  <c r="I59" i="9"/>
  <c r="X57" i="9"/>
  <c r="V57" i="9"/>
  <c r="F59" i="9"/>
  <c r="D59" i="9"/>
  <c r="AA57" i="9"/>
  <c r="P58" i="9"/>
  <c r="Z58" i="9"/>
  <c r="Y57" i="9"/>
  <c r="N58" i="9"/>
  <c r="Q58" i="9"/>
  <c r="AE56" i="9"/>
  <c r="AD56" i="9"/>
  <c r="M58" i="9"/>
  <c r="AK55" i="9"/>
  <c r="O58" i="9"/>
  <c r="AL54" i="9"/>
  <c r="S58" i="9"/>
  <c r="AC57" i="9"/>
  <c r="AF57" i="9"/>
  <c r="AG57" i="9" s="1"/>
  <c r="AI57" i="6"/>
  <c r="AB59" i="6"/>
  <c r="AI56" i="6"/>
  <c r="AD59" i="6"/>
  <c r="U60" i="6"/>
  <c r="X61" i="6"/>
  <c r="S60" i="6"/>
  <c r="T60" i="6"/>
  <c r="X60" i="6"/>
  <c r="V60" i="6"/>
  <c r="AH58" i="6"/>
  <c r="Z60" i="6"/>
  <c r="AA60" i="6" s="1"/>
  <c r="AC60" i="6"/>
  <c r="AB65" i="5"/>
  <c r="AO64" i="5"/>
  <c r="AQ64" i="5" s="1"/>
  <c r="E64" i="6" s="1"/>
  <c r="AG59" i="6"/>
  <c r="P61" i="6"/>
  <c r="J62" i="6"/>
  <c r="O62" i="6" s="1"/>
  <c r="H63" i="6"/>
  <c r="M61" i="6"/>
  <c r="N61" i="6"/>
  <c r="L61" i="6"/>
  <c r="O61" i="6"/>
  <c r="G63" i="6"/>
  <c r="D63" i="6"/>
  <c r="I63" i="6"/>
  <c r="AP66" i="5"/>
  <c r="E63" i="6"/>
  <c r="AK65" i="5"/>
  <c r="X66" i="5"/>
  <c r="AI67" i="5"/>
  <c r="V68" i="5"/>
  <c r="AA68" i="5"/>
  <c r="AN67" i="5"/>
  <c r="AG67" i="5"/>
  <c r="T68" i="5"/>
  <c r="AH67" i="5"/>
  <c r="U68" i="5"/>
  <c r="W68" i="5"/>
  <c r="AJ67" i="5"/>
  <c r="Y68" i="5"/>
  <c r="AL67" i="5"/>
  <c r="S68" i="5"/>
  <c r="AF67" i="5"/>
  <c r="AM67" i="5"/>
  <c r="Z68" i="5"/>
  <c r="R68" i="5"/>
  <c r="AE67" i="5"/>
  <c r="AD67" i="5"/>
  <c r="Q68" i="5"/>
  <c r="K59" i="9" l="1"/>
  <c r="S59" i="9" s="1"/>
  <c r="X58" i="9"/>
  <c r="AC58" i="9"/>
  <c r="AD58" i="9" s="1"/>
  <c r="U58" i="9"/>
  <c r="AF58" i="9"/>
  <c r="AG58" i="9" s="1"/>
  <c r="AJ56" i="9"/>
  <c r="AE57" i="9"/>
  <c r="AD57" i="9"/>
  <c r="Y58" i="9"/>
  <c r="R59" i="9"/>
  <c r="AA58" i="9"/>
  <c r="N59" i="9"/>
  <c r="V58" i="9"/>
  <c r="AL55" i="9"/>
  <c r="W58" i="9"/>
  <c r="AB60" i="6"/>
  <c r="AI58" i="6"/>
  <c r="AD60" i="6"/>
  <c r="V61" i="6"/>
  <c r="S61" i="6"/>
  <c r="U61" i="6"/>
  <c r="T61" i="6"/>
  <c r="V62" i="6"/>
  <c r="W61" i="6"/>
  <c r="AH59" i="6"/>
  <c r="Z61" i="6"/>
  <c r="AA61" i="6" s="1"/>
  <c r="AC61" i="6"/>
  <c r="AO65" i="5"/>
  <c r="AQ65" i="5" s="1"/>
  <c r="I65" i="6" s="1"/>
  <c r="AB66" i="5"/>
  <c r="AG60" i="6"/>
  <c r="Q62" i="6"/>
  <c r="P62" i="6"/>
  <c r="L62" i="6"/>
  <c r="M62" i="6"/>
  <c r="N62" i="6"/>
  <c r="J63" i="6"/>
  <c r="Q63" i="6" s="1"/>
  <c r="F64" i="6"/>
  <c r="D64" i="6"/>
  <c r="H64" i="6"/>
  <c r="AP67" i="5"/>
  <c r="I64" i="6"/>
  <c r="G64" i="6"/>
  <c r="AK66" i="5"/>
  <c r="X67" i="5"/>
  <c r="R69" i="5"/>
  <c r="AE68" i="5"/>
  <c r="Y69" i="5"/>
  <c r="AL68" i="5"/>
  <c r="W69" i="5"/>
  <c r="AJ68" i="5"/>
  <c r="U69" i="5"/>
  <c r="AH68" i="5"/>
  <c r="Z69" i="5"/>
  <c r="AM68" i="5"/>
  <c r="AN68" i="5"/>
  <c r="AA69" i="5"/>
  <c r="Q69" i="5"/>
  <c r="AD68" i="5"/>
  <c r="T69" i="5"/>
  <c r="AG68" i="5"/>
  <c r="S69" i="5"/>
  <c r="AF68" i="5"/>
  <c r="V69" i="5"/>
  <c r="AI68" i="5"/>
  <c r="AA59" i="9" l="1"/>
  <c r="M59" i="9"/>
  <c r="O59" i="9"/>
  <c r="Q59" i="9"/>
  <c r="P59" i="9"/>
  <c r="X59" i="9" s="1"/>
  <c r="Y59" i="9"/>
  <c r="U59" i="9"/>
  <c r="Z59" i="9"/>
  <c r="AC59" i="9"/>
  <c r="AF59" i="9"/>
  <c r="AG59" i="9" s="1"/>
  <c r="AJ58" i="9"/>
  <c r="AK56" i="9"/>
  <c r="AE58" i="9"/>
  <c r="AJ57" i="9"/>
  <c r="V59" i="9"/>
  <c r="AB61" i="6"/>
  <c r="AI59" i="6"/>
  <c r="AD61" i="6"/>
  <c r="X63" i="6"/>
  <c r="U62" i="6"/>
  <c r="T62" i="6"/>
  <c r="S62" i="6"/>
  <c r="W62" i="6"/>
  <c r="X62" i="6"/>
  <c r="AH60" i="6"/>
  <c r="Z62" i="6"/>
  <c r="AA62" i="6" s="1"/>
  <c r="AC62" i="6"/>
  <c r="AO66" i="5"/>
  <c r="AQ66" i="5" s="1"/>
  <c r="H66" i="6" s="1"/>
  <c r="AB67" i="5"/>
  <c r="AG61" i="6"/>
  <c r="N63" i="6"/>
  <c r="L63" i="6"/>
  <c r="P63" i="6"/>
  <c r="M63" i="6"/>
  <c r="O63" i="6"/>
  <c r="J64" i="6"/>
  <c r="M64" i="6" s="1"/>
  <c r="H65" i="6"/>
  <c r="F65" i="6"/>
  <c r="G65" i="6"/>
  <c r="E65" i="6"/>
  <c r="D65" i="6"/>
  <c r="AP68" i="5"/>
  <c r="X68" i="5"/>
  <c r="AK67" i="5"/>
  <c r="AJ69" i="5"/>
  <c r="W70" i="5"/>
  <c r="Y70" i="5"/>
  <c r="AL69" i="5"/>
  <c r="Z70" i="5"/>
  <c r="AM69" i="5"/>
  <c r="Q70" i="5"/>
  <c r="AD69" i="5"/>
  <c r="R70" i="5"/>
  <c r="AE69" i="5"/>
  <c r="AA70" i="5"/>
  <c r="AN69" i="5"/>
  <c r="S70" i="5"/>
  <c r="AF69" i="5"/>
  <c r="T70" i="5"/>
  <c r="AG69" i="5"/>
  <c r="U70" i="5"/>
  <c r="AH69" i="5"/>
  <c r="AI69" i="5"/>
  <c r="V70" i="5"/>
  <c r="W59" i="9" l="1"/>
  <c r="AL56" i="9"/>
  <c r="AK58" i="9"/>
  <c r="AK57" i="9"/>
  <c r="AE59" i="9"/>
  <c r="AD59" i="9"/>
  <c r="AI60" i="6"/>
  <c r="AB62" i="6"/>
  <c r="AD62" i="6"/>
  <c r="T64" i="6"/>
  <c r="V63" i="6"/>
  <c r="T63" i="6"/>
  <c r="W63" i="6"/>
  <c r="S63" i="6"/>
  <c r="U63" i="6"/>
  <c r="AH61" i="6"/>
  <c r="Z63" i="6"/>
  <c r="AA63" i="6" s="1"/>
  <c r="AC63" i="6"/>
  <c r="AB68" i="5"/>
  <c r="AO67" i="5"/>
  <c r="AQ67" i="5" s="1"/>
  <c r="I67" i="6" s="1"/>
  <c r="AG62" i="6"/>
  <c r="Q64" i="6"/>
  <c r="P64" i="6"/>
  <c r="J65" i="6"/>
  <c r="N65" i="6" s="1"/>
  <c r="O64" i="6"/>
  <c r="L64" i="6"/>
  <c r="D66" i="6"/>
  <c r="E66" i="6"/>
  <c r="N64" i="6"/>
  <c r="I66" i="6"/>
  <c r="F66" i="6"/>
  <c r="G66" i="6"/>
  <c r="AP69" i="5"/>
  <c r="X69" i="5"/>
  <c r="AK68" i="5"/>
  <c r="Z71" i="5"/>
  <c r="AM70" i="5"/>
  <c r="S71" i="5"/>
  <c r="AF70" i="5"/>
  <c r="Y71" i="5"/>
  <c r="AL70" i="5"/>
  <c r="AH70" i="5"/>
  <c r="U71" i="5"/>
  <c r="V71" i="5"/>
  <c r="AI70" i="5"/>
  <c r="W71" i="5"/>
  <c r="AJ70" i="5"/>
  <c r="Q71" i="5"/>
  <c r="AD70" i="5"/>
  <c r="AA71" i="5"/>
  <c r="AN70" i="5"/>
  <c r="T71" i="5"/>
  <c r="AG70" i="5"/>
  <c r="R71" i="5"/>
  <c r="AE70" i="5"/>
  <c r="AJ59" i="9" l="1"/>
  <c r="N60" i="9"/>
  <c r="M60" i="9"/>
  <c r="O60" i="9"/>
  <c r="Q62" i="9"/>
  <c r="P62" i="9"/>
  <c r="S60" i="9"/>
  <c r="S61" i="9" s="1"/>
  <c r="P60" i="9"/>
  <c r="R60" i="9"/>
  <c r="Q60" i="9"/>
  <c r="AL57" i="9"/>
  <c r="AL58" i="9"/>
  <c r="AB63" i="6"/>
  <c r="AI61" i="6"/>
  <c r="AD63" i="6"/>
  <c r="U64" i="6"/>
  <c r="S64" i="6"/>
  <c r="V64" i="6"/>
  <c r="U65" i="6"/>
  <c r="W64" i="6"/>
  <c r="X64" i="6"/>
  <c r="AH62" i="6"/>
  <c r="Z64" i="6"/>
  <c r="AA64" i="6" s="1"/>
  <c r="AC64" i="6"/>
  <c r="AB69" i="5"/>
  <c r="AO68" i="5"/>
  <c r="AQ68" i="5" s="1"/>
  <c r="E68" i="6" s="1"/>
  <c r="AG63" i="6"/>
  <c r="M65" i="6"/>
  <c r="O65" i="6"/>
  <c r="P65" i="6"/>
  <c r="Q65" i="6"/>
  <c r="L65" i="6"/>
  <c r="D67" i="6"/>
  <c r="E67" i="6"/>
  <c r="G67" i="6"/>
  <c r="J66" i="6"/>
  <c r="L66" i="6" s="1"/>
  <c r="F67" i="6"/>
  <c r="AP70" i="5"/>
  <c r="H67" i="6"/>
  <c r="AK69" i="5"/>
  <c r="X70" i="5"/>
  <c r="AI71" i="5"/>
  <c r="V72" i="5"/>
  <c r="AN71" i="5"/>
  <c r="AA72" i="5"/>
  <c r="Y72" i="5"/>
  <c r="AL71" i="5"/>
  <c r="Q72" i="5"/>
  <c r="AD71" i="5"/>
  <c r="S72" i="5"/>
  <c r="AF71" i="5"/>
  <c r="T72" i="5"/>
  <c r="AG71" i="5"/>
  <c r="W72" i="5"/>
  <c r="AJ71" i="5"/>
  <c r="Z72" i="5"/>
  <c r="AM71" i="5"/>
  <c r="U72" i="5"/>
  <c r="AH71" i="5"/>
  <c r="R72" i="5"/>
  <c r="AE71" i="5"/>
  <c r="G17" i="2" l="1"/>
  <c r="Q61" i="9"/>
  <c r="G19" i="2" s="1"/>
  <c r="J9" i="30" s="1"/>
  <c r="E17" i="2"/>
  <c r="E15" i="1"/>
  <c r="R61" i="9"/>
  <c r="E19" i="2" s="1"/>
  <c r="J10" i="30" s="1"/>
  <c r="F17" i="2"/>
  <c r="P61" i="9"/>
  <c r="F19" i="2" s="1"/>
  <c r="J8" i="30" s="1"/>
  <c r="D17" i="2"/>
  <c r="O61" i="9"/>
  <c r="D19" i="2" s="1"/>
  <c r="J7" i="30" s="1"/>
  <c r="M61" i="9"/>
  <c r="B19" i="2" s="1"/>
  <c r="J5" i="30" s="1"/>
  <c r="B17" i="2"/>
  <c r="N61" i="9"/>
  <c r="C19" i="2" s="1"/>
  <c r="J6" i="30" s="1"/>
  <c r="C17" i="2"/>
  <c r="AI62" i="6"/>
  <c r="AK59" i="9"/>
  <c r="AB64" i="6"/>
  <c r="AD64" i="6"/>
  <c r="S66" i="6"/>
  <c r="S65" i="6"/>
  <c r="X65" i="6"/>
  <c r="W65" i="6"/>
  <c r="V65" i="6"/>
  <c r="T65" i="6"/>
  <c r="AH63" i="6"/>
  <c r="Z65" i="6"/>
  <c r="AA65" i="6" s="1"/>
  <c r="AC65" i="6"/>
  <c r="AO69" i="5"/>
  <c r="AQ69" i="5" s="1"/>
  <c r="G69" i="6" s="1"/>
  <c r="AB70" i="5"/>
  <c r="AG64" i="6"/>
  <c r="J67" i="6"/>
  <c r="Q67" i="6" s="1"/>
  <c r="D68" i="6"/>
  <c r="G68" i="6"/>
  <c r="I68" i="6"/>
  <c r="F68" i="6"/>
  <c r="H68" i="6"/>
  <c r="N66" i="6"/>
  <c r="P66" i="6"/>
  <c r="O66" i="6"/>
  <c r="Q66" i="6"/>
  <c r="M66" i="6"/>
  <c r="AP71" i="5"/>
  <c r="X71" i="5"/>
  <c r="AK70" i="5"/>
  <c r="R73" i="5"/>
  <c r="AE72" i="5"/>
  <c r="AG72" i="5"/>
  <c r="T73" i="5"/>
  <c r="AA73" i="5"/>
  <c r="AN72" i="5"/>
  <c r="Q73" i="5"/>
  <c r="AD72" i="5"/>
  <c r="AF72" i="5"/>
  <c r="S73" i="5"/>
  <c r="U73" i="5"/>
  <c r="AH72" i="5"/>
  <c r="V73" i="5"/>
  <c r="AI72" i="5"/>
  <c r="AM72" i="5"/>
  <c r="Z73" i="5"/>
  <c r="W73" i="5"/>
  <c r="AJ72" i="5"/>
  <c r="Y73" i="5"/>
  <c r="AL72" i="5"/>
  <c r="I17" i="2" l="1"/>
  <c r="I18" i="2" s="1"/>
  <c r="G7" i="30"/>
  <c r="H7" i="30" s="1"/>
  <c r="D18" i="2"/>
  <c r="I7" i="30" s="1"/>
  <c r="G5" i="30"/>
  <c r="H5" i="30" s="1"/>
  <c r="B18" i="2"/>
  <c r="I5" i="30" s="1"/>
  <c r="G8" i="30"/>
  <c r="H8" i="30" s="1"/>
  <c r="F18" i="2"/>
  <c r="I8" i="30" s="1"/>
  <c r="E16" i="1"/>
  <c r="E8" i="29"/>
  <c r="E17" i="1"/>
  <c r="G8" i="29" s="1"/>
  <c r="AL59" i="9"/>
  <c r="E18" i="2"/>
  <c r="I10" i="30" s="1"/>
  <c r="G10" i="30"/>
  <c r="AI63" i="6"/>
  <c r="G6" i="30"/>
  <c r="H6" i="30" s="1"/>
  <c r="C18" i="2"/>
  <c r="I6" i="30" s="1"/>
  <c r="G18" i="2"/>
  <c r="I9" i="30" s="1"/>
  <c r="G9" i="30"/>
  <c r="H9" i="30" s="1"/>
  <c r="AB65" i="6"/>
  <c r="AD65" i="6"/>
  <c r="T66" i="6"/>
  <c r="X66" i="6"/>
  <c r="V66" i="6"/>
  <c r="W66" i="6"/>
  <c r="U66" i="6"/>
  <c r="X67" i="6"/>
  <c r="AH64" i="6"/>
  <c r="Z66" i="6"/>
  <c r="AA66" i="6" s="1"/>
  <c r="AC66" i="6"/>
  <c r="AO70" i="5"/>
  <c r="AQ70" i="5" s="1"/>
  <c r="E70" i="6" s="1"/>
  <c r="AB71" i="5"/>
  <c r="P67" i="6"/>
  <c r="N67" i="6"/>
  <c r="L67" i="6"/>
  <c r="O67" i="6"/>
  <c r="AG65" i="6"/>
  <c r="M67" i="6"/>
  <c r="J68" i="6"/>
  <c r="M68" i="6" s="1"/>
  <c r="H69" i="6"/>
  <c r="D69" i="6"/>
  <c r="E69" i="6"/>
  <c r="I69" i="6"/>
  <c r="F69" i="6"/>
  <c r="AP72" i="5"/>
  <c r="X72" i="5"/>
  <c r="AK71" i="5"/>
  <c r="AF73" i="5"/>
  <c r="S74" i="5"/>
  <c r="AI73" i="5"/>
  <c r="V74" i="5"/>
  <c r="R74" i="5"/>
  <c r="AE73" i="5"/>
  <c r="AA74" i="5"/>
  <c r="AN73" i="5"/>
  <c r="T74" i="5"/>
  <c r="AG73" i="5"/>
  <c r="U74" i="5"/>
  <c r="AH73" i="5"/>
  <c r="AL73" i="5"/>
  <c r="Y74" i="5"/>
  <c r="Z74" i="5"/>
  <c r="AM73" i="5"/>
  <c r="W74" i="5"/>
  <c r="AJ73" i="5"/>
  <c r="AD73" i="5"/>
  <c r="Q74" i="5"/>
  <c r="H8" i="29" l="1"/>
  <c r="F8" i="29"/>
  <c r="G14" i="30"/>
  <c r="H10" i="30"/>
  <c r="AI64" i="6"/>
  <c r="T68" i="6"/>
  <c r="T67" i="6"/>
  <c r="AH65" i="6"/>
  <c r="V67" i="6"/>
  <c r="S67" i="6"/>
  <c r="U67" i="6"/>
  <c r="W67" i="6"/>
  <c r="Z67" i="6"/>
  <c r="AA67" i="6" s="1"/>
  <c r="AC67" i="6"/>
  <c r="AB66" i="6"/>
  <c r="AD66" i="6"/>
  <c r="AO71" i="5"/>
  <c r="AQ71" i="5" s="1"/>
  <c r="D71" i="6" s="1"/>
  <c r="AB72" i="5"/>
  <c r="O68" i="6"/>
  <c r="N68" i="6"/>
  <c r="AG66" i="6"/>
  <c r="P68" i="6"/>
  <c r="Q68" i="6"/>
  <c r="L68" i="6"/>
  <c r="J69" i="6"/>
  <c r="O69" i="6" s="1"/>
  <c r="F70" i="6"/>
  <c r="I70" i="6"/>
  <c r="G70" i="6"/>
  <c r="H70" i="6"/>
  <c r="AP73" i="5"/>
  <c r="D70" i="6"/>
  <c r="AK72" i="5"/>
  <c r="X73" i="5"/>
  <c r="AA75" i="5"/>
  <c r="AN74" i="5"/>
  <c r="Z75" i="5"/>
  <c r="AM74" i="5"/>
  <c r="V75" i="5"/>
  <c r="AI74" i="5"/>
  <c r="Y75" i="5"/>
  <c r="AL74" i="5"/>
  <c r="AJ74" i="5"/>
  <c r="W75" i="5"/>
  <c r="U75" i="5"/>
  <c r="AH74" i="5"/>
  <c r="AD74" i="5"/>
  <c r="Q75" i="5"/>
  <c r="R75" i="5"/>
  <c r="AE74" i="5"/>
  <c r="T75" i="5"/>
  <c r="AG74" i="5"/>
  <c r="AF74" i="5"/>
  <c r="S75" i="5"/>
  <c r="AB67" i="6" l="1"/>
  <c r="AD67" i="6"/>
  <c r="AI65" i="6"/>
  <c r="V69" i="6"/>
  <c r="S68" i="6"/>
  <c r="X68" i="6"/>
  <c r="W68" i="6"/>
  <c r="AH66" i="6"/>
  <c r="U68" i="6"/>
  <c r="V68" i="6"/>
  <c r="Z68" i="6"/>
  <c r="AA68" i="6" s="1"/>
  <c r="AC68" i="6"/>
  <c r="AB73" i="5"/>
  <c r="AO72" i="5"/>
  <c r="AQ72" i="5" s="1"/>
  <c r="F72" i="6" s="1"/>
  <c r="M69" i="6"/>
  <c r="L69" i="6"/>
  <c r="AG67" i="6"/>
  <c r="Q69" i="6"/>
  <c r="P69" i="6"/>
  <c r="N69" i="6"/>
  <c r="J70" i="6"/>
  <c r="Q70" i="6" s="1"/>
  <c r="G71" i="6"/>
  <c r="I71" i="6"/>
  <c r="E71" i="6"/>
  <c r="H71" i="6"/>
  <c r="F71" i="6"/>
  <c r="AP74" i="5"/>
  <c r="X74" i="5"/>
  <c r="AK73" i="5"/>
  <c r="R76" i="5"/>
  <c r="AE75" i="5"/>
  <c r="Q76" i="5"/>
  <c r="AD75" i="5"/>
  <c r="Y76" i="5"/>
  <c r="AL75" i="5"/>
  <c r="AH75" i="5"/>
  <c r="U76" i="5"/>
  <c r="V76" i="5"/>
  <c r="AI75" i="5"/>
  <c r="S76" i="5"/>
  <c r="AF75" i="5"/>
  <c r="T76" i="5"/>
  <c r="AG75" i="5"/>
  <c r="AA76" i="5"/>
  <c r="AN75" i="5"/>
  <c r="W76" i="5"/>
  <c r="AJ75" i="5"/>
  <c r="AM75" i="5"/>
  <c r="Z76" i="5"/>
  <c r="AB68" i="6" l="1"/>
  <c r="AD68" i="6"/>
  <c r="AI66" i="6"/>
  <c r="X70" i="6"/>
  <c r="U69" i="6"/>
  <c r="W69" i="6"/>
  <c r="X69" i="6"/>
  <c r="AH67" i="6"/>
  <c r="S69" i="6"/>
  <c r="T69" i="6"/>
  <c r="Z69" i="6"/>
  <c r="AA69" i="6" s="1"/>
  <c r="AC69" i="6"/>
  <c r="AB74" i="5"/>
  <c r="AO73" i="5"/>
  <c r="AQ73" i="5" s="1"/>
  <c r="D73" i="6" s="1"/>
  <c r="AG68" i="6"/>
  <c r="P70" i="6"/>
  <c r="N70" i="6"/>
  <c r="M70" i="6"/>
  <c r="L70" i="6"/>
  <c r="O70" i="6"/>
  <c r="D72" i="6"/>
  <c r="J71" i="6"/>
  <c r="Q71" i="6" s="1"/>
  <c r="G72" i="6"/>
  <c r="E72" i="6"/>
  <c r="I72" i="6"/>
  <c r="H72" i="6"/>
  <c r="AP75" i="5"/>
  <c r="X75" i="5"/>
  <c r="AK74" i="5"/>
  <c r="AH76" i="5"/>
  <c r="U77" i="5"/>
  <c r="R77" i="5"/>
  <c r="AE76" i="5"/>
  <c r="AL76" i="5"/>
  <c r="Y77" i="5"/>
  <c r="T77" i="5"/>
  <c r="AG76" i="5"/>
  <c r="AD76" i="5"/>
  <c r="Q77" i="5"/>
  <c r="V77" i="5"/>
  <c r="AI76" i="5"/>
  <c r="AJ76" i="5"/>
  <c r="W77" i="5"/>
  <c r="AA77" i="5"/>
  <c r="AN76" i="5"/>
  <c r="Z77" i="5"/>
  <c r="AM76" i="5"/>
  <c r="S77" i="5"/>
  <c r="AF76" i="5"/>
  <c r="AB69" i="6" l="1"/>
  <c r="AI67" i="6"/>
  <c r="AD69" i="6"/>
  <c r="X71" i="6"/>
  <c r="V70" i="6"/>
  <c r="S70" i="6"/>
  <c r="T70" i="6"/>
  <c r="U70" i="6"/>
  <c r="W70" i="6"/>
  <c r="AH68" i="6"/>
  <c r="Z70" i="6"/>
  <c r="AA70" i="6" s="1"/>
  <c r="AC70" i="6"/>
  <c r="AB75" i="5"/>
  <c r="AO74" i="5"/>
  <c r="AQ74" i="5" s="1"/>
  <c r="I74" i="6" s="1"/>
  <c r="AI68" i="6"/>
  <c r="AG69" i="6"/>
  <c r="P71" i="6"/>
  <c r="O71" i="6"/>
  <c r="N71" i="6"/>
  <c r="M71" i="6"/>
  <c r="J72" i="6"/>
  <c r="L72" i="6" s="1"/>
  <c r="L71" i="6"/>
  <c r="F73" i="6"/>
  <c r="H73" i="6"/>
  <c r="I73" i="6"/>
  <c r="G73" i="6"/>
  <c r="E73" i="6"/>
  <c r="AP76" i="5"/>
  <c r="X76" i="5"/>
  <c r="AK75" i="5"/>
  <c r="V78" i="5"/>
  <c r="AI77" i="5"/>
  <c r="AA78" i="5"/>
  <c r="AN77" i="5"/>
  <c r="AE77" i="5"/>
  <c r="R78" i="5"/>
  <c r="Y78" i="5"/>
  <c r="AL77" i="5"/>
  <c r="AG77" i="5"/>
  <c r="T78" i="5"/>
  <c r="AH77" i="5"/>
  <c r="U78" i="5"/>
  <c r="Z78" i="5"/>
  <c r="AM77" i="5"/>
  <c r="AD77" i="5"/>
  <c r="Q78" i="5"/>
  <c r="AJ77" i="5"/>
  <c r="W78" i="5"/>
  <c r="S78" i="5"/>
  <c r="AF77" i="5"/>
  <c r="AB70" i="6" l="1"/>
  <c r="AD70" i="6"/>
  <c r="S71" i="6"/>
  <c r="S72" i="6"/>
  <c r="T71" i="6"/>
  <c r="U71" i="6"/>
  <c r="V71" i="6"/>
  <c r="W71" i="6"/>
  <c r="AH69" i="6"/>
  <c r="Z71" i="6"/>
  <c r="AA71" i="6" s="1"/>
  <c r="AC71" i="6"/>
  <c r="AB76" i="5"/>
  <c r="AO75" i="5"/>
  <c r="AQ75" i="5" s="1"/>
  <c r="F75" i="6" s="1"/>
  <c r="AG70" i="6"/>
  <c r="AI69" i="6"/>
  <c r="J73" i="6"/>
  <c r="P73" i="6" s="1"/>
  <c r="D74" i="6"/>
  <c r="G74" i="6"/>
  <c r="F74" i="6"/>
  <c r="Q72" i="6"/>
  <c r="P72" i="6"/>
  <c r="O72" i="6"/>
  <c r="M72" i="6"/>
  <c r="N72" i="6"/>
  <c r="E74" i="6"/>
  <c r="H74" i="6"/>
  <c r="AP77" i="5"/>
  <c r="AK76" i="5"/>
  <c r="X77" i="5"/>
  <c r="AA79" i="5"/>
  <c r="AN78" i="5"/>
  <c r="W79" i="5"/>
  <c r="AJ78" i="5"/>
  <c r="Y79" i="5"/>
  <c r="AL78" i="5"/>
  <c r="AD78" i="5"/>
  <c r="Q79" i="5"/>
  <c r="S79" i="5"/>
  <c r="AF78" i="5"/>
  <c r="Z79" i="5"/>
  <c r="AM78" i="5"/>
  <c r="R79" i="5"/>
  <c r="AE78" i="5"/>
  <c r="U79" i="5"/>
  <c r="AH78" i="5"/>
  <c r="T79" i="5"/>
  <c r="AG78" i="5"/>
  <c r="V79" i="5"/>
  <c r="AI78" i="5"/>
  <c r="AB71" i="6" l="1"/>
  <c r="AD71" i="6"/>
  <c r="U72" i="6"/>
  <c r="T72" i="6"/>
  <c r="V72" i="6"/>
  <c r="W72" i="6"/>
  <c r="X72" i="6"/>
  <c r="W73" i="6"/>
  <c r="AH70" i="6"/>
  <c r="Z72" i="6"/>
  <c r="AA72" i="6" s="1"/>
  <c r="AC72" i="6"/>
  <c r="AB77" i="5"/>
  <c r="AO76" i="5"/>
  <c r="AQ76" i="5" s="1"/>
  <c r="D76" i="6" s="1"/>
  <c r="AG71" i="6"/>
  <c r="AI70" i="6"/>
  <c r="N73" i="6"/>
  <c r="O73" i="6"/>
  <c r="M73" i="6"/>
  <c r="L73" i="6"/>
  <c r="Q73" i="6"/>
  <c r="J74" i="6"/>
  <c r="L74" i="6" s="1"/>
  <c r="D75" i="6"/>
  <c r="I75" i="6"/>
  <c r="G75" i="6"/>
  <c r="E75" i="6"/>
  <c r="H75" i="6"/>
  <c r="AP78" i="5"/>
  <c r="X78" i="5"/>
  <c r="AK77" i="5"/>
  <c r="AH79" i="5"/>
  <c r="U80" i="5"/>
  <c r="S80" i="5"/>
  <c r="AF79" i="5"/>
  <c r="AM79" i="5"/>
  <c r="Z80" i="5"/>
  <c r="V80" i="5"/>
  <c r="AI79" i="5"/>
  <c r="Q80" i="5"/>
  <c r="AD79" i="5"/>
  <c r="AJ79" i="5"/>
  <c r="W80" i="5"/>
  <c r="AG79" i="5"/>
  <c r="T80" i="5"/>
  <c r="AE79" i="5"/>
  <c r="R80" i="5"/>
  <c r="Y80" i="5"/>
  <c r="AL79" i="5"/>
  <c r="AN79" i="5"/>
  <c r="AA80" i="5"/>
  <c r="S74" i="6" l="1"/>
  <c r="X73" i="6"/>
  <c r="S73" i="6"/>
  <c r="T73" i="6"/>
  <c r="V73" i="6"/>
  <c r="U73" i="6"/>
  <c r="AH71" i="6"/>
  <c r="Z73" i="6"/>
  <c r="AA73" i="6" s="1"/>
  <c r="AC73" i="6"/>
  <c r="AB72" i="6"/>
  <c r="AD72" i="6"/>
  <c r="AB78" i="5"/>
  <c r="AO77" i="5"/>
  <c r="AQ77" i="5" s="1"/>
  <c r="H77" i="6" s="1"/>
  <c r="AG72" i="6"/>
  <c r="P74" i="6"/>
  <c r="N74" i="6"/>
  <c r="M74" i="6"/>
  <c r="O74" i="6"/>
  <c r="Q74" i="6"/>
  <c r="J75" i="6"/>
  <c r="P75" i="6" s="1"/>
  <c r="F76" i="6"/>
  <c r="H76" i="6"/>
  <c r="G76" i="6"/>
  <c r="I76" i="6"/>
  <c r="AP79" i="5"/>
  <c r="E76" i="6"/>
  <c r="X79" i="5"/>
  <c r="AK78" i="5"/>
  <c r="V81" i="5"/>
  <c r="AI80" i="5"/>
  <c r="T81" i="5"/>
  <c r="AG80" i="5"/>
  <c r="S81" i="5"/>
  <c r="AF80" i="5"/>
  <c r="AA81" i="5"/>
  <c r="AN80" i="5"/>
  <c r="W81" i="5"/>
  <c r="AJ80" i="5"/>
  <c r="Y81" i="5"/>
  <c r="AL80" i="5"/>
  <c r="AE80" i="5"/>
  <c r="R81" i="5"/>
  <c r="U81" i="5"/>
  <c r="AH80" i="5"/>
  <c r="AM80" i="5"/>
  <c r="Z81" i="5"/>
  <c r="Q81" i="5"/>
  <c r="AD80" i="5"/>
  <c r="AI71" i="6" l="1"/>
  <c r="AB73" i="6"/>
  <c r="AD73" i="6"/>
  <c r="W75" i="6"/>
  <c r="X74" i="6"/>
  <c r="V74" i="6"/>
  <c r="T74" i="6"/>
  <c r="U74" i="6"/>
  <c r="W74" i="6"/>
  <c r="AH72" i="6"/>
  <c r="Z74" i="6"/>
  <c r="AA74" i="6" s="1"/>
  <c r="AC74" i="6"/>
  <c r="AO78" i="5"/>
  <c r="AQ78" i="5" s="1"/>
  <c r="G78" i="6" s="1"/>
  <c r="AB79" i="5"/>
  <c r="AG73" i="6"/>
  <c r="M75" i="6"/>
  <c r="O75" i="6"/>
  <c r="L75" i="6"/>
  <c r="N75" i="6"/>
  <c r="Q75" i="6"/>
  <c r="E77" i="6"/>
  <c r="J76" i="6"/>
  <c r="L76" i="6" s="1"/>
  <c r="D77" i="6"/>
  <c r="I77" i="6"/>
  <c r="G77" i="6"/>
  <c r="AP80" i="5"/>
  <c r="F77" i="6"/>
  <c r="AK79" i="5"/>
  <c r="X80" i="5"/>
  <c r="Y82" i="5"/>
  <c r="AL81" i="5"/>
  <c r="W82" i="5"/>
  <c r="AJ81" i="5"/>
  <c r="Q82" i="5"/>
  <c r="AD81" i="5"/>
  <c r="T82" i="5"/>
  <c r="AG81" i="5"/>
  <c r="Z82" i="5"/>
  <c r="AM81" i="5"/>
  <c r="AE81" i="5"/>
  <c r="R82" i="5"/>
  <c r="V82" i="5"/>
  <c r="AI81" i="5"/>
  <c r="AH81" i="5"/>
  <c r="U82" i="5"/>
  <c r="AN81" i="5"/>
  <c r="AA82" i="5"/>
  <c r="S82" i="5"/>
  <c r="AF81" i="5"/>
  <c r="AI72" i="6" l="1"/>
  <c r="S76" i="6"/>
  <c r="X75" i="6"/>
  <c r="U75" i="6"/>
  <c r="S75" i="6"/>
  <c r="V75" i="6"/>
  <c r="T75" i="6"/>
  <c r="AH73" i="6"/>
  <c r="Z75" i="6"/>
  <c r="AA75" i="6" s="1"/>
  <c r="AC75" i="6"/>
  <c r="AB74" i="6"/>
  <c r="AD74" i="6"/>
  <c r="AB80" i="5"/>
  <c r="AO79" i="5"/>
  <c r="AQ79" i="5" s="1"/>
  <c r="F79" i="6" s="1"/>
  <c r="AG74" i="6"/>
  <c r="Q76" i="6"/>
  <c r="P76" i="6"/>
  <c r="N76" i="6"/>
  <c r="M76" i="6"/>
  <c r="O76" i="6"/>
  <c r="J77" i="6"/>
  <c r="P77" i="6" s="1"/>
  <c r="F78" i="6"/>
  <c r="H78" i="6"/>
  <c r="D78" i="6"/>
  <c r="AP81" i="5"/>
  <c r="I78" i="6"/>
  <c r="E78" i="6"/>
  <c r="X81" i="5"/>
  <c r="AK80" i="5"/>
  <c r="AE82" i="5"/>
  <c r="R83" i="5"/>
  <c r="Z83" i="5"/>
  <c r="AM82" i="5"/>
  <c r="Q83" i="5"/>
  <c r="AD82" i="5"/>
  <c r="Y83" i="5"/>
  <c r="AL82" i="5"/>
  <c r="U83" i="5"/>
  <c r="AH82" i="5"/>
  <c r="W83" i="5"/>
  <c r="AJ82" i="5"/>
  <c r="V83" i="5"/>
  <c r="AI82" i="5"/>
  <c r="T83" i="5"/>
  <c r="AG82" i="5"/>
  <c r="AA83" i="5"/>
  <c r="AN82" i="5"/>
  <c r="S83" i="5"/>
  <c r="AF82" i="5"/>
  <c r="AI73" i="6" l="1"/>
  <c r="AB75" i="6"/>
  <c r="AD75" i="6"/>
  <c r="W77" i="6"/>
  <c r="V76" i="6"/>
  <c r="T76" i="6"/>
  <c r="U76" i="6"/>
  <c r="W76" i="6"/>
  <c r="X76" i="6"/>
  <c r="AH74" i="6"/>
  <c r="Z76" i="6"/>
  <c r="AA76" i="6" s="1"/>
  <c r="AC76" i="6"/>
  <c r="AB81" i="5"/>
  <c r="AO80" i="5"/>
  <c r="AQ80" i="5" s="1"/>
  <c r="D80" i="6" s="1"/>
  <c r="AG75" i="6"/>
  <c r="O77" i="6"/>
  <c r="Q77" i="6"/>
  <c r="D79" i="6"/>
  <c r="L77" i="6"/>
  <c r="G79" i="6"/>
  <c r="N77" i="6"/>
  <c r="M77" i="6"/>
  <c r="I79" i="6"/>
  <c r="J78" i="6"/>
  <c r="L78" i="6" s="1"/>
  <c r="H79" i="6"/>
  <c r="E79" i="6"/>
  <c r="AP82" i="5"/>
  <c r="X82" i="5"/>
  <c r="AK81" i="5"/>
  <c r="AM83" i="5"/>
  <c r="Z84" i="5"/>
  <c r="AN83" i="5"/>
  <c r="AA84" i="5"/>
  <c r="T84" i="5"/>
  <c r="AG83" i="5"/>
  <c r="W84" i="5"/>
  <c r="AJ83" i="5"/>
  <c r="U84" i="5"/>
  <c r="AH83" i="5"/>
  <c r="Y84" i="5"/>
  <c r="AL83" i="5"/>
  <c r="AE83" i="5"/>
  <c r="R84" i="5"/>
  <c r="AI83" i="5"/>
  <c r="V84" i="5"/>
  <c r="Q84" i="5"/>
  <c r="AD83" i="5"/>
  <c r="AF83" i="5"/>
  <c r="S84" i="5"/>
  <c r="AI74" i="6" l="1"/>
  <c r="S78" i="6"/>
  <c r="T77" i="6"/>
  <c r="U77" i="6"/>
  <c r="S77" i="6"/>
  <c r="X77" i="6"/>
  <c r="V77" i="6"/>
  <c r="AH75" i="6"/>
  <c r="Z77" i="6"/>
  <c r="AA77" i="6" s="1"/>
  <c r="AC77" i="6"/>
  <c r="AB76" i="6"/>
  <c r="AD76" i="6"/>
  <c r="AB82" i="5"/>
  <c r="AO81" i="5"/>
  <c r="AQ81" i="5" s="1"/>
  <c r="F81" i="6" s="1"/>
  <c r="AG76" i="6"/>
  <c r="N78" i="6"/>
  <c r="Q78" i="6"/>
  <c r="J79" i="6"/>
  <c r="Q79" i="6" s="1"/>
  <c r="P78" i="6"/>
  <c r="O78" i="6"/>
  <c r="M78" i="6"/>
  <c r="G80" i="6"/>
  <c r="E80" i="6"/>
  <c r="H80" i="6"/>
  <c r="I80" i="6"/>
  <c r="AP83" i="5"/>
  <c r="F80" i="6"/>
  <c r="X83" i="5"/>
  <c r="AK82" i="5"/>
  <c r="W85" i="5"/>
  <c r="AJ84" i="5"/>
  <c r="Q85" i="5"/>
  <c r="AD84" i="5"/>
  <c r="Y85" i="5"/>
  <c r="AL84" i="5"/>
  <c r="T85" i="5"/>
  <c r="AG84" i="5"/>
  <c r="AI84" i="5"/>
  <c r="V85" i="5"/>
  <c r="AN84" i="5"/>
  <c r="AA85" i="5"/>
  <c r="S85" i="5"/>
  <c r="AF84" i="5"/>
  <c r="R85" i="5"/>
  <c r="AE84" i="5"/>
  <c r="U85" i="5"/>
  <c r="AH84" i="5"/>
  <c r="AM84" i="5"/>
  <c r="Z85" i="5"/>
  <c r="AB77" i="6" l="1"/>
  <c r="AI75" i="6"/>
  <c r="AD77" i="6"/>
  <c r="T78" i="6"/>
  <c r="V78" i="6"/>
  <c r="W78" i="6"/>
  <c r="X79" i="6"/>
  <c r="X78" i="6"/>
  <c r="U78" i="6"/>
  <c r="AH76" i="6"/>
  <c r="Z78" i="6"/>
  <c r="AA78" i="6" s="1"/>
  <c r="AC78" i="6"/>
  <c r="AB83" i="5"/>
  <c r="AO82" i="5"/>
  <c r="AQ82" i="5" s="1"/>
  <c r="E82" i="6" s="1"/>
  <c r="AI76" i="6"/>
  <c r="AG77" i="6"/>
  <c r="M79" i="6"/>
  <c r="O79" i="6"/>
  <c r="L79" i="6"/>
  <c r="P79" i="6"/>
  <c r="N79" i="6"/>
  <c r="J80" i="6"/>
  <c r="L80" i="6" s="1"/>
  <c r="D81" i="6"/>
  <c r="G81" i="6"/>
  <c r="I81" i="6"/>
  <c r="E81" i="6"/>
  <c r="AP84" i="5"/>
  <c r="H81" i="6"/>
  <c r="X84" i="5"/>
  <c r="AK83" i="5"/>
  <c r="Z86" i="5"/>
  <c r="AM85" i="5"/>
  <c r="T86" i="5"/>
  <c r="AG85" i="5"/>
  <c r="AH85" i="5"/>
  <c r="U86" i="5"/>
  <c r="V86" i="5"/>
  <c r="AI85" i="5"/>
  <c r="AD85" i="5"/>
  <c r="Q86" i="5"/>
  <c r="R86" i="5"/>
  <c r="AE85" i="5"/>
  <c r="W86" i="5"/>
  <c r="AJ85" i="5"/>
  <c r="Y86" i="5"/>
  <c r="AL85" i="5"/>
  <c r="S86" i="5"/>
  <c r="AF85" i="5"/>
  <c r="AN85" i="5"/>
  <c r="AA86" i="5"/>
  <c r="S80" i="6" l="1"/>
  <c r="U79" i="6"/>
  <c r="W79" i="6"/>
  <c r="S79" i="6"/>
  <c r="V79" i="6"/>
  <c r="T79" i="6"/>
  <c r="AH77" i="6"/>
  <c r="Z79" i="6"/>
  <c r="AA79" i="6" s="1"/>
  <c r="AC79" i="6"/>
  <c r="AB78" i="6"/>
  <c r="AD78" i="6"/>
  <c r="AO83" i="5"/>
  <c r="AQ83" i="5" s="1"/>
  <c r="I83" i="6" s="1"/>
  <c r="AB84" i="5"/>
  <c r="AG78" i="6"/>
  <c r="P80" i="6"/>
  <c r="O80" i="6"/>
  <c r="N80" i="6"/>
  <c r="M80" i="6"/>
  <c r="Q80" i="6"/>
  <c r="J81" i="6"/>
  <c r="M81" i="6" s="1"/>
  <c r="I82" i="6"/>
  <c r="D82" i="6"/>
  <c r="H82" i="6"/>
  <c r="G82" i="6"/>
  <c r="F82" i="6"/>
  <c r="AP85" i="5"/>
  <c r="AK84" i="5"/>
  <c r="X85" i="5"/>
  <c r="AI86" i="5"/>
  <c r="V87" i="5"/>
  <c r="R87" i="5"/>
  <c r="AE86" i="5"/>
  <c r="Q87" i="5"/>
  <c r="AD86" i="5"/>
  <c r="T87" i="5"/>
  <c r="AG86" i="5"/>
  <c r="W87" i="5"/>
  <c r="AJ86" i="5"/>
  <c r="AF86" i="5"/>
  <c r="S87" i="5"/>
  <c r="AH86" i="5"/>
  <c r="U87" i="5"/>
  <c r="AN86" i="5"/>
  <c r="AA87" i="5"/>
  <c r="Y87" i="5"/>
  <c r="AL86" i="5"/>
  <c r="AM86" i="5"/>
  <c r="Z87" i="5"/>
  <c r="AB79" i="6" l="1"/>
  <c r="AI77" i="6"/>
  <c r="AD79" i="6"/>
  <c r="T81" i="6"/>
  <c r="X80" i="6"/>
  <c r="T80" i="6"/>
  <c r="U80" i="6"/>
  <c r="V80" i="6"/>
  <c r="W80" i="6"/>
  <c r="AH78" i="6"/>
  <c r="Z80" i="6"/>
  <c r="AA80" i="6" s="1"/>
  <c r="AC80" i="6"/>
  <c r="AO84" i="5"/>
  <c r="AQ84" i="5" s="1"/>
  <c r="F84" i="6" s="1"/>
  <c r="AB85" i="5"/>
  <c r="AG79" i="6"/>
  <c r="AI78" i="6"/>
  <c r="P81" i="6"/>
  <c r="Q81" i="6"/>
  <c r="O81" i="6"/>
  <c r="L81" i="6"/>
  <c r="N81" i="6"/>
  <c r="F83" i="6"/>
  <c r="D83" i="6"/>
  <c r="E83" i="6"/>
  <c r="J82" i="6"/>
  <c r="L82" i="6" s="1"/>
  <c r="G83" i="6"/>
  <c r="H83" i="6"/>
  <c r="AP86" i="5"/>
  <c r="AK85" i="5"/>
  <c r="X86" i="5"/>
  <c r="AE87" i="5"/>
  <c r="R88" i="5"/>
  <c r="W88" i="5"/>
  <c r="AJ87" i="5"/>
  <c r="AA88" i="5"/>
  <c r="AN87" i="5"/>
  <c r="T88" i="5"/>
  <c r="AG87" i="5"/>
  <c r="Q88" i="5"/>
  <c r="AD87" i="5"/>
  <c r="AL87" i="5"/>
  <c r="Y88" i="5"/>
  <c r="U88" i="5"/>
  <c r="AH87" i="5"/>
  <c r="AI87" i="5"/>
  <c r="V88" i="5"/>
  <c r="Z88" i="5"/>
  <c r="AM87" i="5"/>
  <c r="AF87" i="5"/>
  <c r="S88" i="5"/>
  <c r="S82" i="6" l="1"/>
  <c r="U81" i="6"/>
  <c r="S81" i="6"/>
  <c r="V81" i="6"/>
  <c r="X81" i="6"/>
  <c r="W81" i="6"/>
  <c r="AH79" i="6"/>
  <c r="Z81" i="6"/>
  <c r="AA81" i="6" s="1"/>
  <c r="AC81" i="6"/>
  <c r="AB80" i="6"/>
  <c r="AD80" i="6"/>
  <c r="AB86" i="5"/>
  <c r="AO85" i="5"/>
  <c r="AQ85" i="5" s="1"/>
  <c r="I85" i="6" s="1"/>
  <c r="AG80" i="6"/>
  <c r="Q82" i="6"/>
  <c r="O82" i="6"/>
  <c r="M82" i="6"/>
  <c r="N82" i="6"/>
  <c r="P82" i="6"/>
  <c r="J83" i="6"/>
  <c r="M83" i="6" s="1"/>
  <c r="G84" i="6"/>
  <c r="D84" i="6"/>
  <c r="AP87" i="5"/>
  <c r="E84" i="6"/>
  <c r="I84" i="6"/>
  <c r="H84" i="6"/>
  <c r="X87" i="5"/>
  <c r="AK86" i="5"/>
  <c r="AD88" i="5"/>
  <c r="Q89" i="5"/>
  <c r="V89" i="5"/>
  <c r="AI88" i="5"/>
  <c r="T89" i="5"/>
  <c r="AG88" i="5"/>
  <c r="S89" i="5"/>
  <c r="AF88" i="5"/>
  <c r="AA89" i="5"/>
  <c r="AN88" i="5"/>
  <c r="Y89" i="5"/>
  <c r="AL88" i="5"/>
  <c r="W89" i="5"/>
  <c r="AJ88" i="5"/>
  <c r="AM88" i="5"/>
  <c r="Z89" i="5"/>
  <c r="AE88" i="5"/>
  <c r="R89" i="5"/>
  <c r="U89" i="5"/>
  <c r="AH88" i="5"/>
  <c r="AB81" i="6" l="1"/>
  <c r="AI79" i="6"/>
  <c r="AD81" i="6"/>
  <c r="T83" i="6"/>
  <c r="W82" i="6"/>
  <c r="U82" i="6"/>
  <c r="T82" i="6"/>
  <c r="V82" i="6"/>
  <c r="X82" i="6"/>
  <c r="AH80" i="6"/>
  <c r="Z82" i="6"/>
  <c r="AA82" i="6" s="1"/>
  <c r="AC82" i="6"/>
  <c r="AO86" i="5"/>
  <c r="AQ86" i="5" s="1"/>
  <c r="H86" i="6" s="1"/>
  <c r="AB87" i="5"/>
  <c r="AG81" i="6"/>
  <c r="O83" i="6"/>
  <c r="N83" i="6"/>
  <c r="L83" i="6"/>
  <c r="P83" i="6"/>
  <c r="Q83" i="6"/>
  <c r="H85" i="6"/>
  <c r="J84" i="6"/>
  <c r="L84" i="6" s="1"/>
  <c r="G85" i="6"/>
  <c r="D85" i="6"/>
  <c r="E85" i="6"/>
  <c r="F85" i="6"/>
  <c r="AP88" i="5"/>
  <c r="AK87" i="5"/>
  <c r="X88" i="5"/>
  <c r="Z90" i="5"/>
  <c r="AM89" i="5"/>
  <c r="Y90" i="5"/>
  <c r="AL89" i="5"/>
  <c r="W90" i="5"/>
  <c r="AJ89" i="5"/>
  <c r="AA90" i="5"/>
  <c r="AN89" i="5"/>
  <c r="Q90" i="5"/>
  <c r="AD89" i="5"/>
  <c r="AH89" i="5"/>
  <c r="U90" i="5"/>
  <c r="R90" i="5"/>
  <c r="AE89" i="5"/>
  <c r="AF89" i="5"/>
  <c r="S90" i="5"/>
  <c r="AG89" i="5"/>
  <c r="T90" i="5"/>
  <c r="V90" i="5"/>
  <c r="AI89" i="5"/>
  <c r="AI80" i="6" l="1"/>
  <c r="S84" i="6"/>
  <c r="X83" i="6"/>
  <c r="W83" i="6"/>
  <c r="S83" i="6"/>
  <c r="U83" i="6"/>
  <c r="V83" i="6"/>
  <c r="AH81" i="6"/>
  <c r="Z83" i="6"/>
  <c r="AA83" i="6" s="1"/>
  <c r="AC83" i="6"/>
  <c r="AB82" i="6"/>
  <c r="AD82" i="6"/>
  <c r="AB88" i="5"/>
  <c r="AO87" i="5"/>
  <c r="AQ87" i="5" s="1"/>
  <c r="D87" i="6" s="1"/>
  <c r="AG82" i="6"/>
  <c r="AI81" i="6"/>
  <c r="N84" i="6"/>
  <c r="Q84" i="6"/>
  <c r="P84" i="6"/>
  <c r="O84" i="6"/>
  <c r="M84" i="6"/>
  <c r="J85" i="6"/>
  <c r="M85" i="6" s="1"/>
  <c r="F86" i="6"/>
  <c r="I86" i="6"/>
  <c r="D86" i="6"/>
  <c r="G86" i="6"/>
  <c r="E86" i="6"/>
  <c r="AP89" i="5"/>
  <c r="AK88" i="5"/>
  <c r="X89" i="5"/>
  <c r="AJ90" i="5"/>
  <c r="W91" i="5"/>
  <c r="Y91" i="5"/>
  <c r="AL90" i="5"/>
  <c r="U91" i="5"/>
  <c r="AH90" i="5"/>
  <c r="Z91" i="5"/>
  <c r="AM90" i="5"/>
  <c r="AD90" i="5"/>
  <c r="Q91" i="5"/>
  <c r="AG90" i="5"/>
  <c r="T91" i="5"/>
  <c r="S91" i="5"/>
  <c r="AF90" i="5"/>
  <c r="R91" i="5"/>
  <c r="AE90" i="5"/>
  <c r="AA91" i="5"/>
  <c r="AN90" i="5"/>
  <c r="V91" i="5"/>
  <c r="AI90" i="5"/>
  <c r="AB83" i="6" l="1"/>
  <c r="AD83" i="6"/>
  <c r="T85" i="6"/>
  <c r="T84" i="6"/>
  <c r="V84" i="6"/>
  <c r="W84" i="6"/>
  <c r="X84" i="6"/>
  <c r="U84" i="6"/>
  <c r="AH82" i="6"/>
  <c r="Z84" i="6"/>
  <c r="AA84" i="6" s="1"/>
  <c r="AC84" i="6"/>
  <c r="AB89" i="5"/>
  <c r="AO88" i="5"/>
  <c r="AQ88" i="5" s="1"/>
  <c r="D88" i="6" s="1"/>
  <c r="AG83" i="6"/>
  <c r="L85" i="6"/>
  <c r="Q85" i="6"/>
  <c r="N85" i="6"/>
  <c r="P85" i="6"/>
  <c r="O85" i="6"/>
  <c r="J86" i="6"/>
  <c r="Q86" i="6" s="1"/>
  <c r="E87" i="6"/>
  <c r="I87" i="6"/>
  <c r="F87" i="6"/>
  <c r="H87" i="6"/>
  <c r="G87" i="6"/>
  <c r="AP90" i="5"/>
  <c r="AK89" i="5"/>
  <c r="X90" i="5"/>
  <c r="AF91" i="5"/>
  <c r="S92" i="5"/>
  <c r="AH91" i="5"/>
  <c r="U92" i="5"/>
  <c r="W92" i="5"/>
  <c r="AJ91" i="5"/>
  <c r="AE91" i="5"/>
  <c r="R92" i="5"/>
  <c r="AI91" i="5"/>
  <c r="V92" i="5"/>
  <c r="AD91" i="5"/>
  <c r="Q92" i="5"/>
  <c r="Y92" i="5"/>
  <c r="AL91" i="5"/>
  <c r="T92" i="5"/>
  <c r="AG91" i="5"/>
  <c r="AA92" i="5"/>
  <c r="AN91" i="5"/>
  <c r="AM91" i="5"/>
  <c r="Z92" i="5"/>
  <c r="AI82" i="6" l="1"/>
  <c r="X86" i="6"/>
  <c r="V85" i="6"/>
  <c r="W85" i="6"/>
  <c r="U85" i="6"/>
  <c r="X85" i="6"/>
  <c r="S85" i="6"/>
  <c r="AH83" i="6"/>
  <c r="Z85" i="6"/>
  <c r="AA85" i="6" s="1"/>
  <c r="AC85" i="6"/>
  <c r="AB85" i="6" s="1"/>
  <c r="AB84" i="6"/>
  <c r="AD84" i="6"/>
  <c r="AB90" i="5"/>
  <c r="AO89" i="5"/>
  <c r="AQ89" i="5" s="1"/>
  <c r="E89" i="6" s="1"/>
  <c r="AG84" i="6"/>
  <c r="J87" i="6"/>
  <c r="M87" i="6" s="1"/>
  <c r="M86" i="6"/>
  <c r="N86" i="6"/>
  <c r="O86" i="6"/>
  <c r="L86" i="6"/>
  <c r="P86" i="6"/>
  <c r="F88" i="6"/>
  <c r="I88" i="6"/>
  <c r="E88" i="6"/>
  <c r="H88" i="6"/>
  <c r="AP91" i="5"/>
  <c r="G88" i="6"/>
  <c r="X91" i="5"/>
  <c r="AK90" i="5"/>
  <c r="Y93" i="5"/>
  <c r="AL92" i="5"/>
  <c r="AI92" i="5"/>
  <c r="V93" i="5"/>
  <c r="AN92" i="5"/>
  <c r="AA93" i="5"/>
  <c r="Q93" i="5"/>
  <c r="AD92" i="5"/>
  <c r="U93" i="5"/>
  <c r="AH92" i="5"/>
  <c r="T93" i="5"/>
  <c r="AG92" i="5"/>
  <c r="AF92" i="5"/>
  <c r="S93" i="5"/>
  <c r="W93" i="5"/>
  <c r="AJ92" i="5"/>
  <c r="AM92" i="5"/>
  <c r="Z93" i="5"/>
  <c r="R93" i="5"/>
  <c r="AE92" i="5"/>
  <c r="AI83" i="6" l="1"/>
  <c r="AD85" i="6"/>
  <c r="W86" i="6"/>
  <c r="S86" i="6"/>
  <c r="V86" i="6"/>
  <c r="U86" i="6"/>
  <c r="T86" i="6"/>
  <c r="T87" i="6"/>
  <c r="AH84" i="6"/>
  <c r="Z86" i="6"/>
  <c r="AA86" i="6" s="1"/>
  <c r="AC86" i="6"/>
  <c r="AB91" i="5"/>
  <c r="AO90" i="5"/>
  <c r="AQ90" i="5" s="1"/>
  <c r="F90" i="6" s="1"/>
  <c r="P87" i="6"/>
  <c r="O87" i="6"/>
  <c r="AG85" i="6"/>
  <c r="Q87" i="6"/>
  <c r="L87" i="6"/>
  <c r="N87" i="6"/>
  <c r="H89" i="6"/>
  <c r="J88" i="6"/>
  <c r="P88" i="6" s="1"/>
  <c r="D89" i="6"/>
  <c r="F89" i="6"/>
  <c r="AP92" i="5"/>
  <c r="G89" i="6"/>
  <c r="I89" i="6"/>
  <c r="AK91" i="5"/>
  <c r="X92" i="5"/>
  <c r="V94" i="5"/>
  <c r="AI93" i="5"/>
  <c r="AD93" i="5"/>
  <c r="Q94" i="5"/>
  <c r="W94" i="5"/>
  <c r="AJ93" i="5"/>
  <c r="AH93" i="5"/>
  <c r="U94" i="5"/>
  <c r="Z94" i="5"/>
  <c r="AM93" i="5"/>
  <c r="S94" i="5"/>
  <c r="AF93" i="5"/>
  <c r="AA94" i="5"/>
  <c r="AN93" i="5"/>
  <c r="AL93" i="5"/>
  <c r="Y94" i="5"/>
  <c r="R94" i="5"/>
  <c r="AE93" i="5"/>
  <c r="T94" i="5"/>
  <c r="AG93" i="5"/>
  <c r="AB86" i="6" l="1"/>
  <c r="AI84" i="6"/>
  <c r="AD86" i="6"/>
  <c r="W88" i="6"/>
  <c r="U87" i="6"/>
  <c r="S87" i="6"/>
  <c r="X87" i="6"/>
  <c r="AH85" i="6"/>
  <c r="V87" i="6"/>
  <c r="W87" i="6"/>
  <c r="Z87" i="6"/>
  <c r="AA87" i="6" s="1"/>
  <c r="AC87" i="6"/>
  <c r="AO91" i="5"/>
  <c r="AQ91" i="5" s="1"/>
  <c r="I91" i="6" s="1"/>
  <c r="AB92" i="5"/>
  <c r="N88" i="6"/>
  <c r="M88" i="6"/>
  <c r="Q88" i="6"/>
  <c r="O88" i="6"/>
  <c r="L88" i="6"/>
  <c r="AG86" i="6"/>
  <c r="H90" i="6"/>
  <c r="J89" i="6"/>
  <c r="L89" i="6" s="1"/>
  <c r="I90" i="6"/>
  <c r="D90" i="6"/>
  <c r="E90" i="6"/>
  <c r="G90" i="6"/>
  <c r="AP93" i="5"/>
  <c r="AK92" i="5"/>
  <c r="X93" i="5"/>
  <c r="AF94" i="5"/>
  <c r="S95" i="5"/>
  <c r="Z95" i="5"/>
  <c r="AM94" i="5"/>
  <c r="Y95" i="5"/>
  <c r="AL94" i="5"/>
  <c r="AN94" i="5"/>
  <c r="AA95" i="5"/>
  <c r="U95" i="5"/>
  <c r="AH94" i="5"/>
  <c r="V95" i="5"/>
  <c r="AI94" i="5"/>
  <c r="AD94" i="5"/>
  <c r="Q95" i="5"/>
  <c r="T95" i="5"/>
  <c r="AG94" i="5"/>
  <c r="AE94" i="5"/>
  <c r="R95" i="5"/>
  <c r="W95" i="5"/>
  <c r="AJ94" i="5"/>
  <c r="AB87" i="6" l="1"/>
  <c r="AI85" i="6"/>
  <c r="AD87" i="6"/>
  <c r="S89" i="6"/>
  <c r="AH86" i="6"/>
  <c r="S88" i="6"/>
  <c r="V88" i="6"/>
  <c r="X88" i="6"/>
  <c r="T88" i="6"/>
  <c r="U88" i="6"/>
  <c r="Z88" i="6"/>
  <c r="AA88" i="6" s="1"/>
  <c r="AC88" i="6"/>
  <c r="AO92" i="5"/>
  <c r="AQ92" i="5" s="1"/>
  <c r="D92" i="6" s="1"/>
  <c r="AB93" i="5"/>
  <c r="AG87" i="6"/>
  <c r="AI86" i="6"/>
  <c r="O89" i="6"/>
  <c r="N89" i="6"/>
  <c r="Q89" i="6"/>
  <c r="P89" i="6"/>
  <c r="J90" i="6"/>
  <c r="O90" i="6" s="1"/>
  <c r="D91" i="6"/>
  <c r="M89" i="6"/>
  <c r="H91" i="6"/>
  <c r="E91" i="6"/>
  <c r="F91" i="6"/>
  <c r="G91" i="6"/>
  <c r="AP94" i="5"/>
  <c r="X94" i="5"/>
  <c r="AK93" i="5"/>
  <c r="T96" i="5"/>
  <c r="AG95" i="5"/>
  <c r="AD95" i="5"/>
  <c r="Q96" i="5"/>
  <c r="V96" i="5"/>
  <c r="AI95" i="5"/>
  <c r="U96" i="5"/>
  <c r="AH95" i="5"/>
  <c r="AM95" i="5"/>
  <c r="Z96" i="5"/>
  <c r="AF95" i="5"/>
  <c r="S96" i="5"/>
  <c r="W96" i="5"/>
  <c r="AJ95" i="5"/>
  <c r="AA96" i="5"/>
  <c r="AN95" i="5"/>
  <c r="R96" i="5"/>
  <c r="AE95" i="5"/>
  <c r="Y96" i="5"/>
  <c r="AL95" i="5"/>
  <c r="AB88" i="6" l="1"/>
  <c r="AD88" i="6"/>
  <c r="T89" i="6"/>
  <c r="V90" i="6"/>
  <c r="W89" i="6"/>
  <c r="X89" i="6"/>
  <c r="U89" i="6"/>
  <c r="V89" i="6"/>
  <c r="AH87" i="6"/>
  <c r="Z89" i="6"/>
  <c r="AA89" i="6" s="1"/>
  <c r="AC89" i="6"/>
  <c r="AB94" i="5"/>
  <c r="AO93" i="5"/>
  <c r="AQ93" i="5" s="1"/>
  <c r="H93" i="6" s="1"/>
  <c r="AG88" i="6"/>
  <c r="AI87" i="6"/>
  <c r="M90" i="6"/>
  <c r="P90" i="6"/>
  <c r="L90" i="6"/>
  <c r="Q90" i="6"/>
  <c r="N90" i="6"/>
  <c r="J91" i="6"/>
  <c r="L91" i="6" s="1"/>
  <c r="F92" i="6"/>
  <c r="E92" i="6"/>
  <c r="H92" i="6"/>
  <c r="G92" i="6"/>
  <c r="I92" i="6"/>
  <c r="AP95" i="5"/>
  <c r="AK94" i="5"/>
  <c r="X95" i="5"/>
  <c r="AD96" i="5"/>
  <c r="Q97" i="5"/>
  <c r="W97" i="5"/>
  <c r="AJ96" i="5"/>
  <c r="Y97" i="5"/>
  <c r="AL96" i="5"/>
  <c r="R97" i="5"/>
  <c r="AE96" i="5"/>
  <c r="Z97" i="5"/>
  <c r="AM96" i="5"/>
  <c r="AI96" i="5"/>
  <c r="V97" i="5"/>
  <c r="T97" i="5"/>
  <c r="AG96" i="5"/>
  <c r="AN96" i="5"/>
  <c r="AA97" i="5"/>
  <c r="S97" i="5"/>
  <c r="AF96" i="5"/>
  <c r="AH96" i="5"/>
  <c r="U97" i="5"/>
  <c r="S91" i="6" l="1"/>
  <c r="U90" i="6"/>
  <c r="X90" i="6"/>
  <c r="S90" i="6"/>
  <c r="W90" i="6"/>
  <c r="T90" i="6"/>
  <c r="AH88" i="6"/>
  <c r="Z90" i="6"/>
  <c r="AA90" i="6" s="1"/>
  <c r="AC90" i="6"/>
  <c r="AB89" i="6"/>
  <c r="AD89" i="6"/>
  <c r="AB95" i="5"/>
  <c r="AO94" i="5"/>
  <c r="AQ94" i="5" s="1"/>
  <c r="E94" i="6" s="1"/>
  <c r="AG89" i="6"/>
  <c r="Q91" i="6"/>
  <c r="O91" i="6"/>
  <c r="P91" i="6"/>
  <c r="N91" i="6"/>
  <c r="M91" i="6"/>
  <c r="F93" i="6"/>
  <c r="J92" i="6"/>
  <c r="L92" i="6" s="1"/>
  <c r="AP96" i="5"/>
  <c r="G93" i="6"/>
  <c r="D93" i="6"/>
  <c r="I93" i="6"/>
  <c r="E93" i="6"/>
  <c r="X96" i="5"/>
  <c r="AK95" i="5"/>
  <c r="Q98" i="5"/>
  <c r="AD97" i="5"/>
  <c r="S98" i="5"/>
  <c r="AF97" i="5"/>
  <c r="Z98" i="5"/>
  <c r="AM97" i="5"/>
  <c r="AE97" i="5"/>
  <c r="R98" i="5"/>
  <c r="V98" i="5"/>
  <c r="AI97" i="5"/>
  <c r="Y98" i="5"/>
  <c r="AL97" i="5"/>
  <c r="AG97" i="5"/>
  <c r="T98" i="5"/>
  <c r="AN97" i="5"/>
  <c r="AA98" i="5"/>
  <c r="AH97" i="5"/>
  <c r="U98" i="5"/>
  <c r="W98" i="5"/>
  <c r="AJ97" i="5"/>
  <c r="AB90" i="6" l="1"/>
  <c r="AI88" i="6"/>
  <c r="AD90" i="6"/>
  <c r="S92" i="6"/>
  <c r="T91" i="6"/>
  <c r="U91" i="6"/>
  <c r="W91" i="6"/>
  <c r="V91" i="6"/>
  <c r="X91" i="6"/>
  <c r="AH89" i="6"/>
  <c r="Z91" i="6"/>
  <c r="AA91" i="6" s="1"/>
  <c r="AC91" i="6"/>
  <c r="AB96" i="5"/>
  <c r="AO95" i="5"/>
  <c r="AQ95" i="5" s="1"/>
  <c r="D95" i="6" s="1"/>
  <c r="AG90" i="6"/>
  <c r="O92" i="6"/>
  <c r="Q92" i="6"/>
  <c r="H94" i="6"/>
  <c r="N92" i="6"/>
  <c r="M92" i="6"/>
  <c r="I94" i="6"/>
  <c r="G94" i="6"/>
  <c r="D94" i="6"/>
  <c r="P92" i="6"/>
  <c r="F94" i="6"/>
  <c r="J93" i="6"/>
  <c r="Q93" i="6" s="1"/>
  <c r="AP97" i="5"/>
  <c r="X97" i="5"/>
  <c r="AK96" i="5"/>
  <c r="V99" i="5"/>
  <c r="AI98" i="5"/>
  <c r="R99" i="5"/>
  <c r="AE98" i="5"/>
  <c r="Q99" i="5"/>
  <c r="AD98" i="5"/>
  <c r="T99" i="5"/>
  <c r="AG98" i="5"/>
  <c r="S99" i="5"/>
  <c r="AF98" i="5"/>
  <c r="AH98" i="5"/>
  <c r="U99" i="5"/>
  <c r="AM98" i="5"/>
  <c r="Z99" i="5"/>
  <c r="AA99" i="5"/>
  <c r="AN98" i="5"/>
  <c r="Y99" i="5"/>
  <c r="AL98" i="5"/>
  <c r="W99" i="5"/>
  <c r="AJ98" i="5"/>
  <c r="AI89" i="6" l="1"/>
  <c r="X93" i="6"/>
  <c r="W92" i="6"/>
  <c r="T92" i="6"/>
  <c r="U92" i="6"/>
  <c r="X92" i="6"/>
  <c r="V92" i="6"/>
  <c r="AH90" i="6"/>
  <c r="Z92" i="6"/>
  <c r="AA92" i="6" s="1"/>
  <c r="AC92" i="6"/>
  <c r="AB91" i="6"/>
  <c r="AD91" i="6"/>
  <c r="AB97" i="5"/>
  <c r="AO96" i="5"/>
  <c r="AQ96" i="5" s="1"/>
  <c r="I96" i="6" s="1"/>
  <c r="AG91" i="6"/>
  <c r="J94" i="6"/>
  <c r="M94" i="6" s="1"/>
  <c r="O93" i="6"/>
  <c r="L93" i="6"/>
  <c r="N93" i="6"/>
  <c r="M93" i="6"/>
  <c r="P93" i="6"/>
  <c r="G95" i="6"/>
  <c r="E95" i="6"/>
  <c r="H95" i="6"/>
  <c r="I95" i="6"/>
  <c r="F95" i="6"/>
  <c r="AP98" i="5"/>
  <c r="AK97" i="5"/>
  <c r="X98" i="5"/>
  <c r="AL99" i="5"/>
  <c r="Y100" i="5"/>
  <c r="AG99" i="5"/>
  <c r="T100" i="5"/>
  <c r="AA100" i="5"/>
  <c r="AN99" i="5"/>
  <c r="Q100" i="5"/>
  <c r="AD99" i="5"/>
  <c r="AE99" i="5"/>
  <c r="R100" i="5"/>
  <c r="W100" i="5"/>
  <c r="AJ99" i="5"/>
  <c r="S100" i="5"/>
  <c r="AF99" i="5"/>
  <c r="AI99" i="5"/>
  <c r="V100" i="5"/>
  <c r="U100" i="5"/>
  <c r="AH99" i="5"/>
  <c r="Z100" i="5"/>
  <c r="AM99" i="5"/>
  <c r="AI90" i="6" l="1"/>
  <c r="W93" i="6"/>
  <c r="T93" i="6"/>
  <c r="U93" i="6"/>
  <c r="S93" i="6"/>
  <c r="V93" i="6"/>
  <c r="T94" i="6"/>
  <c r="AH91" i="6"/>
  <c r="Z93" i="6"/>
  <c r="AA93" i="6" s="1"/>
  <c r="AC93" i="6"/>
  <c r="AB92" i="6"/>
  <c r="AD92" i="6"/>
  <c r="AO97" i="5"/>
  <c r="AQ97" i="5" s="1"/>
  <c r="I97" i="6" s="1"/>
  <c r="AB98" i="5"/>
  <c r="AG92" i="6"/>
  <c r="L94" i="6"/>
  <c r="Q94" i="6"/>
  <c r="P94" i="6"/>
  <c r="N94" i="6"/>
  <c r="O94" i="6"/>
  <c r="J95" i="6"/>
  <c r="O95" i="6" s="1"/>
  <c r="F96" i="6"/>
  <c r="H96" i="6"/>
  <c r="G96" i="6"/>
  <c r="E96" i="6"/>
  <c r="D96" i="6"/>
  <c r="AP99" i="5"/>
  <c r="X99" i="5"/>
  <c r="AK98" i="5"/>
  <c r="Q101" i="5"/>
  <c r="AD100" i="5"/>
  <c r="W101" i="5"/>
  <c r="AJ100" i="5"/>
  <c r="AA101" i="5"/>
  <c r="AN100" i="5"/>
  <c r="T101" i="5"/>
  <c r="AG100" i="5"/>
  <c r="AF100" i="5"/>
  <c r="S101" i="5"/>
  <c r="Z101" i="5"/>
  <c r="AM100" i="5"/>
  <c r="AL100" i="5"/>
  <c r="Y101" i="5"/>
  <c r="AH100" i="5"/>
  <c r="U101" i="5"/>
  <c r="AE100" i="5"/>
  <c r="R101" i="5"/>
  <c r="AI100" i="5"/>
  <c r="V101" i="5"/>
  <c r="AI91" i="6" l="1"/>
  <c r="AB93" i="6"/>
  <c r="AD93" i="6"/>
  <c r="V95" i="6"/>
  <c r="V94" i="6"/>
  <c r="U94" i="6"/>
  <c r="W94" i="6"/>
  <c r="X94" i="6"/>
  <c r="S94" i="6"/>
  <c r="AH92" i="6"/>
  <c r="Z94" i="6"/>
  <c r="AA94" i="6" s="1"/>
  <c r="AC94" i="6"/>
  <c r="AO98" i="5"/>
  <c r="AQ98" i="5" s="1"/>
  <c r="G98" i="6" s="1"/>
  <c r="AB99" i="5"/>
  <c r="AG93" i="6"/>
  <c r="P95" i="6"/>
  <c r="L95" i="6"/>
  <c r="M95" i="6"/>
  <c r="N95" i="6"/>
  <c r="Q95" i="6"/>
  <c r="J96" i="6"/>
  <c r="N96" i="6" s="1"/>
  <c r="H97" i="6"/>
  <c r="F97" i="6"/>
  <c r="E97" i="6"/>
  <c r="D97" i="6"/>
  <c r="G97" i="6"/>
  <c r="AP100" i="5"/>
  <c r="AK99" i="5"/>
  <c r="X100" i="5"/>
  <c r="S102" i="5"/>
  <c r="AF101" i="5"/>
  <c r="AI101" i="5"/>
  <c r="V102" i="5"/>
  <c r="R102" i="5"/>
  <c r="AE101" i="5"/>
  <c r="AH101" i="5"/>
  <c r="U102" i="5"/>
  <c r="AM101" i="5"/>
  <c r="Z102" i="5"/>
  <c r="AJ101" i="5"/>
  <c r="W102" i="5"/>
  <c r="Y102" i="5"/>
  <c r="AL101" i="5"/>
  <c r="AG101" i="5"/>
  <c r="T102" i="5"/>
  <c r="AN101" i="5"/>
  <c r="AA102" i="5"/>
  <c r="AD101" i="5"/>
  <c r="Q102" i="5"/>
  <c r="AI92" i="6" l="1"/>
  <c r="AB94" i="6"/>
  <c r="AD94" i="6"/>
  <c r="U96" i="6"/>
  <c r="X95" i="6"/>
  <c r="U95" i="6"/>
  <c r="T95" i="6"/>
  <c r="S95" i="6"/>
  <c r="W95" i="6"/>
  <c r="AH93" i="6"/>
  <c r="Z95" i="6"/>
  <c r="AA95" i="6" s="1"/>
  <c r="AC95" i="6"/>
  <c r="AO99" i="5"/>
  <c r="AQ99" i="5" s="1"/>
  <c r="I99" i="6" s="1"/>
  <c r="AB100" i="5"/>
  <c r="AG94" i="6"/>
  <c r="AI93" i="6"/>
  <c r="J97" i="6"/>
  <c r="Q97" i="6" s="1"/>
  <c r="L96" i="6"/>
  <c r="M96" i="6"/>
  <c r="O96" i="6"/>
  <c r="D98" i="6"/>
  <c r="Q96" i="6"/>
  <c r="H98" i="6"/>
  <c r="P96" i="6"/>
  <c r="E98" i="6"/>
  <c r="F98" i="6"/>
  <c r="I98" i="6"/>
  <c r="AP101" i="5"/>
  <c r="X101" i="5"/>
  <c r="AK100" i="5"/>
  <c r="AJ102" i="5"/>
  <c r="W103" i="5"/>
  <c r="Z103" i="5"/>
  <c r="AM102" i="5"/>
  <c r="AA103" i="5"/>
  <c r="AN102" i="5"/>
  <c r="AG102" i="5"/>
  <c r="T103" i="5"/>
  <c r="AH102" i="5"/>
  <c r="U103" i="5"/>
  <c r="AI102" i="5"/>
  <c r="V103" i="5"/>
  <c r="AF102" i="5"/>
  <c r="S103" i="5"/>
  <c r="Q103" i="5"/>
  <c r="AD102" i="5"/>
  <c r="AE102" i="5"/>
  <c r="R103" i="5"/>
  <c r="AL102" i="5"/>
  <c r="Y103" i="5"/>
  <c r="AB95" i="6" l="1"/>
  <c r="AD95" i="6"/>
  <c r="W96" i="6"/>
  <c r="X96" i="6"/>
  <c r="V96" i="6"/>
  <c r="T96" i="6"/>
  <c r="S96" i="6"/>
  <c r="X97" i="6"/>
  <c r="AH94" i="6"/>
  <c r="Z96" i="6"/>
  <c r="AA96" i="6" s="1"/>
  <c r="AC96" i="6"/>
  <c r="AB101" i="5"/>
  <c r="AO100" i="5"/>
  <c r="AQ100" i="5" s="1"/>
  <c r="E100" i="6" s="1"/>
  <c r="M97" i="6"/>
  <c r="P97" i="6"/>
  <c r="N97" i="6"/>
  <c r="O97" i="6"/>
  <c r="L97" i="6"/>
  <c r="J98" i="6"/>
  <c r="L98" i="6" s="1"/>
  <c r="G99" i="6"/>
  <c r="F99" i="6"/>
  <c r="AP102" i="5"/>
  <c r="E99" i="6"/>
  <c r="D99" i="6"/>
  <c r="H99" i="6"/>
  <c r="X102" i="5"/>
  <c r="AK101" i="5"/>
  <c r="AL103" i="5"/>
  <c r="Y104" i="5"/>
  <c r="V104" i="5"/>
  <c r="AI103" i="5"/>
  <c r="AA104" i="5"/>
  <c r="AN103" i="5"/>
  <c r="Q104" i="5"/>
  <c r="AD103" i="5"/>
  <c r="S104" i="5"/>
  <c r="AF103" i="5"/>
  <c r="AH103" i="5"/>
  <c r="U104" i="5"/>
  <c r="Z104" i="5"/>
  <c r="AM103" i="5"/>
  <c r="R104" i="5"/>
  <c r="AE103" i="5"/>
  <c r="AG103" i="5"/>
  <c r="T104" i="5"/>
  <c r="W104" i="5"/>
  <c r="AJ103" i="5"/>
  <c r="AI94" i="6" l="1"/>
  <c r="AB96" i="6"/>
  <c r="AD96" i="6"/>
  <c r="S98" i="6"/>
  <c r="S97" i="6"/>
  <c r="V97" i="6"/>
  <c r="U97" i="6"/>
  <c r="W97" i="6"/>
  <c r="T97" i="6"/>
  <c r="Z97" i="6"/>
  <c r="AA97" i="6" s="1"/>
  <c r="AC97" i="6"/>
  <c r="AO101" i="5"/>
  <c r="AQ101" i="5" s="1"/>
  <c r="I101" i="6" s="1"/>
  <c r="AB102" i="5"/>
  <c r="AG96" i="6"/>
  <c r="AG95" i="6"/>
  <c r="Q98" i="6"/>
  <c r="M98" i="6"/>
  <c r="D100" i="6"/>
  <c r="N98" i="6"/>
  <c r="O98" i="6"/>
  <c r="P98" i="6"/>
  <c r="H100" i="6"/>
  <c r="F100" i="6"/>
  <c r="I100" i="6"/>
  <c r="G100" i="6"/>
  <c r="J99" i="6"/>
  <c r="Q99" i="6" s="1"/>
  <c r="AP103" i="5"/>
  <c r="X103" i="5"/>
  <c r="AK102" i="5"/>
  <c r="W105" i="5"/>
  <c r="AJ104" i="5"/>
  <c r="V105" i="5"/>
  <c r="AI104" i="5"/>
  <c r="Y105" i="5"/>
  <c r="AL104" i="5"/>
  <c r="Z105" i="5"/>
  <c r="AM104" i="5"/>
  <c r="Q105" i="5"/>
  <c r="AD104" i="5"/>
  <c r="AN104" i="5"/>
  <c r="AA105" i="5"/>
  <c r="U105" i="5"/>
  <c r="AH104" i="5"/>
  <c r="S105" i="5"/>
  <c r="AF104" i="5"/>
  <c r="AE104" i="5"/>
  <c r="R105" i="5"/>
  <c r="T105" i="5"/>
  <c r="AG104" i="5"/>
  <c r="AB97" i="6" l="1"/>
  <c r="AD97" i="6"/>
  <c r="X99" i="6"/>
  <c r="W98" i="6"/>
  <c r="V98" i="6"/>
  <c r="U98" i="6"/>
  <c r="T98" i="6"/>
  <c r="X98" i="6"/>
  <c r="AH95" i="6"/>
  <c r="AH96" i="6"/>
  <c r="Z98" i="6"/>
  <c r="AA98" i="6" s="1"/>
  <c r="AC98" i="6"/>
  <c r="AB103" i="5"/>
  <c r="AO102" i="5"/>
  <c r="AQ102" i="5" s="1"/>
  <c r="G102" i="6" s="1"/>
  <c r="AG97" i="6"/>
  <c r="J100" i="6"/>
  <c r="M100" i="6" s="1"/>
  <c r="O99" i="6"/>
  <c r="N99" i="6"/>
  <c r="M99" i="6"/>
  <c r="P99" i="6"/>
  <c r="L99" i="6"/>
  <c r="G101" i="6"/>
  <c r="D101" i="6"/>
  <c r="H101" i="6"/>
  <c r="F101" i="6"/>
  <c r="AP104" i="5"/>
  <c r="E101" i="6"/>
  <c r="AK103" i="5"/>
  <c r="X104" i="5"/>
  <c r="AN105" i="5"/>
  <c r="AA106" i="5"/>
  <c r="AD105" i="5"/>
  <c r="Q106" i="5"/>
  <c r="T106" i="5"/>
  <c r="AG105" i="5"/>
  <c r="AF105" i="5"/>
  <c r="S106" i="5"/>
  <c r="Z106" i="5"/>
  <c r="AM105" i="5"/>
  <c r="AE105" i="5"/>
  <c r="R106" i="5"/>
  <c r="AH105" i="5"/>
  <c r="U106" i="5"/>
  <c r="AL105" i="5"/>
  <c r="Y106" i="5"/>
  <c r="V106" i="5"/>
  <c r="AI105" i="5"/>
  <c r="AJ105" i="5"/>
  <c r="W106" i="5"/>
  <c r="AI95" i="6" l="1"/>
  <c r="AI96" i="6"/>
  <c r="S99" i="6"/>
  <c r="W99" i="6"/>
  <c r="T99" i="6"/>
  <c r="U99" i="6"/>
  <c r="V99" i="6"/>
  <c r="T100" i="6"/>
  <c r="AH97" i="6"/>
  <c r="Z99" i="6"/>
  <c r="AA99" i="6" s="1"/>
  <c r="AC99" i="6"/>
  <c r="AB98" i="6"/>
  <c r="AD98" i="6"/>
  <c r="AO103" i="5"/>
  <c r="AQ103" i="5" s="1"/>
  <c r="I103" i="6" s="1"/>
  <c r="AB104" i="5"/>
  <c r="AG98" i="6"/>
  <c r="J101" i="6"/>
  <c r="P101" i="6" s="1"/>
  <c r="N100" i="6"/>
  <c r="Q100" i="6"/>
  <c r="P100" i="6"/>
  <c r="L100" i="6"/>
  <c r="O100" i="6"/>
  <c r="D102" i="6"/>
  <c r="H102" i="6"/>
  <c r="F102" i="6"/>
  <c r="E102" i="6"/>
  <c r="I102" i="6"/>
  <c r="AP105" i="5"/>
  <c r="X105" i="5"/>
  <c r="AK104" i="5"/>
  <c r="AN106" i="5"/>
  <c r="AA107" i="5"/>
  <c r="Y107" i="5"/>
  <c r="AL106" i="5"/>
  <c r="U107" i="5"/>
  <c r="AH106" i="5"/>
  <c r="W107" i="5"/>
  <c r="AJ106" i="5"/>
  <c r="AE106" i="5"/>
  <c r="R107" i="5"/>
  <c r="T107" i="5"/>
  <c r="AG106" i="5"/>
  <c r="S107" i="5"/>
  <c r="AF106" i="5"/>
  <c r="AD106" i="5"/>
  <c r="Q107" i="5"/>
  <c r="AI106" i="5"/>
  <c r="V107" i="5"/>
  <c r="Z107" i="5"/>
  <c r="AM106" i="5"/>
  <c r="AB99" i="6" l="1"/>
  <c r="AI97" i="6"/>
  <c r="AD99" i="6"/>
  <c r="V100" i="6"/>
  <c r="S100" i="6"/>
  <c r="W100" i="6"/>
  <c r="X100" i="6"/>
  <c r="U100" i="6"/>
  <c r="W101" i="6"/>
  <c r="AH98" i="6"/>
  <c r="Z100" i="6"/>
  <c r="AA100" i="6" s="1"/>
  <c r="AC100" i="6"/>
  <c r="AB105" i="5"/>
  <c r="AO104" i="5"/>
  <c r="AQ104" i="5" s="1"/>
  <c r="D104" i="6" s="1"/>
  <c r="M101" i="6"/>
  <c r="L101" i="6"/>
  <c r="AG99" i="6"/>
  <c r="N101" i="6"/>
  <c r="O101" i="6"/>
  <c r="Q101" i="6"/>
  <c r="H103" i="6"/>
  <c r="J102" i="6"/>
  <c r="L102" i="6" s="1"/>
  <c r="D103" i="6"/>
  <c r="E103" i="6"/>
  <c r="G103" i="6"/>
  <c r="F103" i="6"/>
  <c r="AP106" i="5"/>
  <c r="X106" i="5"/>
  <c r="AK105" i="5"/>
  <c r="Z108" i="5"/>
  <c r="AM107" i="5"/>
  <c r="AN107" i="5"/>
  <c r="AA108" i="5"/>
  <c r="AJ107" i="5"/>
  <c r="W108" i="5"/>
  <c r="V108" i="5"/>
  <c r="AI107" i="5"/>
  <c r="Q108" i="5"/>
  <c r="AD107" i="5"/>
  <c r="AH107" i="5"/>
  <c r="U108" i="5"/>
  <c r="AG107" i="5"/>
  <c r="T108" i="5"/>
  <c r="Y108" i="5"/>
  <c r="AL107" i="5"/>
  <c r="AE107" i="5"/>
  <c r="R108" i="5"/>
  <c r="S108" i="5"/>
  <c r="AF107" i="5"/>
  <c r="AI98" i="6" l="1"/>
  <c r="AB100" i="6"/>
  <c r="AD100" i="6"/>
  <c r="S102" i="6"/>
  <c r="X101" i="6"/>
  <c r="V101" i="6"/>
  <c r="U101" i="6"/>
  <c r="AH99" i="6"/>
  <c r="S101" i="6"/>
  <c r="T101" i="6"/>
  <c r="Z101" i="6"/>
  <c r="AA101" i="6" s="1"/>
  <c r="AC101" i="6"/>
  <c r="AO105" i="5"/>
  <c r="AQ105" i="5" s="1"/>
  <c r="F105" i="6" s="1"/>
  <c r="AB106" i="5"/>
  <c r="AG100" i="6"/>
  <c r="O102" i="6"/>
  <c r="P102" i="6"/>
  <c r="Q102" i="6"/>
  <c r="M102" i="6"/>
  <c r="N102" i="6"/>
  <c r="E104" i="6"/>
  <c r="H104" i="6"/>
  <c r="F104" i="6"/>
  <c r="I104" i="6"/>
  <c r="J103" i="6"/>
  <c r="L103" i="6" s="1"/>
  <c r="G104" i="6"/>
  <c r="AP107" i="5"/>
  <c r="AK106" i="5"/>
  <c r="X107" i="5"/>
  <c r="Q109" i="5"/>
  <c r="AD108" i="5"/>
  <c r="AJ108" i="5"/>
  <c r="W109" i="5"/>
  <c r="AG108" i="5"/>
  <c r="T109" i="5"/>
  <c r="AA109" i="5"/>
  <c r="AN108" i="5"/>
  <c r="S109" i="5"/>
  <c r="AF108" i="5"/>
  <c r="AH108" i="5"/>
  <c r="U109" i="5"/>
  <c r="AM108" i="5"/>
  <c r="Z109" i="5"/>
  <c r="AE108" i="5"/>
  <c r="R109" i="5"/>
  <c r="V109" i="5"/>
  <c r="AI108" i="5"/>
  <c r="AL108" i="5"/>
  <c r="Y109" i="5"/>
  <c r="AB101" i="6" l="1"/>
  <c r="AD101" i="6"/>
  <c r="AI99" i="6"/>
  <c r="S103" i="6"/>
  <c r="U102" i="6"/>
  <c r="T102" i="6"/>
  <c r="X102" i="6"/>
  <c r="W102" i="6"/>
  <c r="V102" i="6"/>
  <c r="AH100" i="6"/>
  <c r="Z102" i="6"/>
  <c r="AA102" i="6" s="1"/>
  <c r="AC102" i="6"/>
  <c r="AO106" i="5"/>
  <c r="AQ106" i="5" s="1"/>
  <c r="F106" i="6" s="1"/>
  <c r="AB107" i="5"/>
  <c r="AG101" i="6"/>
  <c r="P103" i="6"/>
  <c r="J104" i="6"/>
  <c r="O104" i="6" s="1"/>
  <c r="I105" i="6"/>
  <c r="M103" i="6"/>
  <c r="O103" i="6"/>
  <c r="Q103" i="6"/>
  <c r="N103" i="6"/>
  <c r="G105" i="6"/>
  <c r="E105" i="6"/>
  <c r="D105" i="6"/>
  <c r="H105" i="6"/>
  <c r="AP108" i="5"/>
  <c r="X108" i="5"/>
  <c r="AK107" i="5"/>
  <c r="R110" i="5"/>
  <c r="AE109" i="5"/>
  <c r="V110" i="5"/>
  <c r="AI109" i="5"/>
  <c r="AH109" i="5"/>
  <c r="U110" i="5"/>
  <c r="AL109" i="5"/>
  <c r="Y110" i="5"/>
  <c r="Q110" i="5"/>
  <c r="AD109" i="5"/>
  <c r="Z110" i="5"/>
  <c r="AM109" i="5"/>
  <c r="AN109" i="5"/>
  <c r="AA110" i="5"/>
  <c r="S110" i="5"/>
  <c r="AF109" i="5"/>
  <c r="T110" i="5"/>
  <c r="AG109" i="5"/>
  <c r="W110" i="5"/>
  <c r="AJ109" i="5"/>
  <c r="AI100" i="6" l="1"/>
  <c r="U103" i="6"/>
  <c r="X103" i="6"/>
  <c r="V103" i="6"/>
  <c r="T103" i="6"/>
  <c r="V104" i="6"/>
  <c r="W103" i="6"/>
  <c r="AH101" i="6"/>
  <c r="Z103" i="6"/>
  <c r="AA103" i="6" s="1"/>
  <c r="AC103" i="6"/>
  <c r="AB102" i="6"/>
  <c r="AD102" i="6"/>
  <c r="AO107" i="5"/>
  <c r="AQ107" i="5" s="1"/>
  <c r="I107" i="6" s="1"/>
  <c r="AB108" i="5"/>
  <c r="T186" i="5"/>
  <c r="T111" i="5"/>
  <c r="U186" i="5"/>
  <c r="U111" i="5"/>
  <c r="V186" i="5"/>
  <c r="V111" i="5"/>
  <c r="S186" i="5"/>
  <c r="S111" i="5"/>
  <c r="Z186" i="5"/>
  <c r="Z111" i="5"/>
  <c r="Y186" i="5"/>
  <c r="Y111" i="5"/>
  <c r="AA186" i="5"/>
  <c r="AA111" i="5"/>
  <c r="R186" i="5"/>
  <c r="R111" i="5"/>
  <c r="W186" i="5"/>
  <c r="W111" i="5"/>
  <c r="Q186" i="5"/>
  <c r="AD186" i="5" s="1"/>
  <c r="Q111" i="5"/>
  <c r="AG102" i="6"/>
  <c r="N104" i="6"/>
  <c r="P104" i="6"/>
  <c r="M104" i="6"/>
  <c r="L104" i="6"/>
  <c r="Q104" i="6"/>
  <c r="J105" i="6"/>
  <c r="N105" i="6" s="1"/>
  <c r="H106" i="6"/>
  <c r="I106" i="6"/>
  <c r="AP109" i="5"/>
  <c r="G106" i="6"/>
  <c r="E106" i="6"/>
  <c r="D106" i="6"/>
  <c r="X109" i="5"/>
  <c r="AK108" i="5"/>
  <c r="AJ110" i="5"/>
  <c r="AM110" i="5"/>
  <c r="AI110" i="5"/>
  <c r="AF110" i="5"/>
  <c r="AE110" i="5"/>
  <c r="AG110" i="5"/>
  <c r="AD110" i="5"/>
  <c r="AL110" i="5"/>
  <c r="AN110" i="5"/>
  <c r="AH110" i="5"/>
  <c r="AI101" i="6" l="1"/>
  <c r="U105" i="6"/>
  <c r="X104" i="6"/>
  <c r="S104" i="6"/>
  <c r="T104" i="6"/>
  <c r="W104" i="6"/>
  <c r="U104" i="6"/>
  <c r="AH102" i="6"/>
  <c r="Z104" i="6"/>
  <c r="AA104" i="6" s="1"/>
  <c r="AC104" i="6"/>
  <c r="AB103" i="6"/>
  <c r="AD103" i="6"/>
  <c r="AO108" i="5"/>
  <c r="AQ108" i="5" s="1"/>
  <c r="E108" i="6" s="1"/>
  <c r="AB109" i="5"/>
  <c r="AG103" i="6"/>
  <c r="Q105" i="6"/>
  <c r="L105" i="6"/>
  <c r="M105" i="6"/>
  <c r="P105" i="6"/>
  <c r="O105" i="6"/>
  <c r="J106" i="6"/>
  <c r="N106" i="6" s="1"/>
  <c r="H107" i="6"/>
  <c r="F107" i="6"/>
  <c r="G107" i="6"/>
  <c r="E107" i="6"/>
  <c r="AP110" i="5"/>
  <c r="D107" i="6"/>
  <c r="X110" i="5"/>
  <c r="AK109" i="5"/>
  <c r="AM111" i="5"/>
  <c r="Z112" i="5"/>
  <c r="AE111" i="5"/>
  <c r="R112" i="5"/>
  <c r="W112" i="5"/>
  <c r="AJ111" i="5"/>
  <c r="Q112" i="5"/>
  <c r="AD111" i="5"/>
  <c r="Y112" i="5"/>
  <c r="AL111" i="5"/>
  <c r="V112" i="5"/>
  <c r="AI111" i="5"/>
  <c r="AG111" i="5"/>
  <c r="T112" i="5"/>
  <c r="U112" i="5"/>
  <c r="AH111" i="5"/>
  <c r="S112" i="5"/>
  <c r="AF111" i="5"/>
  <c r="AN111" i="5"/>
  <c r="AA112" i="5"/>
  <c r="AB104" i="6" l="1"/>
  <c r="AI102" i="6"/>
  <c r="AD104" i="6"/>
  <c r="U106" i="6"/>
  <c r="V105" i="6"/>
  <c r="W105" i="6"/>
  <c r="T105" i="6"/>
  <c r="S105" i="6"/>
  <c r="X105" i="6"/>
  <c r="AH103" i="6"/>
  <c r="Z105" i="6"/>
  <c r="AA105" i="6" s="1"/>
  <c r="AC105" i="6"/>
  <c r="AB110" i="5"/>
  <c r="AO109" i="5"/>
  <c r="AQ109" i="5" s="1"/>
  <c r="X186" i="5"/>
  <c r="X111" i="5"/>
  <c r="M106" i="6"/>
  <c r="Q106" i="6"/>
  <c r="F108" i="6"/>
  <c r="O106" i="6"/>
  <c r="P106" i="6"/>
  <c r="L106" i="6"/>
  <c r="H108" i="6"/>
  <c r="J107" i="6"/>
  <c r="M107" i="6" s="1"/>
  <c r="G108" i="6"/>
  <c r="AP111" i="5"/>
  <c r="I108" i="6"/>
  <c r="D108" i="6"/>
  <c r="AK110" i="5"/>
  <c r="R113" i="5"/>
  <c r="AE112" i="5"/>
  <c r="AG112" i="5"/>
  <c r="T113" i="5"/>
  <c r="Q113" i="5"/>
  <c r="AD112" i="5"/>
  <c r="AA113" i="5"/>
  <c r="AN112" i="5"/>
  <c r="Y113" i="5"/>
  <c r="AL112" i="5"/>
  <c r="AF112" i="5"/>
  <c r="S113" i="5"/>
  <c r="AM112" i="5"/>
  <c r="Z113" i="5"/>
  <c r="U113" i="5"/>
  <c r="AH112" i="5"/>
  <c r="V113" i="5"/>
  <c r="AI112" i="5"/>
  <c r="AJ112" i="5"/>
  <c r="W113" i="5"/>
  <c r="AB105" i="6" l="1"/>
  <c r="AI103" i="6"/>
  <c r="AD105" i="6"/>
  <c r="T107" i="6"/>
  <c r="S106" i="6"/>
  <c r="W106" i="6"/>
  <c r="V106" i="6"/>
  <c r="X106" i="6"/>
  <c r="T106" i="6"/>
  <c r="Z106" i="6"/>
  <c r="AA106" i="6" s="1"/>
  <c r="AC106" i="6"/>
  <c r="AO110" i="5"/>
  <c r="AQ110" i="5" s="1"/>
  <c r="I110" i="6" s="1"/>
  <c r="AB111" i="5"/>
  <c r="AB186" i="5"/>
  <c r="AG104" i="6"/>
  <c r="AG105" i="6"/>
  <c r="N107" i="6"/>
  <c r="O107" i="6"/>
  <c r="L107" i="6"/>
  <c r="P107" i="6"/>
  <c r="Q107" i="6"/>
  <c r="J108" i="6"/>
  <c r="Q108" i="6" s="1"/>
  <c r="AP112" i="5"/>
  <c r="I109" i="6"/>
  <c r="G109" i="6"/>
  <c r="E109" i="6"/>
  <c r="F109" i="6"/>
  <c r="D109" i="6"/>
  <c r="H109" i="6"/>
  <c r="AK111" i="5"/>
  <c r="X112" i="5"/>
  <c r="U114" i="5"/>
  <c r="AH113" i="5"/>
  <c r="AN113" i="5"/>
  <c r="AA114" i="5"/>
  <c r="R114" i="5"/>
  <c r="AE113" i="5"/>
  <c r="S114" i="5"/>
  <c r="AF113" i="5"/>
  <c r="AD113" i="5"/>
  <c r="Q114" i="5"/>
  <c r="W114" i="5"/>
  <c r="AJ113" i="5"/>
  <c r="T114" i="5"/>
  <c r="AG113" i="5"/>
  <c r="AL113" i="5"/>
  <c r="Y114" i="5"/>
  <c r="Z114" i="5"/>
  <c r="AM113" i="5"/>
  <c r="V114" i="5"/>
  <c r="AI113" i="5"/>
  <c r="AB106" i="6" l="1"/>
  <c r="AD106" i="6"/>
  <c r="X108" i="6"/>
  <c r="X107" i="6"/>
  <c r="W107" i="6"/>
  <c r="S107" i="6"/>
  <c r="V107" i="6"/>
  <c r="U107" i="6"/>
  <c r="AH105" i="6"/>
  <c r="AH104" i="6"/>
  <c r="Z107" i="6"/>
  <c r="AA107" i="6" s="1"/>
  <c r="AC107" i="6"/>
  <c r="AB112" i="5"/>
  <c r="AO111" i="5"/>
  <c r="AQ111" i="5" s="1"/>
  <c r="AG106" i="6"/>
  <c r="O108" i="6"/>
  <c r="L108" i="6"/>
  <c r="G110" i="6"/>
  <c r="D110" i="6"/>
  <c r="N108" i="6"/>
  <c r="M108" i="6"/>
  <c r="H110" i="6"/>
  <c r="F110" i="6"/>
  <c r="P108" i="6"/>
  <c r="E110" i="6"/>
  <c r="J109" i="6"/>
  <c r="N109" i="6" s="1"/>
  <c r="AP113" i="5"/>
  <c r="X113" i="5"/>
  <c r="AK112" i="5"/>
  <c r="Y115" i="5"/>
  <c r="AL114" i="5"/>
  <c r="U115" i="5"/>
  <c r="AH114" i="5"/>
  <c r="S115" i="5"/>
  <c r="AF114" i="5"/>
  <c r="Z115" i="5"/>
  <c r="AM114" i="5"/>
  <c r="T115" i="5"/>
  <c r="AG114" i="5"/>
  <c r="AA115" i="5"/>
  <c r="AN114" i="5"/>
  <c r="AD114" i="5"/>
  <c r="Q115" i="5"/>
  <c r="V115" i="5"/>
  <c r="AI114" i="5"/>
  <c r="R115" i="5"/>
  <c r="AE114" i="5"/>
  <c r="W115" i="5"/>
  <c r="AJ114" i="5"/>
  <c r="AB107" i="6" l="1"/>
  <c r="AI105" i="6"/>
  <c r="AI104" i="6"/>
  <c r="AD107" i="6"/>
  <c r="U109" i="6"/>
  <c r="W108" i="6"/>
  <c r="T108" i="6"/>
  <c r="U108" i="6"/>
  <c r="S108" i="6"/>
  <c r="V108" i="6"/>
  <c r="AH106" i="6"/>
  <c r="Z108" i="6"/>
  <c r="AA108" i="6" s="1"/>
  <c r="AC108" i="6"/>
  <c r="AB113" i="5"/>
  <c r="AO112" i="5"/>
  <c r="AQ112" i="5" s="1"/>
  <c r="I111" i="6"/>
  <c r="E111" i="6"/>
  <c r="H111" i="6"/>
  <c r="G111" i="6"/>
  <c r="F111" i="6"/>
  <c r="D111" i="6"/>
  <c r="AG107" i="6"/>
  <c r="Q109" i="6"/>
  <c r="P109" i="6"/>
  <c r="M109" i="6"/>
  <c r="L109" i="6"/>
  <c r="O109" i="6"/>
  <c r="J110" i="6"/>
  <c r="O110" i="6" s="1"/>
  <c r="AP114" i="5"/>
  <c r="AK113" i="5"/>
  <c r="X114" i="5"/>
  <c r="Q116" i="5"/>
  <c r="AD115" i="5"/>
  <c r="R116" i="5"/>
  <c r="AE115" i="5"/>
  <c r="AN115" i="5"/>
  <c r="AA116" i="5"/>
  <c r="AH115" i="5"/>
  <c r="U116" i="5"/>
  <c r="AM115" i="5"/>
  <c r="Z116" i="5"/>
  <c r="AI115" i="5"/>
  <c r="V116" i="5"/>
  <c r="AG115" i="5"/>
  <c r="T116" i="5"/>
  <c r="S116" i="5"/>
  <c r="AF115" i="5"/>
  <c r="W116" i="5"/>
  <c r="AJ115" i="5"/>
  <c r="Y116" i="5"/>
  <c r="AL115" i="5"/>
  <c r="AI106" i="6" l="1"/>
  <c r="AB108" i="6"/>
  <c r="AD108" i="6"/>
  <c r="V110" i="6"/>
  <c r="V109" i="6"/>
  <c r="S109" i="6"/>
  <c r="T109" i="6"/>
  <c r="W109" i="6"/>
  <c r="X109" i="6"/>
  <c r="AH107" i="6"/>
  <c r="Z109" i="6"/>
  <c r="AA109" i="6" s="1"/>
  <c r="AC109" i="6"/>
  <c r="AB114" i="5"/>
  <c r="AO113" i="5"/>
  <c r="AQ113" i="5" s="1"/>
  <c r="I112" i="6"/>
  <c r="E112" i="6"/>
  <c r="G112" i="6"/>
  <c r="F112" i="6"/>
  <c r="D112" i="6"/>
  <c r="H112" i="6"/>
  <c r="AG108" i="6"/>
  <c r="N110" i="6"/>
  <c r="Q110" i="6"/>
  <c r="M110" i="6"/>
  <c r="L110" i="6"/>
  <c r="P110" i="6"/>
  <c r="J111" i="6"/>
  <c r="N111" i="6" s="1"/>
  <c r="AP115" i="5"/>
  <c r="X115" i="5"/>
  <c r="AK114" i="5"/>
  <c r="U117" i="5"/>
  <c r="AH116" i="5"/>
  <c r="R117" i="5"/>
  <c r="AE116" i="5"/>
  <c r="AA117" i="5"/>
  <c r="AN116" i="5"/>
  <c r="V117" i="5"/>
  <c r="AI116" i="5"/>
  <c r="AG116" i="5"/>
  <c r="T117" i="5"/>
  <c r="W117" i="5"/>
  <c r="AJ116" i="5"/>
  <c r="Z117" i="5"/>
  <c r="AM116" i="5"/>
  <c r="S117" i="5"/>
  <c r="AF116" i="5"/>
  <c r="Y117" i="5"/>
  <c r="AL116" i="5"/>
  <c r="Q117" i="5"/>
  <c r="AD116" i="5"/>
  <c r="AI107" i="6" l="1"/>
  <c r="AB109" i="6"/>
  <c r="AD109" i="6"/>
  <c r="U111" i="6"/>
  <c r="W110" i="6"/>
  <c r="S110" i="6"/>
  <c r="T110" i="6"/>
  <c r="X110" i="6"/>
  <c r="U110" i="6"/>
  <c r="AH108" i="6"/>
  <c r="Z110" i="6"/>
  <c r="AA110" i="6" s="1"/>
  <c r="AC110" i="6"/>
  <c r="AB115" i="5"/>
  <c r="AO114" i="5"/>
  <c r="AQ114" i="5" s="1"/>
  <c r="I113" i="6"/>
  <c r="G113" i="6"/>
  <c r="E113" i="6"/>
  <c r="D113" i="6"/>
  <c r="F113" i="6"/>
  <c r="H113" i="6"/>
  <c r="AG109" i="6"/>
  <c r="M111" i="6"/>
  <c r="Q111" i="6"/>
  <c r="J112" i="6"/>
  <c r="Q112" i="6" s="1"/>
  <c r="P111" i="6"/>
  <c r="L111" i="6"/>
  <c r="O111" i="6"/>
  <c r="AP116" i="5"/>
  <c r="X116" i="5"/>
  <c r="AK115" i="5"/>
  <c r="AL117" i="5"/>
  <c r="Y118" i="5"/>
  <c r="W118" i="5"/>
  <c r="AJ117" i="5"/>
  <c r="AF117" i="5"/>
  <c r="S118" i="5"/>
  <c r="U118" i="5"/>
  <c r="AH117" i="5"/>
  <c r="AE117" i="5"/>
  <c r="R118" i="5"/>
  <c r="Q118" i="5"/>
  <c r="AD117" i="5"/>
  <c r="AI117" i="5"/>
  <c r="V118" i="5"/>
  <c r="AA118" i="5"/>
  <c r="AN117" i="5"/>
  <c r="Z118" i="5"/>
  <c r="AM117" i="5"/>
  <c r="T118" i="5"/>
  <c r="AG117" i="5"/>
  <c r="AI108" i="6" l="1"/>
  <c r="AB110" i="6"/>
  <c r="AD110" i="6"/>
  <c r="V111" i="6"/>
  <c r="S111" i="6"/>
  <c r="W111" i="6"/>
  <c r="X112" i="6"/>
  <c r="X111" i="6"/>
  <c r="T111" i="6"/>
  <c r="AH109" i="6"/>
  <c r="Z111" i="6"/>
  <c r="AA111" i="6" s="1"/>
  <c r="AC111" i="6"/>
  <c r="AO115" i="5"/>
  <c r="AQ115" i="5" s="1"/>
  <c r="AB116" i="5"/>
  <c r="I114" i="6"/>
  <c r="G114" i="6"/>
  <c r="E114" i="6"/>
  <c r="H114" i="6"/>
  <c r="F114" i="6"/>
  <c r="D114" i="6"/>
  <c r="AG110" i="6"/>
  <c r="L112" i="6"/>
  <c r="P112" i="6"/>
  <c r="O112" i="6"/>
  <c r="N112" i="6"/>
  <c r="M112" i="6"/>
  <c r="J113" i="6"/>
  <c r="Q113" i="6" s="1"/>
  <c r="AP117" i="5"/>
  <c r="AK116" i="5"/>
  <c r="X117" i="5"/>
  <c r="W119" i="5"/>
  <c r="AJ118" i="5"/>
  <c r="R119" i="5"/>
  <c r="AE118" i="5"/>
  <c r="AA119" i="5"/>
  <c r="AN118" i="5"/>
  <c r="V119" i="5"/>
  <c r="AI118" i="5"/>
  <c r="T119" i="5"/>
  <c r="AG118" i="5"/>
  <c r="AL118" i="5"/>
  <c r="Y119" i="5"/>
  <c r="Q119" i="5"/>
  <c r="AD118" i="5"/>
  <c r="U119" i="5"/>
  <c r="AH118" i="5"/>
  <c r="Z119" i="5"/>
  <c r="AM118" i="5"/>
  <c r="AF118" i="5"/>
  <c r="S119" i="5"/>
  <c r="AB111" i="6" l="1"/>
  <c r="AI109" i="6"/>
  <c r="AD111" i="6"/>
  <c r="X113" i="6"/>
  <c r="T112" i="6"/>
  <c r="U112" i="6"/>
  <c r="V112" i="6"/>
  <c r="W112" i="6"/>
  <c r="S112" i="6"/>
  <c r="AH110" i="6"/>
  <c r="Z112" i="6"/>
  <c r="AA112" i="6" s="1"/>
  <c r="AC112" i="6"/>
  <c r="AB117" i="5"/>
  <c r="AO116" i="5"/>
  <c r="AQ116" i="5" s="1"/>
  <c r="I115" i="6"/>
  <c r="H115" i="6"/>
  <c r="F115" i="6"/>
  <c r="D115" i="6"/>
  <c r="E115" i="6"/>
  <c r="G115" i="6"/>
  <c r="AG111" i="6"/>
  <c r="J114" i="6"/>
  <c r="L114" i="6" s="1"/>
  <c r="O113" i="6"/>
  <c r="P113" i="6"/>
  <c r="M113" i="6"/>
  <c r="N113" i="6"/>
  <c r="L113" i="6"/>
  <c r="AP118" i="5"/>
  <c r="AK117" i="5"/>
  <c r="X118" i="5"/>
  <c r="Z120" i="5"/>
  <c r="AM119" i="5"/>
  <c r="T120" i="5"/>
  <c r="AG119" i="5"/>
  <c r="AI119" i="5"/>
  <c r="V120" i="5"/>
  <c r="U120" i="5"/>
  <c r="AH119" i="5"/>
  <c r="Q120" i="5"/>
  <c r="AD119" i="5"/>
  <c r="AN119" i="5"/>
  <c r="AA120" i="5"/>
  <c r="R120" i="5"/>
  <c r="AE119" i="5"/>
  <c r="AF119" i="5"/>
  <c r="S120" i="5"/>
  <c r="Y120" i="5"/>
  <c r="AL119" i="5"/>
  <c r="W120" i="5"/>
  <c r="AJ119" i="5"/>
  <c r="AI110" i="6" l="1"/>
  <c r="AB112" i="6"/>
  <c r="AD112" i="6"/>
  <c r="S113" i="6"/>
  <c r="U113" i="6"/>
  <c r="T113" i="6"/>
  <c r="W113" i="6"/>
  <c r="V113" i="6"/>
  <c r="S114" i="6"/>
  <c r="AH111" i="6"/>
  <c r="Z113" i="6"/>
  <c r="AA113" i="6" s="1"/>
  <c r="AC113" i="6"/>
  <c r="AB118" i="5"/>
  <c r="AO117" i="5"/>
  <c r="AQ117" i="5" s="1"/>
  <c r="I116" i="6"/>
  <c r="E116" i="6"/>
  <c r="H116" i="6"/>
  <c r="D116" i="6"/>
  <c r="F116" i="6"/>
  <c r="G116" i="6"/>
  <c r="AG112" i="6"/>
  <c r="O114" i="6"/>
  <c r="N114" i="6"/>
  <c r="Q114" i="6"/>
  <c r="M114" i="6"/>
  <c r="P114" i="6"/>
  <c r="J115" i="6"/>
  <c r="P115" i="6" s="1"/>
  <c r="AP119" i="5"/>
  <c r="X119" i="5"/>
  <c r="AK118" i="5"/>
  <c r="AG120" i="5"/>
  <c r="T121" i="5"/>
  <c r="Z121" i="5"/>
  <c r="AM120" i="5"/>
  <c r="AN120" i="5"/>
  <c r="AA121" i="5"/>
  <c r="U121" i="5"/>
  <c r="AH120" i="5"/>
  <c r="Y121" i="5"/>
  <c r="AL120" i="5"/>
  <c r="S121" i="5"/>
  <c r="AF120" i="5"/>
  <c r="R121" i="5"/>
  <c r="AE120" i="5"/>
  <c r="V121" i="5"/>
  <c r="AI120" i="5"/>
  <c r="W121" i="5"/>
  <c r="AJ120" i="5"/>
  <c r="Q121" i="5"/>
  <c r="AD120" i="5"/>
  <c r="AI111" i="6" l="1"/>
  <c r="AB113" i="6"/>
  <c r="AD113" i="6"/>
  <c r="W115" i="6"/>
  <c r="W114" i="6"/>
  <c r="T114" i="6"/>
  <c r="X114" i="6"/>
  <c r="U114" i="6"/>
  <c r="V114" i="6"/>
  <c r="AH112" i="6"/>
  <c r="Z114" i="6"/>
  <c r="AA114" i="6" s="1"/>
  <c r="AC114" i="6"/>
  <c r="AO118" i="5"/>
  <c r="AQ118" i="5" s="1"/>
  <c r="AB119" i="5"/>
  <c r="I117" i="6"/>
  <c r="E117" i="6"/>
  <c r="D117" i="6"/>
  <c r="H117" i="6"/>
  <c r="F117" i="6"/>
  <c r="G117" i="6"/>
  <c r="AG113" i="6"/>
  <c r="N115" i="6"/>
  <c r="M115" i="6"/>
  <c r="Q115" i="6"/>
  <c r="L115" i="6"/>
  <c r="O115" i="6"/>
  <c r="J116" i="6"/>
  <c r="O116" i="6" s="1"/>
  <c r="AP120" i="5"/>
  <c r="X120" i="5"/>
  <c r="AK119" i="5"/>
  <c r="AH121" i="5"/>
  <c r="U122" i="5"/>
  <c r="AI121" i="5"/>
  <c r="V122" i="5"/>
  <c r="W122" i="5"/>
  <c r="AJ121" i="5"/>
  <c r="S122" i="5"/>
  <c r="AF121" i="5"/>
  <c r="AA122" i="5"/>
  <c r="AN121" i="5"/>
  <c r="Z122" i="5"/>
  <c r="AM121" i="5"/>
  <c r="AD121" i="5"/>
  <c r="Q122" i="5"/>
  <c r="Y122" i="5"/>
  <c r="AL121" i="5"/>
  <c r="T122" i="5"/>
  <c r="AG121" i="5"/>
  <c r="AE121" i="5"/>
  <c r="R122" i="5"/>
  <c r="AI112" i="6" l="1"/>
  <c r="V116" i="6"/>
  <c r="V115" i="6"/>
  <c r="S115" i="6"/>
  <c r="X115" i="6"/>
  <c r="T115" i="6"/>
  <c r="U115" i="6"/>
  <c r="AH113" i="6"/>
  <c r="Z115" i="6"/>
  <c r="AA115" i="6" s="1"/>
  <c r="AC115" i="6"/>
  <c r="AB114" i="6"/>
  <c r="AD114" i="6"/>
  <c r="AO119" i="5"/>
  <c r="AQ119" i="5" s="1"/>
  <c r="AB120" i="5"/>
  <c r="I118" i="6"/>
  <c r="E118" i="6"/>
  <c r="H118" i="6"/>
  <c r="F118" i="6"/>
  <c r="G118" i="6"/>
  <c r="D118" i="6"/>
  <c r="AG114" i="6"/>
  <c r="J117" i="6"/>
  <c r="N117" i="6" s="1"/>
  <c r="M116" i="6"/>
  <c r="Q116" i="6"/>
  <c r="N116" i="6"/>
  <c r="L116" i="6"/>
  <c r="P116" i="6"/>
  <c r="AP121" i="5"/>
  <c r="AK120" i="5"/>
  <c r="X121" i="5"/>
  <c r="Z123" i="5"/>
  <c r="AM122" i="5"/>
  <c r="V123" i="5"/>
  <c r="AI122" i="5"/>
  <c r="T123" i="5"/>
  <c r="AG122" i="5"/>
  <c r="AL122" i="5"/>
  <c r="Y123" i="5"/>
  <c r="AA123" i="5"/>
  <c r="AN122" i="5"/>
  <c r="AJ122" i="5"/>
  <c r="W123" i="5"/>
  <c r="AE122" i="5"/>
  <c r="R123" i="5"/>
  <c r="AD122" i="5"/>
  <c r="Q123" i="5"/>
  <c r="S123" i="5"/>
  <c r="AF122" i="5"/>
  <c r="AH122" i="5"/>
  <c r="U123" i="5"/>
  <c r="AB115" i="6" l="1"/>
  <c r="AI113" i="6"/>
  <c r="AD115" i="6"/>
  <c r="W116" i="6"/>
  <c r="S116" i="6"/>
  <c r="U116" i="6"/>
  <c r="X116" i="6"/>
  <c r="T116" i="6"/>
  <c r="U117" i="6"/>
  <c r="AH114" i="6"/>
  <c r="Z116" i="6"/>
  <c r="AA116" i="6" s="1"/>
  <c r="AC116" i="6"/>
  <c r="AO120" i="5"/>
  <c r="AQ120" i="5" s="1"/>
  <c r="AB121" i="5"/>
  <c r="I119" i="6"/>
  <c r="G119" i="6"/>
  <c r="H119" i="6"/>
  <c r="F119" i="6"/>
  <c r="E119" i="6"/>
  <c r="D119" i="6"/>
  <c r="M117" i="6"/>
  <c r="L117" i="6"/>
  <c r="Q117" i="6"/>
  <c r="O117" i="6"/>
  <c r="P117" i="6"/>
  <c r="AG115" i="6"/>
  <c r="J118" i="6"/>
  <c r="L118" i="6" s="1"/>
  <c r="AP122" i="5"/>
  <c r="X122" i="5"/>
  <c r="AK121" i="5"/>
  <c r="T124" i="5"/>
  <c r="AG123" i="5"/>
  <c r="Q124" i="5"/>
  <c r="AD123" i="5"/>
  <c r="V124" i="5"/>
  <c r="AI123" i="5"/>
  <c r="AA124" i="5"/>
  <c r="AN123" i="5"/>
  <c r="Y124" i="5"/>
  <c r="AL123" i="5"/>
  <c r="S124" i="5"/>
  <c r="AF123" i="5"/>
  <c r="R124" i="5"/>
  <c r="AE123" i="5"/>
  <c r="AJ123" i="5"/>
  <c r="W124" i="5"/>
  <c r="U124" i="5"/>
  <c r="AH123" i="5"/>
  <c r="Z124" i="5"/>
  <c r="AM123" i="5"/>
  <c r="AB116" i="6" l="1"/>
  <c r="AD116" i="6"/>
  <c r="AI114" i="6"/>
  <c r="S118" i="6"/>
  <c r="AH115" i="6"/>
  <c r="W117" i="6"/>
  <c r="V117" i="6"/>
  <c r="X117" i="6"/>
  <c r="S117" i="6"/>
  <c r="T117" i="6"/>
  <c r="Z117" i="6"/>
  <c r="AA117" i="6" s="1"/>
  <c r="AC117" i="6"/>
  <c r="AO121" i="5"/>
  <c r="AQ121" i="5" s="1"/>
  <c r="AB122" i="5"/>
  <c r="I120" i="6"/>
  <c r="H120" i="6"/>
  <c r="F120" i="6"/>
  <c r="G120" i="6"/>
  <c r="E120" i="6"/>
  <c r="D120" i="6"/>
  <c r="AG116" i="6"/>
  <c r="AI115" i="6"/>
  <c r="N118" i="6"/>
  <c r="Q118" i="6"/>
  <c r="O118" i="6"/>
  <c r="P118" i="6"/>
  <c r="M118" i="6"/>
  <c r="J119" i="6"/>
  <c r="M119" i="6" s="1"/>
  <c r="AP123" i="5"/>
  <c r="X123" i="5"/>
  <c r="AK122" i="5"/>
  <c r="AI124" i="5"/>
  <c r="V125" i="5"/>
  <c r="Z125" i="5"/>
  <c r="AM124" i="5"/>
  <c r="AG124" i="5"/>
  <c r="T125" i="5"/>
  <c r="AJ124" i="5"/>
  <c r="W125" i="5"/>
  <c r="AA125" i="5"/>
  <c r="AN124" i="5"/>
  <c r="AF124" i="5"/>
  <c r="S125" i="5"/>
  <c r="U125" i="5"/>
  <c r="AH124" i="5"/>
  <c r="Q125" i="5"/>
  <c r="AD124" i="5"/>
  <c r="Y125" i="5"/>
  <c r="AL124" i="5"/>
  <c r="R125" i="5"/>
  <c r="AE124" i="5"/>
  <c r="AB117" i="6" l="1"/>
  <c r="AD117" i="6"/>
  <c r="T119" i="6"/>
  <c r="T118" i="6"/>
  <c r="W118" i="6"/>
  <c r="V118" i="6"/>
  <c r="X118" i="6"/>
  <c r="U118" i="6"/>
  <c r="AH116" i="6"/>
  <c r="Z118" i="6"/>
  <c r="AA118" i="6" s="1"/>
  <c r="AC118" i="6"/>
  <c r="AO122" i="5"/>
  <c r="AQ122" i="5" s="1"/>
  <c r="AB123" i="5"/>
  <c r="I121" i="6"/>
  <c r="G121" i="6"/>
  <c r="E121" i="6"/>
  <c r="D121" i="6"/>
  <c r="H121" i="6"/>
  <c r="F121" i="6"/>
  <c r="O119" i="6"/>
  <c r="AG117" i="6"/>
  <c r="Q119" i="6"/>
  <c r="N119" i="6"/>
  <c r="L119" i="6"/>
  <c r="P119" i="6"/>
  <c r="J120" i="6"/>
  <c r="O120" i="6" s="1"/>
  <c r="AP124" i="5"/>
  <c r="X124" i="5"/>
  <c r="AK123" i="5"/>
  <c r="AE125" i="5"/>
  <c r="R126" i="5"/>
  <c r="Z126" i="5"/>
  <c r="AM125" i="5"/>
  <c r="S126" i="5"/>
  <c r="AF125" i="5"/>
  <c r="V126" i="5"/>
  <c r="AI125" i="5"/>
  <c r="AN125" i="5"/>
  <c r="AA126" i="5"/>
  <c r="AL125" i="5"/>
  <c r="Y126" i="5"/>
  <c r="AH125" i="5"/>
  <c r="U126" i="5"/>
  <c r="Q126" i="5"/>
  <c r="AD125" i="5"/>
  <c r="T126" i="5"/>
  <c r="AG125" i="5"/>
  <c r="W126" i="5"/>
  <c r="AJ125" i="5"/>
  <c r="AI116" i="6" l="1"/>
  <c r="V120" i="6"/>
  <c r="W119" i="6"/>
  <c r="S119" i="6"/>
  <c r="U119" i="6"/>
  <c r="X119" i="6"/>
  <c r="AH117" i="6"/>
  <c r="V119" i="6"/>
  <c r="Z119" i="6"/>
  <c r="AA119" i="6" s="1"/>
  <c r="AC119" i="6"/>
  <c r="AB118" i="6"/>
  <c r="AD118" i="6"/>
  <c r="AB124" i="5"/>
  <c r="AO123" i="5"/>
  <c r="AQ123" i="5" s="1"/>
  <c r="I122" i="6"/>
  <c r="G122" i="6"/>
  <c r="E122" i="6"/>
  <c r="H122" i="6"/>
  <c r="D122" i="6"/>
  <c r="F122" i="6"/>
  <c r="AG118" i="6"/>
  <c r="Q120" i="6"/>
  <c r="N120" i="6"/>
  <c r="M120" i="6"/>
  <c r="P120" i="6"/>
  <c r="L120" i="6"/>
  <c r="AP125" i="5"/>
  <c r="J121" i="6"/>
  <c r="M121" i="6" s="1"/>
  <c r="X125" i="5"/>
  <c r="AK124" i="5"/>
  <c r="AL126" i="5"/>
  <c r="Y127" i="5"/>
  <c r="AI126" i="5"/>
  <c r="V127" i="5"/>
  <c r="U127" i="5"/>
  <c r="AH126" i="5"/>
  <c r="AF126" i="5"/>
  <c r="S127" i="5"/>
  <c r="T127" i="5"/>
  <c r="AG126" i="5"/>
  <c r="Z127" i="5"/>
  <c r="AM126" i="5"/>
  <c r="R127" i="5"/>
  <c r="AE126" i="5"/>
  <c r="AA127" i="5"/>
  <c r="AN126" i="5"/>
  <c r="Q127" i="5"/>
  <c r="AD126" i="5"/>
  <c r="AJ126" i="5"/>
  <c r="W127" i="5"/>
  <c r="AB119" i="6" l="1"/>
  <c r="AD119" i="6"/>
  <c r="AI117" i="6"/>
  <c r="T121" i="6"/>
  <c r="S120" i="6"/>
  <c r="W120" i="6"/>
  <c r="T120" i="6"/>
  <c r="U120" i="6"/>
  <c r="X120" i="6"/>
  <c r="AH118" i="6"/>
  <c r="Z120" i="6"/>
  <c r="AA120" i="6" s="1"/>
  <c r="AC120" i="6"/>
  <c r="AO124" i="5"/>
  <c r="AQ124" i="5" s="1"/>
  <c r="AB125" i="5"/>
  <c r="I123" i="6"/>
  <c r="D123" i="6"/>
  <c r="H123" i="6"/>
  <c r="F123" i="6"/>
  <c r="G123" i="6"/>
  <c r="E123" i="6"/>
  <c r="AI118" i="6"/>
  <c r="AG119" i="6"/>
  <c r="J122" i="6"/>
  <c r="L122" i="6" s="1"/>
  <c r="N121" i="6"/>
  <c r="P121" i="6"/>
  <c r="L121" i="6"/>
  <c r="Q121" i="6"/>
  <c r="O121" i="6"/>
  <c r="AP126" i="5"/>
  <c r="X126" i="5"/>
  <c r="AK125" i="5"/>
  <c r="R128" i="5"/>
  <c r="AE127" i="5"/>
  <c r="S128" i="5"/>
  <c r="AF127" i="5"/>
  <c r="Z128" i="5"/>
  <c r="AM127" i="5"/>
  <c r="U128" i="5"/>
  <c r="AH127" i="5"/>
  <c r="AI127" i="5"/>
  <c r="V128" i="5"/>
  <c r="W128" i="5"/>
  <c r="AJ127" i="5"/>
  <c r="Q128" i="5"/>
  <c r="AD127" i="5"/>
  <c r="Y128" i="5"/>
  <c r="AL127" i="5"/>
  <c r="AA128" i="5"/>
  <c r="AN127" i="5"/>
  <c r="T128" i="5"/>
  <c r="AG127" i="5"/>
  <c r="AB120" i="6" l="1"/>
  <c r="AD120" i="6"/>
  <c r="V121" i="6"/>
  <c r="X121" i="6"/>
  <c r="S121" i="6"/>
  <c r="W121" i="6"/>
  <c r="U121" i="6"/>
  <c r="S122" i="6"/>
  <c r="AH119" i="6"/>
  <c r="Z121" i="6"/>
  <c r="AA121" i="6" s="1"/>
  <c r="AC121" i="6"/>
  <c r="AB126" i="5"/>
  <c r="AO125" i="5"/>
  <c r="AQ125" i="5" s="1"/>
  <c r="I124" i="6"/>
  <c r="E124" i="6"/>
  <c r="D124" i="6"/>
  <c r="H124" i="6"/>
  <c r="F124" i="6"/>
  <c r="G124" i="6"/>
  <c r="Q122" i="6"/>
  <c r="AI119" i="6"/>
  <c r="AG120" i="6"/>
  <c r="O122" i="6"/>
  <c r="M122" i="6"/>
  <c r="N122" i="6"/>
  <c r="P122" i="6"/>
  <c r="J123" i="6"/>
  <c r="Q123" i="6" s="1"/>
  <c r="AP127" i="5"/>
  <c r="X127" i="5"/>
  <c r="AK126" i="5"/>
  <c r="W129" i="5"/>
  <c r="AJ128" i="5"/>
  <c r="S129" i="5"/>
  <c r="AF128" i="5"/>
  <c r="AA129" i="5"/>
  <c r="AN128" i="5"/>
  <c r="R129" i="5"/>
  <c r="AE128" i="5"/>
  <c r="U129" i="5"/>
  <c r="AH128" i="5"/>
  <c r="AL128" i="5"/>
  <c r="Y129" i="5"/>
  <c r="AM128" i="5"/>
  <c r="Z129" i="5"/>
  <c r="Q129" i="5"/>
  <c r="AD128" i="5"/>
  <c r="T129" i="5"/>
  <c r="AG128" i="5"/>
  <c r="V129" i="5"/>
  <c r="AI128" i="5"/>
  <c r="AB121" i="6" l="1"/>
  <c r="AD121" i="6"/>
  <c r="X123" i="6"/>
  <c r="W122" i="6"/>
  <c r="U122" i="6"/>
  <c r="T122" i="6"/>
  <c r="V122" i="6"/>
  <c r="AH120" i="6"/>
  <c r="X122" i="6"/>
  <c r="Z122" i="6"/>
  <c r="AA122" i="6" s="1"/>
  <c r="AC122" i="6"/>
  <c r="AB127" i="5"/>
  <c r="AO126" i="5"/>
  <c r="AQ126" i="5" s="1"/>
  <c r="I125" i="6"/>
  <c r="G125" i="6"/>
  <c r="E125" i="6"/>
  <c r="H125" i="6"/>
  <c r="F125" i="6"/>
  <c r="D125" i="6"/>
  <c r="P123" i="6"/>
  <c r="O123" i="6"/>
  <c r="L123" i="6"/>
  <c r="AG121" i="6"/>
  <c r="N123" i="6"/>
  <c r="M123" i="6"/>
  <c r="J124" i="6"/>
  <c r="M124" i="6" s="1"/>
  <c r="AP128" i="5"/>
  <c r="AK127" i="5"/>
  <c r="X128" i="5"/>
  <c r="AL129" i="5"/>
  <c r="Y130" i="5"/>
  <c r="U130" i="5"/>
  <c r="AH129" i="5"/>
  <c r="AN129" i="5"/>
  <c r="AA130" i="5"/>
  <c r="T130" i="5"/>
  <c r="AG129" i="5"/>
  <c r="R130" i="5"/>
  <c r="AE129" i="5"/>
  <c r="Q130" i="5"/>
  <c r="AD129" i="5"/>
  <c r="S130" i="5"/>
  <c r="AF129" i="5"/>
  <c r="Z130" i="5"/>
  <c r="AM129" i="5"/>
  <c r="V130" i="5"/>
  <c r="AI129" i="5"/>
  <c r="W130" i="5"/>
  <c r="AJ129" i="5"/>
  <c r="AI120" i="6" l="1"/>
  <c r="T124" i="6"/>
  <c r="T123" i="6"/>
  <c r="U123" i="6"/>
  <c r="AH121" i="6"/>
  <c r="S123" i="6"/>
  <c r="V123" i="6"/>
  <c r="W123" i="6"/>
  <c r="Z123" i="6"/>
  <c r="AA123" i="6" s="1"/>
  <c r="AC123" i="6"/>
  <c r="AB122" i="6"/>
  <c r="AD122" i="6"/>
  <c r="AO127" i="5"/>
  <c r="AQ127" i="5" s="1"/>
  <c r="AB128" i="5"/>
  <c r="I126" i="6"/>
  <c r="D126" i="6"/>
  <c r="G126" i="6"/>
  <c r="E126" i="6"/>
  <c r="H126" i="6"/>
  <c r="F126" i="6"/>
  <c r="AG122" i="6"/>
  <c r="J125" i="6"/>
  <c r="M125" i="6" s="1"/>
  <c r="O124" i="6"/>
  <c r="L124" i="6"/>
  <c r="Q124" i="6"/>
  <c r="P124" i="6"/>
  <c r="N124" i="6"/>
  <c r="AP129" i="5"/>
  <c r="AK128" i="5"/>
  <c r="X129" i="5"/>
  <c r="V131" i="5"/>
  <c r="AI130" i="5"/>
  <c r="AH130" i="5"/>
  <c r="U131" i="5"/>
  <c r="T131" i="5"/>
  <c r="AG130" i="5"/>
  <c r="Y131" i="5"/>
  <c r="AL130" i="5"/>
  <c r="R131" i="5"/>
  <c r="AE130" i="5"/>
  <c r="Z131" i="5"/>
  <c r="AM130" i="5"/>
  <c r="S131" i="5"/>
  <c r="AF130" i="5"/>
  <c r="AN130" i="5"/>
  <c r="AA131" i="5"/>
  <c r="W131" i="5"/>
  <c r="AJ130" i="5"/>
  <c r="Q131" i="5"/>
  <c r="AD130" i="5"/>
  <c r="AB123" i="6" l="1"/>
  <c r="AD123" i="6"/>
  <c r="AI121" i="6"/>
  <c r="U124" i="6"/>
  <c r="W124" i="6"/>
  <c r="X124" i="6"/>
  <c r="S124" i="6"/>
  <c r="V124" i="6"/>
  <c r="T125" i="6"/>
  <c r="AH122" i="6"/>
  <c r="Z124" i="6"/>
  <c r="AA124" i="6" s="1"/>
  <c r="AC124" i="6"/>
  <c r="AB129" i="5"/>
  <c r="AO128" i="5"/>
  <c r="AQ128" i="5" s="1"/>
  <c r="I127" i="6"/>
  <c r="D127" i="6"/>
  <c r="G127" i="6"/>
  <c r="H127" i="6"/>
  <c r="F127" i="6"/>
  <c r="E127" i="6"/>
  <c r="O125" i="6"/>
  <c r="Q125" i="6"/>
  <c r="P125" i="6"/>
  <c r="N125" i="6"/>
  <c r="L125" i="6"/>
  <c r="J126" i="6"/>
  <c r="P126" i="6" s="1"/>
  <c r="AP130" i="5"/>
  <c r="AK129" i="5"/>
  <c r="X130" i="5"/>
  <c r="R132" i="5"/>
  <c r="AE131" i="5"/>
  <c r="AJ131" i="5"/>
  <c r="W132" i="5"/>
  <c r="Y132" i="5"/>
  <c r="AL131" i="5"/>
  <c r="Q132" i="5"/>
  <c r="AD131" i="5"/>
  <c r="AA132" i="5"/>
  <c r="AN131" i="5"/>
  <c r="T132" i="5"/>
  <c r="AG131" i="5"/>
  <c r="S132" i="5"/>
  <c r="AF131" i="5"/>
  <c r="AM131" i="5"/>
  <c r="Z132" i="5"/>
  <c r="V132" i="5"/>
  <c r="AI131" i="5"/>
  <c r="U132" i="5"/>
  <c r="AH131" i="5"/>
  <c r="AB124" i="6" l="1"/>
  <c r="AI122" i="6"/>
  <c r="AD124" i="6"/>
  <c r="W126" i="6"/>
  <c r="S125" i="6"/>
  <c r="U125" i="6"/>
  <c r="W125" i="6"/>
  <c r="X125" i="6"/>
  <c r="V125" i="6"/>
  <c r="Z125" i="6"/>
  <c r="AA125" i="6" s="1"/>
  <c r="AC125" i="6"/>
  <c r="AB130" i="5"/>
  <c r="AO129" i="5"/>
  <c r="AQ129" i="5" s="1"/>
  <c r="I128" i="6"/>
  <c r="D128" i="6"/>
  <c r="G128" i="6"/>
  <c r="E128" i="6"/>
  <c r="H128" i="6"/>
  <c r="F128" i="6"/>
  <c r="M126" i="6"/>
  <c r="L126" i="6"/>
  <c r="N126" i="6"/>
  <c r="AG124" i="6"/>
  <c r="AG123" i="6"/>
  <c r="Q126" i="6"/>
  <c r="O126" i="6"/>
  <c r="J127" i="6"/>
  <c r="Q127" i="6" s="1"/>
  <c r="AP131" i="5"/>
  <c r="X131" i="5"/>
  <c r="AK130" i="5"/>
  <c r="Y133" i="5"/>
  <c r="AL132" i="5"/>
  <c r="AI132" i="5"/>
  <c r="V133" i="5"/>
  <c r="AD132" i="5"/>
  <c r="Q133" i="5"/>
  <c r="T133" i="5"/>
  <c r="AG132" i="5"/>
  <c r="AM132" i="5"/>
  <c r="Z133" i="5"/>
  <c r="W133" i="5"/>
  <c r="AJ132" i="5"/>
  <c r="AN132" i="5"/>
  <c r="AA133" i="5"/>
  <c r="U133" i="5"/>
  <c r="AH132" i="5"/>
  <c r="AF132" i="5"/>
  <c r="S133" i="5"/>
  <c r="R133" i="5"/>
  <c r="AE132" i="5"/>
  <c r="AB125" i="6" l="1"/>
  <c r="AD125" i="6"/>
  <c r="X127" i="6"/>
  <c r="V126" i="6"/>
  <c r="X126" i="6"/>
  <c r="AH123" i="6"/>
  <c r="AH124" i="6"/>
  <c r="U126" i="6"/>
  <c r="S126" i="6"/>
  <c r="T126" i="6"/>
  <c r="Z126" i="6"/>
  <c r="AA126" i="6" s="1"/>
  <c r="AC126" i="6"/>
  <c r="AB131" i="5"/>
  <c r="AO130" i="5"/>
  <c r="AQ130" i="5" s="1"/>
  <c r="I129" i="6"/>
  <c r="H129" i="6"/>
  <c r="F129" i="6"/>
  <c r="E129" i="6"/>
  <c r="G129" i="6"/>
  <c r="D129" i="6"/>
  <c r="P127" i="6"/>
  <c r="M127" i="6"/>
  <c r="O127" i="6"/>
  <c r="N127" i="6"/>
  <c r="L127" i="6"/>
  <c r="J128" i="6"/>
  <c r="O128" i="6" s="1"/>
  <c r="AP132" i="5"/>
  <c r="X132" i="5"/>
  <c r="AK131" i="5"/>
  <c r="Q134" i="5"/>
  <c r="AD133" i="5"/>
  <c r="AL133" i="5"/>
  <c r="Y134" i="5"/>
  <c r="AJ133" i="5"/>
  <c r="W134" i="5"/>
  <c r="Z134" i="5"/>
  <c r="AM133" i="5"/>
  <c r="R134" i="5"/>
  <c r="AE133" i="5"/>
  <c r="S134" i="5"/>
  <c r="AF133" i="5"/>
  <c r="V134" i="5"/>
  <c r="AI133" i="5"/>
  <c r="AG133" i="5"/>
  <c r="T134" i="5"/>
  <c r="U134" i="5"/>
  <c r="AH133" i="5"/>
  <c r="AA134" i="5"/>
  <c r="AN133" i="5"/>
  <c r="AB126" i="6" l="1"/>
  <c r="AI124" i="6"/>
  <c r="AD126" i="6"/>
  <c r="AI123" i="6"/>
  <c r="V128" i="6"/>
  <c r="S127" i="6"/>
  <c r="U127" i="6"/>
  <c r="V127" i="6"/>
  <c r="T127" i="6"/>
  <c r="W127" i="6"/>
  <c r="Z127" i="6"/>
  <c r="AA127" i="6" s="1"/>
  <c r="AC127" i="6"/>
  <c r="AO131" i="5"/>
  <c r="AQ131" i="5" s="1"/>
  <c r="AB132" i="5"/>
  <c r="I130" i="6"/>
  <c r="H130" i="6"/>
  <c r="F130" i="6"/>
  <c r="G130" i="6"/>
  <c r="D130" i="6"/>
  <c r="E130" i="6"/>
  <c r="AG125" i="6"/>
  <c r="AG126" i="6"/>
  <c r="Q128" i="6"/>
  <c r="M128" i="6"/>
  <c r="N128" i="6"/>
  <c r="P128" i="6"/>
  <c r="L128" i="6"/>
  <c r="J129" i="6"/>
  <c r="Q129" i="6" s="1"/>
  <c r="AP133" i="5"/>
  <c r="X133" i="5"/>
  <c r="AK132" i="5"/>
  <c r="S135" i="5"/>
  <c r="AF134" i="5"/>
  <c r="AJ134" i="5"/>
  <c r="W135" i="5"/>
  <c r="AL134" i="5"/>
  <c r="Y135" i="5"/>
  <c r="U135" i="5"/>
  <c r="AH134" i="5"/>
  <c r="R135" i="5"/>
  <c r="AE134" i="5"/>
  <c r="AD134" i="5"/>
  <c r="Q135" i="5"/>
  <c r="AI134" i="5"/>
  <c r="V135" i="5"/>
  <c r="Z135" i="5"/>
  <c r="AM134" i="5"/>
  <c r="T135" i="5"/>
  <c r="AG134" i="5"/>
  <c r="AN134" i="5"/>
  <c r="AA135" i="5"/>
  <c r="AB127" i="6" l="1"/>
  <c r="AD127" i="6"/>
  <c r="X129" i="6"/>
  <c r="S128" i="6"/>
  <c r="W128" i="6"/>
  <c r="U128" i="6"/>
  <c r="T128" i="6"/>
  <c r="X128" i="6"/>
  <c r="AH126" i="6"/>
  <c r="AH125" i="6"/>
  <c r="Z128" i="6"/>
  <c r="AA128" i="6" s="1"/>
  <c r="AC128" i="6"/>
  <c r="AB133" i="5"/>
  <c r="AO132" i="5"/>
  <c r="AQ132" i="5" s="1"/>
  <c r="I131" i="6"/>
  <c r="H131" i="6"/>
  <c r="F131" i="6"/>
  <c r="D131" i="6"/>
  <c r="E131" i="6"/>
  <c r="G131" i="6"/>
  <c r="AI125" i="6"/>
  <c r="AG127" i="6"/>
  <c r="M129" i="6"/>
  <c r="O129" i="6"/>
  <c r="L129" i="6"/>
  <c r="P129" i="6"/>
  <c r="N129" i="6"/>
  <c r="J130" i="6"/>
  <c r="O130" i="6" s="1"/>
  <c r="AP134" i="5"/>
  <c r="AK133" i="5"/>
  <c r="X134" i="5"/>
  <c r="W136" i="5"/>
  <c r="AJ135" i="5"/>
  <c r="AA136" i="5"/>
  <c r="AN135" i="5"/>
  <c r="AE135" i="5"/>
  <c r="R136" i="5"/>
  <c r="AF135" i="5"/>
  <c r="S136" i="5"/>
  <c r="V136" i="5"/>
  <c r="AI135" i="5"/>
  <c r="AM135" i="5"/>
  <c r="Z136" i="5"/>
  <c r="Q136" i="5"/>
  <c r="AD135" i="5"/>
  <c r="AH135" i="5"/>
  <c r="U136" i="5"/>
  <c r="T136" i="5"/>
  <c r="AG135" i="5"/>
  <c r="AL135" i="5"/>
  <c r="Y136" i="5"/>
  <c r="AI126" i="6" l="1"/>
  <c r="AB128" i="6"/>
  <c r="AD128" i="6"/>
  <c r="V130" i="6"/>
  <c r="U129" i="6"/>
  <c r="W129" i="6"/>
  <c r="S129" i="6"/>
  <c r="V129" i="6"/>
  <c r="T129" i="6"/>
  <c r="AH127" i="6"/>
  <c r="Z129" i="6"/>
  <c r="AA129" i="6" s="1"/>
  <c r="AC129" i="6"/>
  <c r="AD129" i="6" s="1"/>
  <c r="AB134" i="5"/>
  <c r="AO133" i="5"/>
  <c r="AQ133" i="5" s="1"/>
  <c r="I132" i="6"/>
  <c r="G132" i="6"/>
  <c r="E132" i="6"/>
  <c r="H132" i="6"/>
  <c r="D132" i="6"/>
  <c r="F132" i="6"/>
  <c r="AG128" i="6"/>
  <c r="Q130" i="6"/>
  <c r="M130" i="6"/>
  <c r="L130" i="6"/>
  <c r="P130" i="6"/>
  <c r="J131" i="6"/>
  <c r="M131" i="6" s="1"/>
  <c r="N130" i="6"/>
  <c r="AP135" i="5"/>
  <c r="AK134" i="5"/>
  <c r="X135" i="5"/>
  <c r="R137" i="5"/>
  <c r="AE136" i="5"/>
  <c r="Z137" i="5"/>
  <c r="AM136" i="5"/>
  <c r="V137" i="5"/>
  <c r="AI136" i="5"/>
  <c r="AA137" i="5"/>
  <c r="AN136" i="5"/>
  <c r="W137" i="5"/>
  <c r="AJ136" i="5"/>
  <c r="AH136" i="5"/>
  <c r="U137" i="5"/>
  <c r="S137" i="5"/>
  <c r="AF136" i="5"/>
  <c r="Y137" i="5"/>
  <c r="AL136" i="5"/>
  <c r="T137" i="5"/>
  <c r="AG136" i="5"/>
  <c r="Q137" i="5"/>
  <c r="AD136" i="5"/>
  <c r="AI127" i="6" l="1"/>
  <c r="AB129" i="6"/>
  <c r="U130" i="6"/>
  <c r="T131" i="6"/>
  <c r="W130" i="6"/>
  <c r="S130" i="6"/>
  <c r="T130" i="6"/>
  <c r="X130" i="6"/>
  <c r="AH128" i="6"/>
  <c r="Z130" i="6"/>
  <c r="AA130" i="6" s="1"/>
  <c r="AC130" i="6"/>
  <c r="AB135" i="5"/>
  <c r="AO134" i="5"/>
  <c r="AQ134" i="5" s="1"/>
  <c r="I133" i="6"/>
  <c r="G133" i="6"/>
  <c r="D133" i="6"/>
  <c r="E133" i="6"/>
  <c r="H133" i="6"/>
  <c r="F133" i="6"/>
  <c r="AG129" i="6"/>
  <c r="Q131" i="6"/>
  <c r="L131" i="6"/>
  <c r="O131" i="6"/>
  <c r="N131" i="6"/>
  <c r="P131" i="6"/>
  <c r="J132" i="6"/>
  <c r="M132" i="6" s="1"/>
  <c r="AP136" i="5"/>
  <c r="X136" i="5"/>
  <c r="AK135" i="5"/>
  <c r="AA138" i="5"/>
  <c r="AN137" i="5"/>
  <c r="AM137" i="5"/>
  <c r="Z138" i="5"/>
  <c r="T138" i="5"/>
  <c r="AG137" i="5"/>
  <c r="V138" i="5"/>
  <c r="AI137" i="5"/>
  <c r="U138" i="5"/>
  <c r="AH137" i="5"/>
  <c r="Y138" i="5"/>
  <c r="AL137" i="5"/>
  <c r="W138" i="5"/>
  <c r="AJ137" i="5"/>
  <c r="Q138" i="5"/>
  <c r="AD137" i="5"/>
  <c r="AF137" i="5"/>
  <c r="S138" i="5"/>
  <c r="R138" i="5"/>
  <c r="AE137" i="5"/>
  <c r="AB130" i="6" l="1"/>
  <c r="AI128" i="6"/>
  <c r="AD130" i="6"/>
  <c r="T132" i="6"/>
  <c r="W131" i="6"/>
  <c r="U131" i="6"/>
  <c r="V131" i="6"/>
  <c r="S131" i="6"/>
  <c r="X131" i="6"/>
  <c r="AH129" i="6"/>
  <c r="Z131" i="6"/>
  <c r="AA131" i="6" s="1"/>
  <c r="AC131" i="6"/>
  <c r="AO135" i="5"/>
  <c r="AQ135" i="5" s="1"/>
  <c r="AB136" i="5"/>
  <c r="I134" i="6"/>
  <c r="E134" i="6"/>
  <c r="G134" i="6"/>
  <c r="D134" i="6"/>
  <c r="H134" i="6"/>
  <c r="F134" i="6"/>
  <c r="AG130" i="6"/>
  <c r="AI129" i="6"/>
  <c r="O132" i="6"/>
  <c r="L132" i="6"/>
  <c r="Q132" i="6"/>
  <c r="P132" i="6"/>
  <c r="N132" i="6"/>
  <c r="J133" i="6"/>
  <c r="L133" i="6" s="1"/>
  <c r="AP137" i="5"/>
  <c r="X137" i="5"/>
  <c r="AK136" i="5"/>
  <c r="V139" i="5"/>
  <c r="AI138" i="5"/>
  <c r="W139" i="5"/>
  <c r="AJ138" i="5"/>
  <c r="T139" i="5"/>
  <c r="AG138" i="5"/>
  <c r="Z139" i="5"/>
  <c r="AM138" i="5"/>
  <c r="AL138" i="5"/>
  <c r="Y139" i="5"/>
  <c r="U139" i="5"/>
  <c r="AH138" i="5"/>
  <c r="AF138" i="5"/>
  <c r="S139" i="5"/>
  <c r="AD138" i="5"/>
  <c r="Q139" i="5"/>
  <c r="AE138" i="5"/>
  <c r="R139" i="5"/>
  <c r="AA139" i="5"/>
  <c r="AN138" i="5"/>
  <c r="AB131" i="6" l="1"/>
  <c r="AD131" i="6"/>
  <c r="S133" i="6"/>
  <c r="U132" i="6"/>
  <c r="W132" i="6"/>
  <c r="X132" i="6"/>
  <c r="S132" i="6"/>
  <c r="V132" i="6"/>
  <c r="AH130" i="6"/>
  <c r="Z132" i="6"/>
  <c r="AA132" i="6" s="1"/>
  <c r="AC132" i="6"/>
  <c r="AB137" i="5"/>
  <c r="AO136" i="5"/>
  <c r="AQ136" i="5" s="1"/>
  <c r="I135" i="6"/>
  <c r="E135" i="6"/>
  <c r="H135" i="6"/>
  <c r="F135" i="6"/>
  <c r="G135" i="6"/>
  <c r="D135" i="6"/>
  <c r="AG131" i="6"/>
  <c r="J134" i="6"/>
  <c r="M134" i="6" s="1"/>
  <c r="O133" i="6"/>
  <c r="P133" i="6"/>
  <c r="Q133" i="6"/>
  <c r="M133" i="6"/>
  <c r="N133" i="6"/>
  <c r="AP138" i="5"/>
  <c r="X138" i="5"/>
  <c r="AK137" i="5"/>
  <c r="T140" i="5"/>
  <c r="AG139" i="5"/>
  <c r="W140" i="5"/>
  <c r="AJ139" i="5"/>
  <c r="V140" i="5"/>
  <c r="AI139" i="5"/>
  <c r="AA140" i="5"/>
  <c r="AN139" i="5"/>
  <c r="AD139" i="5"/>
  <c r="Q140" i="5"/>
  <c r="Y140" i="5"/>
  <c r="AL139" i="5"/>
  <c r="Z140" i="5"/>
  <c r="AM139" i="5"/>
  <c r="S140" i="5"/>
  <c r="AF139" i="5"/>
  <c r="AE139" i="5"/>
  <c r="R140" i="5"/>
  <c r="U140" i="5"/>
  <c r="AH139" i="5"/>
  <c r="AI130" i="6" l="1"/>
  <c r="AB132" i="6"/>
  <c r="AD132" i="6"/>
  <c r="U133" i="6"/>
  <c r="T133" i="6"/>
  <c r="X133" i="6"/>
  <c r="W133" i="6"/>
  <c r="V133" i="6"/>
  <c r="T134" i="6"/>
  <c r="AH131" i="6"/>
  <c r="Z133" i="6"/>
  <c r="AA133" i="6" s="1"/>
  <c r="AC133" i="6"/>
  <c r="AB138" i="5"/>
  <c r="AO137" i="5"/>
  <c r="AQ137" i="5" s="1"/>
  <c r="I136" i="6"/>
  <c r="H136" i="6"/>
  <c r="D136" i="6"/>
  <c r="F136" i="6"/>
  <c r="G136" i="6"/>
  <c r="E136" i="6"/>
  <c r="AG132" i="6"/>
  <c r="N134" i="6"/>
  <c r="Q134" i="6"/>
  <c r="L134" i="6"/>
  <c r="P134" i="6"/>
  <c r="O134" i="6"/>
  <c r="J135" i="6"/>
  <c r="Q135" i="6" s="1"/>
  <c r="AP139" i="5"/>
  <c r="AK138" i="5"/>
  <c r="X139" i="5"/>
  <c r="R141" i="5"/>
  <c r="AE140" i="5"/>
  <c r="S141" i="5"/>
  <c r="AF140" i="5"/>
  <c r="T141" i="5"/>
  <c r="AG140" i="5"/>
  <c r="Z141" i="5"/>
  <c r="AM140" i="5"/>
  <c r="AA141" i="5"/>
  <c r="AN140" i="5"/>
  <c r="AI140" i="5"/>
  <c r="V141" i="5"/>
  <c r="AH140" i="5"/>
  <c r="U141" i="5"/>
  <c r="W141" i="5"/>
  <c r="AJ140" i="5"/>
  <c r="Q141" i="5"/>
  <c r="AD140" i="5"/>
  <c r="AL140" i="5"/>
  <c r="Y141" i="5"/>
  <c r="AI131" i="6" l="1"/>
  <c r="X135" i="6"/>
  <c r="V134" i="6"/>
  <c r="W134" i="6"/>
  <c r="S134" i="6"/>
  <c r="X134" i="6"/>
  <c r="U134" i="6"/>
  <c r="AH132" i="6"/>
  <c r="Z134" i="6"/>
  <c r="AA134" i="6" s="1"/>
  <c r="AC134" i="6"/>
  <c r="AD134" i="6" s="1"/>
  <c r="AB133" i="6"/>
  <c r="AD133" i="6"/>
  <c r="AO138" i="5"/>
  <c r="AQ138" i="5" s="1"/>
  <c r="AB139" i="5"/>
  <c r="I137" i="6"/>
  <c r="G137" i="6"/>
  <c r="D137" i="6"/>
  <c r="H137" i="6"/>
  <c r="F137" i="6"/>
  <c r="E137" i="6"/>
  <c r="P135" i="6"/>
  <c r="N135" i="6"/>
  <c r="M135" i="6"/>
  <c r="L135" i="6"/>
  <c r="O135" i="6"/>
  <c r="AG133" i="6"/>
  <c r="J136" i="6"/>
  <c r="O136" i="6" s="1"/>
  <c r="AP140" i="5"/>
  <c r="X140" i="5"/>
  <c r="AK139" i="5"/>
  <c r="Z142" i="5"/>
  <c r="AM141" i="5"/>
  <c r="W142" i="5"/>
  <c r="AJ141" i="5"/>
  <c r="AI141" i="5"/>
  <c r="V142" i="5"/>
  <c r="Y142" i="5"/>
  <c r="AL141" i="5"/>
  <c r="AE141" i="5"/>
  <c r="R142" i="5"/>
  <c r="Q142" i="5"/>
  <c r="AD141" i="5"/>
  <c r="AA142" i="5"/>
  <c r="AN141" i="5"/>
  <c r="S142" i="5"/>
  <c r="AF141" i="5"/>
  <c r="U142" i="5"/>
  <c r="AH141" i="5"/>
  <c r="AG141" i="5"/>
  <c r="T142" i="5"/>
  <c r="AB134" i="6" l="1"/>
  <c r="AI132" i="6"/>
  <c r="V136" i="6"/>
  <c r="AH133" i="6"/>
  <c r="V135" i="6"/>
  <c r="S135" i="6"/>
  <c r="T135" i="6"/>
  <c r="U135" i="6"/>
  <c r="W135" i="6"/>
  <c r="Z135" i="6"/>
  <c r="AA135" i="6" s="1"/>
  <c r="AC135" i="6"/>
  <c r="AD135" i="6" s="1"/>
  <c r="AB140" i="5"/>
  <c r="AO139" i="5"/>
  <c r="AQ139" i="5" s="1"/>
  <c r="I138" i="6"/>
  <c r="D138" i="6"/>
  <c r="G138" i="6"/>
  <c r="H138" i="6"/>
  <c r="F138" i="6"/>
  <c r="E138" i="6"/>
  <c r="L136" i="6"/>
  <c r="P136" i="6"/>
  <c r="Q136" i="6"/>
  <c r="N136" i="6"/>
  <c r="AG134" i="6"/>
  <c r="J137" i="6"/>
  <c r="N137" i="6" s="1"/>
  <c r="M136" i="6"/>
  <c r="AP141" i="5"/>
  <c r="X141" i="5"/>
  <c r="AK140" i="5"/>
  <c r="S143" i="5"/>
  <c r="AF142" i="5"/>
  <c r="Q143" i="5"/>
  <c r="AD142" i="5"/>
  <c r="AE142" i="5"/>
  <c r="R143" i="5"/>
  <c r="AG142" i="5"/>
  <c r="T143" i="5"/>
  <c r="Y143" i="5"/>
  <c r="AL142" i="5"/>
  <c r="V143" i="5"/>
  <c r="AI142" i="5"/>
  <c r="W143" i="5"/>
  <c r="AJ142" i="5"/>
  <c r="U143" i="5"/>
  <c r="AH142" i="5"/>
  <c r="AA143" i="5"/>
  <c r="AN142" i="5"/>
  <c r="Z143" i="5"/>
  <c r="AM142" i="5"/>
  <c r="AB135" i="6" l="1"/>
  <c r="AI133" i="6"/>
  <c r="T136" i="6"/>
  <c r="U137" i="6"/>
  <c r="AH134" i="6"/>
  <c r="U136" i="6"/>
  <c r="X136" i="6"/>
  <c r="W136" i="6"/>
  <c r="S136" i="6"/>
  <c r="Z136" i="6"/>
  <c r="AA136" i="6" s="1"/>
  <c r="AC136" i="6"/>
  <c r="AB141" i="5"/>
  <c r="AO140" i="5"/>
  <c r="AQ140" i="5" s="1"/>
  <c r="I139" i="6"/>
  <c r="D139" i="6"/>
  <c r="E139" i="6"/>
  <c r="H139" i="6"/>
  <c r="F139" i="6"/>
  <c r="G139" i="6"/>
  <c r="AG135" i="6"/>
  <c r="L137" i="6"/>
  <c r="P137" i="6"/>
  <c r="O137" i="6"/>
  <c r="Q137" i="6"/>
  <c r="M137" i="6"/>
  <c r="J138" i="6"/>
  <c r="O138" i="6" s="1"/>
  <c r="AP142" i="5"/>
  <c r="X142" i="5"/>
  <c r="AK141" i="5"/>
  <c r="AE143" i="5"/>
  <c r="R144" i="5"/>
  <c r="Q144" i="5"/>
  <c r="AD143" i="5"/>
  <c r="AN143" i="5"/>
  <c r="AA144" i="5"/>
  <c r="Y144" i="5"/>
  <c r="AL143" i="5"/>
  <c r="AH143" i="5"/>
  <c r="U144" i="5"/>
  <c r="S144" i="5"/>
  <c r="AF143" i="5"/>
  <c r="AJ143" i="5"/>
  <c r="W144" i="5"/>
  <c r="AI143" i="5"/>
  <c r="V144" i="5"/>
  <c r="AG143" i="5"/>
  <c r="T144" i="5"/>
  <c r="Z144" i="5"/>
  <c r="AM143" i="5"/>
  <c r="AI134" i="6" l="1"/>
  <c r="AB136" i="6"/>
  <c r="AD136" i="6"/>
  <c r="V138" i="6"/>
  <c r="T137" i="6"/>
  <c r="X137" i="6"/>
  <c r="V137" i="6"/>
  <c r="W137" i="6"/>
  <c r="S137" i="6"/>
  <c r="AH135" i="6"/>
  <c r="Z137" i="6"/>
  <c r="AA137" i="6" s="1"/>
  <c r="AC137" i="6"/>
  <c r="AB142" i="5"/>
  <c r="AO141" i="5"/>
  <c r="AQ141" i="5" s="1"/>
  <c r="I140" i="6"/>
  <c r="H140" i="6"/>
  <c r="F140" i="6"/>
  <c r="E140" i="6"/>
  <c r="G140" i="6"/>
  <c r="D140" i="6"/>
  <c r="AI135" i="6"/>
  <c r="N138" i="6"/>
  <c r="L138" i="6"/>
  <c r="AG136" i="6"/>
  <c r="M138" i="6"/>
  <c r="Q138" i="6"/>
  <c r="P138" i="6"/>
  <c r="J139" i="6"/>
  <c r="L139" i="6" s="1"/>
  <c r="AP143" i="5"/>
  <c r="AK142" i="5"/>
  <c r="X143" i="5"/>
  <c r="T145" i="5"/>
  <c r="AG144" i="5"/>
  <c r="AI144" i="5"/>
  <c r="V145" i="5"/>
  <c r="AA145" i="5"/>
  <c r="AN144" i="5"/>
  <c r="AE144" i="5"/>
  <c r="R145" i="5"/>
  <c r="W145" i="5"/>
  <c r="AJ144" i="5"/>
  <c r="Q145" i="5"/>
  <c r="AD144" i="5"/>
  <c r="Y145" i="5"/>
  <c r="AL144" i="5"/>
  <c r="U145" i="5"/>
  <c r="AH144" i="5"/>
  <c r="Z145" i="5"/>
  <c r="AM144" i="5"/>
  <c r="S145" i="5"/>
  <c r="AF144" i="5"/>
  <c r="AB137" i="6" l="1"/>
  <c r="AD137" i="6"/>
  <c r="S139" i="6"/>
  <c r="W138" i="6"/>
  <c r="X138" i="6"/>
  <c r="T138" i="6"/>
  <c r="AH136" i="6"/>
  <c r="S138" i="6"/>
  <c r="U138" i="6"/>
  <c r="Z138" i="6"/>
  <c r="AA138" i="6" s="1"/>
  <c r="AC138" i="6"/>
  <c r="AO142" i="5"/>
  <c r="AQ142" i="5" s="1"/>
  <c r="AB143" i="5"/>
  <c r="I141" i="6"/>
  <c r="E141" i="6"/>
  <c r="G141" i="6"/>
  <c r="H141" i="6"/>
  <c r="F141" i="6"/>
  <c r="D141" i="6"/>
  <c r="N139" i="6"/>
  <c r="M139" i="6"/>
  <c r="Q139" i="6"/>
  <c r="P139" i="6"/>
  <c r="O139" i="6"/>
  <c r="J140" i="6"/>
  <c r="M140" i="6" s="1"/>
  <c r="AP144" i="5"/>
  <c r="AK143" i="5"/>
  <c r="X144" i="5"/>
  <c r="AI145" i="5"/>
  <c r="V146" i="5"/>
  <c r="AN145" i="5"/>
  <c r="AA146" i="5"/>
  <c r="AG145" i="5"/>
  <c r="T146" i="5"/>
  <c r="Q146" i="5"/>
  <c r="AD145" i="5"/>
  <c r="W146" i="5"/>
  <c r="AJ145" i="5"/>
  <c r="AH145" i="5"/>
  <c r="U146" i="5"/>
  <c r="AE145" i="5"/>
  <c r="R146" i="5"/>
  <c r="Z146" i="5"/>
  <c r="AM145" i="5"/>
  <c r="Y146" i="5"/>
  <c r="AL145" i="5"/>
  <c r="AF145" i="5"/>
  <c r="S146" i="5"/>
  <c r="AB138" i="6" l="1"/>
  <c r="AI136" i="6"/>
  <c r="AD138" i="6"/>
  <c r="T140" i="6"/>
  <c r="V139" i="6"/>
  <c r="W139" i="6"/>
  <c r="X139" i="6"/>
  <c r="T139" i="6"/>
  <c r="U139" i="6"/>
  <c r="Z139" i="6"/>
  <c r="AA139" i="6" s="1"/>
  <c r="AC139" i="6"/>
  <c r="AB144" i="5"/>
  <c r="AO143" i="5"/>
  <c r="AQ143" i="5" s="1"/>
  <c r="I142" i="6"/>
  <c r="H142" i="6"/>
  <c r="F142" i="6"/>
  <c r="D142" i="6"/>
  <c r="G142" i="6"/>
  <c r="E142" i="6"/>
  <c r="AG137" i="6"/>
  <c r="AG138" i="6"/>
  <c r="O140" i="6"/>
  <c r="Q140" i="6"/>
  <c r="L140" i="6"/>
  <c r="N140" i="6"/>
  <c r="P140" i="6"/>
  <c r="J141" i="6"/>
  <c r="P141" i="6" s="1"/>
  <c r="AP145" i="5"/>
  <c r="AK144" i="5"/>
  <c r="X145" i="5"/>
  <c r="U147" i="5"/>
  <c r="AH146" i="5"/>
  <c r="AF146" i="5"/>
  <c r="S147" i="5"/>
  <c r="Q147" i="5"/>
  <c r="AD146" i="5"/>
  <c r="AA147" i="5"/>
  <c r="AN146" i="5"/>
  <c r="Y147" i="5"/>
  <c r="AL146" i="5"/>
  <c r="W147" i="5"/>
  <c r="AJ146" i="5"/>
  <c r="T147" i="5"/>
  <c r="AG146" i="5"/>
  <c r="Z147" i="5"/>
  <c r="AM146" i="5"/>
  <c r="AE146" i="5"/>
  <c r="R147" i="5"/>
  <c r="V147" i="5"/>
  <c r="AI146" i="5"/>
  <c r="W141" i="6" l="1"/>
  <c r="W140" i="6"/>
  <c r="U140" i="6"/>
  <c r="S140" i="6"/>
  <c r="X140" i="6"/>
  <c r="V140" i="6"/>
  <c r="AH138" i="6"/>
  <c r="AH137" i="6"/>
  <c r="Z140" i="6"/>
  <c r="AA140" i="6" s="1"/>
  <c r="AC140" i="6"/>
  <c r="AB139" i="6"/>
  <c r="AD139" i="6"/>
  <c r="AB145" i="5"/>
  <c r="AO144" i="5"/>
  <c r="AQ144" i="5" s="1"/>
  <c r="I143" i="6"/>
  <c r="H143" i="6"/>
  <c r="F143" i="6"/>
  <c r="E143" i="6"/>
  <c r="G143" i="6"/>
  <c r="D143" i="6"/>
  <c r="AG139" i="6"/>
  <c r="Q141" i="6"/>
  <c r="N141" i="6"/>
  <c r="O141" i="6"/>
  <c r="M141" i="6"/>
  <c r="L141" i="6"/>
  <c r="J142" i="6"/>
  <c r="P142" i="6" s="1"/>
  <c r="AP146" i="5"/>
  <c r="AK145" i="5"/>
  <c r="X146" i="5"/>
  <c r="S148" i="5"/>
  <c r="AF147" i="5"/>
  <c r="T148" i="5"/>
  <c r="AG147" i="5"/>
  <c r="AD147" i="5"/>
  <c r="Q148" i="5"/>
  <c r="AJ147" i="5"/>
  <c r="W148" i="5"/>
  <c r="AA148" i="5"/>
  <c r="AN147" i="5"/>
  <c r="AE147" i="5"/>
  <c r="R148" i="5"/>
  <c r="Y148" i="5"/>
  <c r="AL147" i="5"/>
  <c r="Z148" i="5"/>
  <c r="AM147" i="5"/>
  <c r="AH147" i="5"/>
  <c r="U148" i="5"/>
  <c r="V148" i="5"/>
  <c r="AI147" i="5"/>
  <c r="AI138" i="6" l="1"/>
  <c r="AB140" i="6"/>
  <c r="AD140" i="6"/>
  <c r="AI137" i="6"/>
  <c r="W142" i="6"/>
  <c r="S141" i="6"/>
  <c r="T141" i="6"/>
  <c r="V141" i="6"/>
  <c r="U141" i="6"/>
  <c r="X141" i="6"/>
  <c r="AH139" i="6"/>
  <c r="Z141" i="6"/>
  <c r="AA141" i="6" s="1"/>
  <c r="AC141" i="6"/>
  <c r="AB146" i="5"/>
  <c r="AO145" i="5"/>
  <c r="AQ145" i="5" s="1"/>
  <c r="I144" i="6"/>
  <c r="E144" i="6"/>
  <c r="F144" i="6"/>
  <c r="H144" i="6"/>
  <c r="G144" i="6"/>
  <c r="D144" i="6"/>
  <c r="AG140" i="6"/>
  <c r="AI139" i="6"/>
  <c r="N142" i="6"/>
  <c r="J143" i="6"/>
  <c r="Q143" i="6" s="1"/>
  <c r="O142" i="6"/>
  <c r="Q142" i="6"/>
  <c r="M142" i="6"/>
  <c r="L142" i="6"/>
  <c r="AP147" i="5"/>
  <c r="X147" i="5"/>
  <c r="AK146" i="5"/>
  <c r="AD148" i="5"/>
  <c r="Q149" i="5"/>
  <c r="AH148" i="5"/>
  <c r="U149" i="5"/>
  <c r="AE148" i="5"/>
  <c r="R149" i="5"/>
  <c r="AF148" i="5"/>
  <c r="S149" i="5"/>
  <c r="T149" i="5"/>
  <c r="AG148" i="5"/>
  <c r="AI148" i="5"/>
  <c r="V149" i="5"/>
  <c r="W149" i="5"/>
  <c r="AJ148" i="5"/>
  <c r="AA149" i="5"/>
  <c r="AN148" i="5"/>
  <c r="Y149" i="5"/>
  <c r="AL148" i="5"/>
  <c r="Z149" i="5"/>
  <c r="AM148" i="5"/>
  <c r="AB141" i="6" l="1"/>
  <c r="AD141" i="6"/>
  <c r="S142" i="6"/>
  <c r="T142" i="6"/>
  <c r="X142" i="6"/>
  <c r="V142" i="6"/>
  <c r="X143" i="6"/>
  <c r="U142" i="6"/>
  <c r="AH140" i="6"/>
  <c r="Z142" i="6"/>
  <c r="AA142" i="6" s="1"/>
  <c r="AC142" i="6"/>
  <c r="AO146" i="5"/>
  <c r="AQ146" i="5" s="1"/>
  <c r="AB147" i="5"/>
  <c r="I145" i="6"/>
  <c r="G145" i="6"/>
  <c r="D145" i="6"/>
  <c r="E145" i="6"/>
  <c r="H145" i="6"/>
  <c r="F145" i="6"/>
  <c r="N143" i="6"/>
  <c r="P143" i="6"/>
  <c r="M143" i="6"/>
  <c r="O143" i="6"/>
  <c r="AG141" i="6"/>
  <c r="L143" i="6"/>
  <c r="J144" i="6"/>
  <c r="P144" i="6" s="1"/>
  <c r="AP148" i="5"/>
  <c r="AK147" i="5"/>
  <c r="X148" i="5"/>
  <c r="T150" i="5"/>
  <c r="AG149" i="5"/>
  <c r="W150" i="5"/>
  <c r="AJ149" i="5"/>
  <c r="AA150" i="5"/>
  <c r="AN149" i="5"/>
  <c r="Q150" i="5"/>
  <c r="AD149" i="5"/>
  <c r="AE149" i="5"/>
  <c r="R150" i="5"/>
  <c r="AF149" i="5"/>
  <c r="S150" i="5"/>
  <c r="AM149" i="5"/>
  <c r="Z150" i="5"/>
  <c r="V150" i="5"/>
  <c r="AI149" i="5"/>
  <c r="AL149" i="5"/>
  <c r="Y150" i="5"/>
  <c r="U150" i="5"/>
  <c r="AH149" i="5"/>
  <c r="AB142" i="6" l="1"/>
  <c r="AI140" i="6"/>
  <c r="AD142" i="6"/>
  <c r="W144" i="6"/>
  <c r="S143" i="6"/>
  <c r="AH141" i="6"/>
  <c r="V143" i="6"/>
  <c r="T143" i="6"/>
  <c r="W143" i="6"/>
  <c r="U143" i="6"/>
  <c r="Z143" i="6"/>
  <c r="AA143" i="6" s="1"/>
  <c r="AC143" i="6"/>
  <c r="AO147" i="5"/>
  <c r="AQ147" i="5" s="1"/>
  <c r="AB148" i="5"/>
  <c r="I146" i="6"/>
  <c r="E146" i="6"/>
  <c r="D146" i="6"/>
  <c r="G146" i="6"/>
  <c r="H146" i="6"/>
  <c r="F146" i="6"/>
  <c r="AG142" i="6"/>
  <c r="N144" i="6"/>
  <c r="O144" i="6"/>
  <c r="Q144" i="6"/>
  <c r="L144" i="6"/>
  <c r="M144" i="6"/>
  <c r="J145" i="6"/>
  <c r="L145" i="6" s="1"/>
  <c r="AP149" i="5"/>
  <c r="X149" i="5"/>
  <c r="AK148" i="5"/>
  <c r="W151" i="5"/>
  <c r="AJ150" i="5"/>
  <c r="U151" i="5"/>
  <c r="AH150" i="5"/>
  <c r="AD150" i="5"/>
  <c r="Q151" i="5"/>
  <c r="AM150" i="5"/>
  <c r="Z151" i="5"/>
  <c r="Y151" i="5"/>
  <c r="AL150" i="5"/>
  <c r="AN150" i="5"/>
  <c r="AA151" i="5"/>
  <c r="AF150" i="5"/>
  <c r="S151" i="5"/>
  <c r="AG150" i="5"/>
  <c r="T151" i="5"/>
  <c r="AE150" i="5"/>
  <c r="R151" i="5"/>
  <c r="V151" i="5"/>
  <c r="AI150" i="5"/>
  <c r="AB143" i="6" l="1"/>
  <c r="AI141" i="6"/>
  <c r="AD143" i="6"/>
  <c r="S145" i="6"/>
  <c r="T144" i="6"/>
  <c r="S144" i="6"/>
  <c r="X144" i="6"/>
  <c r="V144" i="6"/>
  <c r="U144" i="6"/>
  <c r="AH142" i="6"/>
  <c r="Z144" i="6"/>
  <c r="AA144" i="6" s="1"/>
  <c r="AC144" i="6"/>
  <c r="AB149" i="5"/>
  <c r="AO148" i="5"/>
  <c r="AQ148" i="5" s="1"/>
  <c r="I147" i="6"/>
  <c r="G147" i="6"/>
  <c r="H147" i="6"/>
  <c r="D147" i="6"/>
  <c r="F147" i="6"/>
  <c r="E147" i="6"/>
  <c r="AG143" i="6"/>
  <c r="AI142" i="6"/>
  <c r="O145" i="6"/>
  <c r="Q145" i="6"/>
  <c r="M145" i="6"/>
  <c r="N145" i="6"/>
  <c r="J146" i="6"/>
  <c r="O146" i="6" s="1"/>
  <c r="P145" i="6"/>
  <c r="AP150" i="5"/>
  <c r="X150" i="5"/>
  <c r="AK149" i="5"/>
  <c r="Z152" i="5"/>
  <c r="AM151" i="5"/>
  <c r="Y152" i="5"/>
  <c r="AL151" i="5"/>
  <c r="AD151" i="5"/>
  <c r="Q152" i="5"/>
  <c r="AI151" i="5"/>
  <c r="V152" i="5"/>
  <c r="AE151" i="5"/>
  <c r="R152" i="5"/>
  <c r="AG151" i="5"/>
  <c r="T152" i="5"/>
  <c r="AF151" i="5"/>
  <c r="S152" i="5"/>
  <c r="U152" i="5"/>
  <c r="AH151" i="5"/>
  <c r="AA152" i="5"/>
  <c r="AN151" i="5"/>
  <c r="W152" i="5"/>
  <c r="AJ151" i="5"/>
  <c r="AB144" i="6" l="1"/>
  <c r="AD144" i="6"/>
  <c r="W145" i="6"/>
  <c r="V146" i="6"/>
  <c r="U145" i="6"/>
  <c r="T145" i="6"/>
  <c r="X145" i="6"/>
  <c r="V145" i="6"/>
  <c r="AH143" i="6"/>
  <c r="Z145" i="6"/>
  <c r="AA145" i="6" s="1"/>
  <c r="AC145" i="6"/>
  <c r="AO149" i="5"/>
  <c r="AQ149" i="5" s="1"/>
  <c r="AB150" i="5"/>
  <c r="I148" i="6"/>
  <c r="E148" i="6"/>
  <c r="D148" i="6"/>
  <c r="G148" i="6"/>
  <c r="H148" i="6"/>
  <c r="F148" i="6"/>
  <c r="AI143" i="6"/>
  <c r="Q146" i="6"/>
  <c r="P146" i="6"/>
  <c r="N146" i="6"/>
  <c r="L146" i="6"/>
  <c r="M146" i="6"/>
  <c r="J147" i="6"/>
  <c r="M147" i="6" s="1"/>
  <c r="AP151" i="5"/>
  <c r="X151" i="5"/>
  <c r="AK150" i="5"/>
  <c r="Q153" i="5"/>
  <c r="AD152" i="5"/>
  <c r="U153" i="5"/>
  <c r="AH152" i="5"/>
  <c r="Y153" i="5"/>
  <c r="AL152" i="5"/>
  <c r="AI152" i="5"/>
  <c r="V153" i="5"/>
  <c r="R153" i="5"/>
  <c r="AE152" i="5"/>
  <c r="S153" i="5"/>
  <c r="AF152" i="5"/>
  <c r="AM152" i="5"/>
  <c r="Z153" i="5"/>
  <c r="W153" i="5"/>
  <c r="AJ152" i="5"/>
  <c r="AG152" i="5"/>
  <c r="T153" i="5"/>
  <c r="AA153" i="5"/>
  <c r="AN152" i="5"/>
  <c r="T147" i="6" l="1"/>
  <c r="T146" i="6"/>
  <c r="S146" i="6"/>
  <c r="U146" i="6"/>
  <c r="W146" i="6"/>
  <c r="X146" i="6"/>
  <c r="Z146" i="6"/>
  <c r="AA146" i="6" s="1"/>
  <c r="AC146" i="6"/>
  <c r="AB145" i="6"/>
  <c r="AD145" i="6"/>
  <c r="AO150" i="5"/>
  <c r="AQ150" i="5" s="1"/>
  <c r="AB151" i="5"/>
  <c r="I149" i="6"/>
  <c r="D149" i="6"/>
  <c r="H149" i="6"/>
  <c r="F149" i="6"/>
  <c r="E149" i="6"/>
  <c r="G149" i="6"/>
  <c r="AG144" i="6"/>
  <c r="AG145" i="6"/>
  <c r="J148" i="6"/>
  <c r="Q148" i="6" s="1"/>
  <c r="O147" i="6"/>
  <c r="P147" i="6"/>
  <c r="N147" i="6"/>
  <c r="Q147" i="6"/>
  <c r="L147" i="6"/>
  <c r="AP152" i="5"/>
  <c r="X152" i="5"/>
  <c r="AK151" i="5"/>
  <c r="Y154" i="5"/>
  <c r="AL153" i="5"/>
  <c r="AA154" i="5"/>
  <c r="AN153" i="5"/>
  <c r="S154" i="5"/>
  <c r="AF153" i="5"/>
  <c r="AG153" i="5"/>
  <c r="T154" i="5"/>
  <c r="Z154" i="5"/>
  <c r="AM153" i="5"/>
  <c r="R154" i="5"/>
  <c r="AE153" i="5"/>
  <c r="U154" i="5"/>
  <c r="AH153" i="5"/>
  <c r="AI153" i="5"/>
  <c r="V154" i="5"/>
  <c r="W154" i="5"/>
  <c r="AJ153" i="5"/>
  <c r="AD153" i="5"/>
  <c r="Q154" i="5"/>
  <c r="AB146" i="6" l="1"/>
  <c r="AD146" i="6"/>
  <c r="S147" i="6"/>
  <c r="X147" i="6"/>
  <c r="U147" i="6"/>
  <c r="W147" i="6"/>
  <c r="V147" i="6"/>
  <c r="X148" i="6"/>
  <c r="AH145" i="6"/>
  <c r="AH144" i="6"/>
  <c r="Z147" i="6"/>
  <c r="AA147" i="6" s="1"/>
  <c r="AC147" i="6"/>
  <c r="AB152" i="5"/>
  <c r="AO151" i="5"/>
  <c r="AQ151" i="5" s="1"/>
  <c r="I150" i="6"/>
  <c r="H150" i="6"/>
  <c r="F150" i="6"/>
  <c r="G150" i="6"/>
  <c r="D150" i="6"/>
  <c r="E150" i="6"/>
  <c r="AG146" i="6"/>
  <c r="AI145" i="6"/>
  <c r="O148" i="6"/>
  <c r="N148" i="6"/>
  <c r="L148" i="6"/>
  <c r="M148" i="6"/>
  <c r="P148" i="6"/>
  <c r="J149" i="6"/>
  <c r="L149" i="6" s="1"/>
  <c r="AP153" i="5"/>
  <c r="AK152" i="5"/>
  <c r="X153" i="5"/>
  <c r="AF154" i="5"/>
  <c r="S155" i="5"/>
  <c r="U155" i="5"/>
  <c r="AH154" i="5"/>
  <c r="AE154" i="5"/>
  <c r="R155" i="5"/>
  <c r="AG154" i="5"/>
  <c r="T155" i="5"/>
  <c r="Q155" i="5"/>
  <c r="AD154" i="5"/>
  <c r="AJ154" i="5"/>
  <c r="W155" i="5"/>
  <c r="AA155" i="5"/>
  <c r="AN154" i="5"/>
  <c r="AI154" i="5"/>
  <c r="V155" i="5"/>
  <c r="AM154" i="5"/>
  <c r="Z155" i="5"/>
  <c r="Y155" i="5"/>
  <c r="AL154" i="5"/>
  <c r="AB147" i="6" l="1"/>
  <c r="AI144" i="6"/>
  <c r="AD147" i="6"/>
  <c r="S149" i="6"/>
  <c r="W148" i="6"/>
  <c r="T148" i="6"/>
  <c r="S148" i="6"/>
  <c r="U148" i="6"/>
  <c r="V148" i="6"/>
  <c r="AH146" i="6"/>
  <c r="Z148" i="6"/>
  <c r="AA148" i="6" s="1"/>
  <c r="AC148" i="6"/>
  <c r="AO152" i="5"/>
  <c r="AQ152" i="5" s="1"/>
  <c r="AB153" i="5"/>
  <c r="I151" i="6"/>
  <c r="E151" i="6"/>
  <c r="H151" i="6"/>
  <c r="D151" i="6"/>
  <c r="F151" i="6"/>
  <c r="G151" i="6"/>
  <c r="AG147" i="6"/>
  <c r="AI146" i="6"/>
  <c r="N149" i="6"/>
  <c r="P149" i="6"/>
  <c r="Q149" i="6"/>
  <c r="O149" i="6"/>
  <c r="M149" i="6"/>
  <c r="J150" i="6"/>
  <c r="L150" i="6" s="1"/>
  <c r="AP154" i="5"/>
  <c r="AK153" i="5"/>
  <c r="X154" i="5"/>
  <c r="W156" i="5"/>
  <c r="AJ155" i="5"/>
  <c r="S156" i="5"/>
  <c r="AF155" i="5"/>
  <c r="V156" i="5"/>
  <c r="AI155" i="5"/>
  <c r="R156" i="5"/>
  <c r="AE155" i="5"/>
  <c r="AD155" i="5"/>
  <c r="Q156" i="5"/>
  <c r="Y156" i="5"/>
  <c r="AL155" i="5"/>
  <c r="U156" i="5"/>
  <c r="AH155" i="5"/>
  <c r="AA156" i="5"/>
  <c r="AN155" i="5"/>
  <c r="AG155" i="5"/>
  <c r="T156" i="5"/>
  <c r="AM155" i="5"/>
  <c r="Z156" i="5"/>
  <c r="AB148" i="6" l="1"/>
  <c r="AD148" i="6"/>
  <c r="S150" i="6"/>
  <c r="T149" i="6"/>
  <c r="V149" i="6"/>
  <c r="X149" i="6"/>
  <c r="W149" i="6"/>
  <c r="U149" i="6"/>
  <c r="AH147" i="6"/>
  <c r="Z149" i="6"/>
  <c r="AA149" i="6" s="1"/>
  <c r="AC149" i="6"/>
  <c r="AO153" i="5"/>
  <c r="AQ153" i="5" s="1"/>
  <c r="AB154" i="5"/>
  <c r="I152" i="6"/>
  <c r="G152" i="6"/>
  <c r="H152" i="6"/>
  <c r="F152" i="6"/>
  <c r="E152" i="6"/>
  <c r="D152" i="6"/>
  <c r="AI147" i="6"/>
  <c r="AG148" i="6"/>
  <c r="M150" i="6"/>
  <c r="Q150" i="6"/>
  <c r="O150" i="6"/>
  <c r="P150" i="6"/>
  <c r="N150" i="6"/>
  <c r="J151" i="6"/>
  <c r="Q151" i="6" s="1"/>
  <c r="AP155" i="5"/>
  <c r="X155" i="5"/>
  <c r="AK154" i="5"/>
  <c r="S157" i="5"/>
  <c r="AF156" i="5"/>
  <c r="AJ156" i="5"/>
  <c r="W157" i="5"/>
  <c r="V157" i="5"/>
  <c r="AI156" i="5"/>
  <c r="AM156" i="5"/>
  <c r="Z157" i="5"/>
  <c r="T157" i="5"/>
  <c r="AG156" i="5"/>
  <c r="U157" i="5"/>
  <c r="AH156" i="5"/>
  <c r="Y157" i="5"/>
  <c r="AL156" i="5"/>
  <c r="AN156" i="5"/>
  <c r="AA157" i="5"/>
  <c r="R157" i="5"/>
  <c r="AE156" i="5"/>
  <c r="Q157" i="5"/>
  <c r="AD156" i="5"/>
  <c r="X151" i="6" l="1"/>
  <c r="U150" i="6"/>
  <c r="W150" i="6"/>
  <c r="V150" i="6"/>
  <c r="X150" i="6"/>
  <c r="T150" i="6"/>
  <c r="AH148" i="6"/>
  <c r="Z150" i="6"/>
  <c r="AA150" i="6" s="1"/>
  <c r="AC150" i="6"/>
  <c r="AB149" i="6"/>
  <c r="AD149" i="6"/>
  <c r="AO154" i="5"/>
  <c r="AQ154" i="5" s="1"/>
  <c r="AB155" i="5"/>
  <c r="I153" i="6"/>
  <c r="H153" i="6"/>
  <c r="F153" i="6"/>
  <c r="D153" i="6"/>
  <c r="G153" i="6"/>
  <c r="E153" i="6"/>
  <c r="AG149" i="6"/>
  <c r="O151" i="6"/>
  <c r="P151" i="6"/>
  <c r="M151" i="6"/>
  <c r="L151" i="6"/>
  <c r="N151" i="6"/>
  <c r="J152" i="6"/>
  <c r="P152" i="6" s="1"/>
  <c r="AP156" i="5"/>
  <c r="AK155" i="5"/>
  <c r="X156" i="5"/>
  <c r="Z158" i="5"/>
  <c r="AM157" i="5"/>
  <c r="W158" i="5"/>
  <c r="AJ157" i="5"/>
  <c r="Q158" i="5"/>
  <c r="AD157" i="5"/>
  <c r="AF157" i="5"/>
  <c r="S158" i="5"/>
  <c r="R158" i="5"/>
  <c r="AE157" i="5"/>
  <c r="V158" i="5"/>
  <c r="AI157" i="5"/>
  <c r="U158" i="5"/>
  <c r="AH157" i="5"/>
  <c r="AA158" i="5"/>
  <c r="AN157" i="5"/>
  <c r="AG157" i="5"/>
  <c r="T158" i="5"/>
  <c r="Y158" i="5"/>
  <c r="AL157" i="5"/>
  <c r="AI148" i="6" l="1"/>
  <c r="W152" i="6"/>
  <c r="U151" i="6"/>
  <c r="S151" i="6"/>
  <c r="T151" i="6"/>
  <c r="W151" i="6"/>
  <c r="V151" i="6"/>
  <c r="AH149" i="6"/>
  <c r="Z151" i="6"/>
  <c r="AA151" i="6" s="1"/>
  <c r="AC151" i="6"/>
  <c r="AB150" i="6"/>
  <c r="AD150" i="6"/>
  <c r="AB156" i="5"/>
  <c r="AO155" i="5"/>
  <c r="AQ155" i="5" s="1"/>
  <c r="I154" i="6"/>
  <c r="H154" i="6"/>
  <c r="F154" i="6"/>
  <c r="D154" i="6"/>
  <c r="G154" i="6"/>
  <c r="E154" i="6"/>
  <c r="Q152" i="6"/>
  <c r="M152" i="6"/>
  <c r="L152" i="6"/>
  <c r="N152" i="6"/>
  <c r="O152" i="6"/>
  <c r="J153" i="6"/>
  <c r="Q153" i="6" s="1"/>
  <c r="AP157" i="5"/>
  <c r="X157" i="5"/>
  <c r="AK156" i="5"/>
  <c r="AD158" i="5"/>
  <c r="Q159" i="5"/>
  <c r="W159" i="5"/>
  <c r="AJ158" i="5"/>
  <c r="T159" i="5"/>
  <c r="AG158" i="5"/>
  <c r="R159" i="5"/>
  <c r="AE158" i="5"/>
  <c r="AM158" i="5"/>
  <c r="Z159" i="5"/>
  <c r="U159" i="5"/>
  <c r="AH158" i="5"/>
  <c r="V159" i="5"/>
  <c r="AI158" i="5"/>
  <c r="Y159" i="5"/>
  <c r="AL158" i="5"/>
  <c r="AA159" i="5"/>
  <c r="AN158" i="5"/>
  <c r="S159" i="5"/>
  <c r="AF158" i="5"/>
  <c r="AB151" i="6" l="1"/>
  <c r="AD151" i="6"/>
  <c r="AI149" i="6"/>
  <c r="X153" i="6"/>
  <c r="V152" i="6"/>
  <c r="U152" i="6"/>
  <c r="S152" i="6"/>
  <c r="T152" i="6"/>
  <c r="X152" i="6"/>
  <c r="Z152" i="6"/>
  <c r="AA152" i="6" s="1"/>
  <c r="AC152" i="6"/>
  <c r="AB157" i="5"/>
  <c r="AO156" i="5"/>
  <c r="AQ156" i="5" s="1"/>
  <c r="I155" i="6"/>
  <c r="H155" i="6"/>
  <c r="F155" i="6"/>
  <c r="D155" i="6"/>
  <c r="E155" i="6"/>
  <c r="G155" i="6"/>
  <c r="AG150" i="6"/>
  <c r="AG151" i="6"/>
  <c r="L153" i="6"/>
  <c r="M153" i="6"/>
  <c r="P153" i="6"/>
  <c r="N153" i="6"/>
  <c r="O153" i="6"/>
  <c r="J154" i="6"/>
  <c r="O154" i="6" s="1"/>
  <c r="AP158" i="5"/>
  <c r="X158" i="5"/>
  <c r="AK157" i="5"/>
  <c r="AJ159" i="5"/>
  <c r="W160" i="5"/>
  <c r="AN159" i="5"/>
  <c r="AA160" i="5"/>
  <c r="U160" i="5"/>
  <c r="AH159" i="5"/>
  <c r="AD159" i="5"/>
  <c r="Q160" i="5"/>
  <c r="Z160" i="5"/>
  <c r="AM159" i="5"/>
  <c r="Y160" i="5"/>
  <c r="AL159" i="5"/>
  <c r="R160" i="5"/>
  <c r="AE159" i="5"/>
  <c r="V160" i="5"/>
  <c r="AI159" i="5"/>
  <c r="S160" i="5"/>
  <c r="AF159" i="5"/>
  <c r="T160" i="5"/>
  <c r="AG159" i="5"/>
  <c r="AB152" i="6" l="1"/>
  <c r="AD152" i="6"/>
  <c r="V154" i="6"/>
  <c r="V153" i="6"/>
  <c r="U153" i="6"/>
  <c r="W153" i="6"/>
  <c r="T153" i="6"/>
  <c r="S153" i="6"/>
  <c r="AH151" i="6"/>
  <c r="AH150" i="6"/>
  <c r="Z153" i="6"/>
  <c r="AA153" i="6" s="1"/>
  <c r="AC153" i="6"/>
  <c r="AB158" i="5"/>
  <c r="AO157" i="5"/>
  <c r="AQ157" i="5" s="1"/>
  <c r="I156" i="6"/>
  <c r="E156" i="6"/>
  <c r="D156" i="6"/>
  <c r="G156" i="6"/>
  <c r="F156" i="6"/>
  <c r="H156" i="6"/>
  <c r="AG152" i="6"/>
  <c r="AI151" i="6"/>
  <c r="P154" i="6"/>
  <c r="Q154" i="6"/>
  <c r="N154" i="6"/>
  <c r="M154" i="6"/>
  <c r="L154" i="6"/>
  <c r="J155" i="6"/>
  <c r="P155" i="6" s="1"/>
  <c r="AP159" i="5"/>
  <c r="AK158" i="5"/>
  <c r="X159" i="5"/>
  <c r="V161" i="5"/>
  <c r="AI160" i="5"/>
  <c r="W161" i="5"/>
  <c r="AJ160" i="5"/>
  <c r="AA161" i="5"/>
  <c r="AN160" i="5"/>
  <c r="AH160" i="5"/>
  <c r="U161" i="5"/>
  <c r="Y161" i="5"/>
  <c r="AL160" i="5"/>
  <c r="Z161" i="5"/>
  <c r="AM160" i="5"/>
  <c r="T161" i="5"/>
  <c r="AG160" i="5"/>
  <c r="S161" i="5"/>
  <c r="AF160" i="5"/>
  <c r="Q161" i="5"/>
  <c r="AD160" i="5"/>
  <c r="R161" i="5"/>
  <c r="AE160" i="5"/>
  <c r="AB153" i="6" l="1"/>
  <c r="AI150" i="6"/>
  <c r="AD153" i="6"/>
  <c r="W155" i="6"/>
  <c r="S154" i="6"/>
  <c r="T154" i="6"/>
  <c r="U154" i="6"/>
  <c r="X154" i="6"/>
  <c r="W154" i="6"/>
  <c r="AH152" i="6"/>
  <c r="Z154" i="6"/>
  <c r="AA154" i="6" s="1"/>
  <c r="AC154" i="6"/>
  <c r="AB159" i="5"/>
  <c r="AO158" i="5"/>
  <c r="AQ158" i="5" s="1"/>
  <c r="I157" i="6"/>
  <c r="G157" i="6"/>
  <c r="E157" i="6"/>
  <c r="D157" i="6"/>
  <c r="H157" i="6"/>
  <c r="F157" i="6"/>
  <c r="AG153" i="6"/>
  <c r="AI152" i="6"/>
  <c r="L155" i="6"/>
  <c r="N155" i="6"/>
  <c r="Q155" i="6"/>
  <c r="J156" i="6"/>
  <c r="N156" i="6" s="1"/>
  <c r="O155" i="6"/>
  <c r="M155" i="6"/>
  <c r="AP160" i="5"/>
  <c r="X160" i="5"/>
  <c r="AK159" i="5"/>
  <c r="AE161" i="5"/>
  <c r="R162" i="5"/>
  <c r="Y162" i="5"/>
  <c r="AL161" i="5"/>
  <c r="Q162" i="5"/>
  <c r="AD161" i="5"/>
  <c r="S162" i="5"/>
  <c r="AF161" i="5"/>
  <c r="AI161" i="5"/>
  <c r="V162" i="5"/>
  <c r="AN161" i="5"/>
  <c r="AA162" i="5"/>
  <c r="T162" i="5"/>
  <c r="AG161" i="5"/>
  <c r="AM161" i="5"/>
  <c r="Z162" i="5"/>
  <c r="U162" i="5"/>
  <c r="AH161" i="5"/>
  <c r="W162" i="5"/>
  <c r="AJ161" i="5"/>
  <c r="AB154" i="6" l="1"/>
  <c r="AD154" i="6"/>
  <c r="T155" i="6"/>
  <c r="V155" i="6"/>
  <c r="U156" i="6"/>
  <c r="X155" i="6"/>
  <c r="U155" i="6"/>
  <c r="S155" i="6"/>
  <c r="AH153" i="6"/>
  <c r="Z155" i="6"/>
  <c r="AA155" i="6" s="1"/>
  <c r="AC155" i="6"/>
  <c r="AB160" i="5"/>
  <c r="AO159" i="5"/>
  <c r="AQ159" i="5" s="1"/>
  <c r="I158" i="6"/>
  <c r="D158" i="6"/>
  <c r="G158" i="6"/>
  <c r="H158" i="6"/>
  <c r="F158" i="6"/>
  <c r="E158" i="6"/>
  <c r="AG154" i="6"/>
  <c r="O156" i="6"/>
  <c r="M156" i="6"/>
  <c r="L156" i="6"/>
  <c r="Q156" i="6"/>
  <c r="P156" i="6"/>
  <c r="J157" i="6"/>
  <c r="P157" i="6" s="1"/>
  <c r="AP161" i="5"/>
  <c r="X161" i="5"/>
  <c r="AK160" i="5"/>
  <c r="AH162" i="5"/>
  <c r="U163" i="5"/>
  <c r="AI162" i="5"/>
  <c r="V163" i="5"/>
  <c r="S163" i="5"/>
  <c r="AF162" i="5"/>
  <c r="AN162" i="5"/>
  <c r="AA163" i="5"/>
  <c r="W163" i="5"/>
  <c r="AJ162" i="5"/>
  <c r="Z163" i="5"/>
  <c r="AM162" i="5"/>
  <c r="R163" i="5"/>
  <c r="AE162" i="5"/>
  <c r="Q163" i="5"/>
  <c r="AD162" i="5"/>
  <c r="AL162" i="5"/>
  <c r="Y163" i="5"/>
  <c r="AG162" i="5"/>
  <c r="T163" i="5"/>
  <c r="AI153" i="6" l="1"/>
  <c r="AB155" i="6"/>
  <c r="AD155" i="6"/>
  <c r="W157" i="6"/>
  <c r="W156" i="6"/>
  <c r="X156" i="6"/>
  <c r="S156" i="6"/>
  <c r="T156" i="6"/>
  <c r="V156" i="6"/>
  <c r="AH154" i="6"/>
  <c r="Z156" i="6"/>
  <c r="AA156" i="6" s="1"/>
  <c r="AC156" i="6"/>
  <c r="AO160" i="5"/>
  <c r="AQ160" i="5" s="1"/>
  <c r="AB161" i="5"/>
  <c r="I159" i="6"/>
  <c r="E159" i="6"/>
  <c r="D159" i="6"/>
  <c r="H159" i="6"/>
  <c r="F159" i="6"/>
  <c r="G159" i="6"/>
  <c r="AI154" i="6"/>
  <c r="J158" i="6"/>
  <c r="P158" i="6" s="1"/>
  <c r="L157" i="6"/>
  <c r="N157" i="6"/>
  <c r="O157" i="6"/>
  <c r="M157" i="6"/>
  <c r="Q157" i="6"/>
  <c r="AP162" i="5"/>
  <c r="AK161" i="5"/>
  <c r="X162" i="5"/>
  <c r="Y164" i="5"/>
  <c r="AL163" i="5"/>
  <c r="AI163" i="5"/>
  <c r="V164" i="5"/>
  <c r="R164" i="5"/>
  <c r="AE163" i="5"/>
  <c r="S164" i="5"/>
  <c r="AF163" i="5"/>
  <c r="W164" i="5"/>
  <c r="AJ163" i="5"/>
  <c r="T164" i="5"/>
  <c r="AG163" i="5"/>
  <c r="Q164" i="5"/>
  <c r="AD163" i="5"/>
  <c r="U164" i="5"/>
  <c r="AH163" i="5"/>
  <c r="AN163" i="5"/>
  <c r="AA164" i="5"/>
  <c r="Z164" i="5"/>
  <c r="AM163" i="5"/>
  <c r="AB156" i="6" l="1"/>
  <c r="AD156" i="6"/>
  <c r="X157" i="6"/>
  <c r="T157" i="6"/>
  <c r="V157" i="6"/>
  <c r="U157" i="6"/>
  <c r="S157" i="6"/>
  <c r="W158" i="6"/>
  <c r="Z157" i="6"/>
  <c r="AA157" i="6" s="1"/>
  <c r="AC157" i="6"/>
  <c r="AB162" i="5"/>
  <c r="AO161" i="5"/>
  <c r="AQ161" i="5" s="1"/>
  <c r="I160" i="6"/>
  <c r="E160" i="6"/>
  <c r="G160" i="6"/>
  <c r="D160" i="6"/>
  <c r="H160" i="6"/>
  <c r="F160" i="6"/>
  <c r="N158" i="6"/>
  <c r="O158" i="6"/>
  <c r="M158" i="6"/>
  <c r="L158" i="6"/>
  <c r="Q158" i="6"/>
  <c r="AG156" i="6"/>
  <c r="AG155" i="6"/>
  <c r="J159" i="6"/>
  <c r="P159" i="6" s="1"/>
  <c r="AP163" i="5"/>
  <c r="AK162" i="5"/>
  <c r="X163" i="5"/>
  <c r="AM164" i="5"/>
  <c r="Z165" i="5"/>
  <c r="V165" i="5"/>
  <c r="AI164" i="5"/>
  <c r="T165" i="5"/>
  <c r="AG164" i="5"/>
  <c r="S165" i="5"/>
  <c r="AF164" i="5"/>
  <c r="AA165" i="5"/>
  <c r="AN164" i="5"/>
  <c r="R165" i="5"/>
  <c r="AE164" i="5"/>
  <c r="Y165" i="5"/>
  <c r="AL164" i="5"/>
  <c r="Q165" i="5"/>
  <c r="AD164" i="5"/>
  <c r="W165" i="5"/>
  <c r="AJ164" i="5"/>
  <c r="U165" i="5"/>
  <c r="AH164" i="5"/>
  <c r="AB157" i="6" l="1"/>
  <c r="AD157" i="6"/>
  <c r="W159" i="6"/>
  <c r="AH155" i="6"/>
  <c r="AH156" i="6"/>
  <c r="X158" i="6"/>
  <c r="S158" i="6"/>
  <c r="T158" i="6"/>
  <c r="V158" i="6"/>
  <c r="U158" i="6"/>
  <c r="Z158" i="6"/>
  <c r="AA158" i="6" s="1"/>
  <c r="AC158" i="6"/>
  <c r="AO162" i="5"/>
  <c r="AQ162" i="5" s="1"/>
  <c r="AB163" i="5"/>
  <c r="I161" i="6"/>
  <c r="D161" i="6"/>
  <c r="E161" i="6"/>
  <c r="H161" i="6"/>
  <c r="F161" i="6"/>
  <c r="G161" i="6"/>
  <c r="AG157" i="6"/>
  <c r="J160" i="6"/>
  <c r="N160" i="6" s="1"/>
  <c r="N159" i="6"/>
  <c r="L159" i="6"/>
  <c r="O159" i="6"/>
  <c r="M159" i="6"/>
  <c r="Q159" i="6"/>
  <c r="AP164" i="5"/>
  <c r="X164" i="5"/>
  <c r="AK163" i="5"/>
  <c r="AD165" i="5"/>
  <c r="Q166" i="5"/>
  <c r="AJ165" i="5"/>
  <c r="W166" i="5"/>
  <c r="AN165" i="5"/>
  <c r="AA166" i="5"/>
  <c r="S166" i="5"/>
  <c r="AF165" i="5"/>
  <c r="AL165" i="5"/>
  <c r="Y166" i="5"/>
  <c r="AG165" i="5"/>
  <c r="T166" i="5"/>
  <c r="U166" i="5"/>
  <c r="AH165" i="5"/>
  <c r="V166" i="5"/>
  <c r="AI165" i="5"/>
  <c r="R166" i="5"/>
  <c r="AE165" i="5"/>
  <c r="Z166" i="5"/>
  <c r="AM165" i="5"/>
  <c r="AB158" i="6" l="1"/>
  <c r="AD158" i="6"/>
  <c r="AI156" i="6"/>
  <c r="AI155" i="6"/>
  <c r="X159" i="6"/>
  <c r="T159" i="6"/>
  <c r="V159" i="6"/>
  <c r="S159" i="6"/>
  <c r="U159" i="6"/>
  <c r="U160" i="6"/>
  <c r="AH157" i="6"/>
  <c r="Z159" i="6"/>
  <c r="AA159" i="6" s="1"/>
  <c r="AC159" i="6"/>
  <c r="AO163" i="5"/>
  <c r="AQ163" i="5" s="1"/>
  <c r="AB164" i="5"/>
  <c r="I162" i="6"/>
  <c r="G162" i="6"/>
  <c r="D162" i="6"/>
  <c r="H162" i="6"/>
  <c r="F162" i="6"/>
  <c r="E162" i="6"/>
  <c r="AG158" i="6"/>
  <c r="M160" i="6"/>
  <c r="P160" i="6"/>
  <c r="L160" i="6"/>
  <c r="O160" i="6"/>
  <c r="Q160" i="6"/>
  <c r="J161" i="6"/>
  <c r="N161" i="6" s="1"/>
  <c r="AP165" i="5"/>
  <c r="AK164" i="5"/>
  <c r="X165" i="5"/>
  <c r="Z167" i="5"/>
  <c r="AM166" i="5"/>
  <c r="AA167" i="5"/>
  <c r="AN166" i="5"/>
  <c r="AH166" i="5"/>
  <c r="U167" i="5"/>
  <c r="R167" i="5"/>
  <c r="AE166" i="5"/>
  <c r="AG166" i="5"/>
  <c r="T167" i="5"/>
  <c r="W167" i="5"/>
  <c r="AJ166" i="5"/>
  <c r="Y167" i="5"/>
  <c r="AL166" i="5"/>
  <c r="AI166" i="5"/>
  <c r="V167" i="5"/>
  <c r="AD166" i="5"/>
  <c r="Q167" i="5"/>
  <c r="AF166" i="5"/>
  <c r="S167" i="5"/>
  <c r="AI157" i="6" l="1"/>
  <c r="AB159" i="6"/>
  <c r="AD159" i="6"/>
  <c r="U161" i="6"/>
  <c r="X160" i="6"/>
  <c r="V160" i="6"/>
  <c r="S160" i="6"/>
  <c r="W160" i="6"/>
  <c r="T160" i="6"/>
  <c r="AH158" i="6"/>
  <c r="Z160" i="6"/>
  <c r="AA160" i="6" s="1"/>
  <c r="AC160" i="6"/>
  <c r="AB165" i="5"/>
  <c r="AO164" i="5"/>
  <c r="AQ164" i="5" s="1"/>
  <c r="I163" i="6"/>
  <c r="H163" i="6"/>
  <c r="F163" i="6"/>
  <c r="G163" i="6"/>
  <c r="D163" i="6"/>
  <c r="E163" i="6"/>
  <c r="AI158" i="6"/>
  <c r="O161" i="6"/>
  <c r="P161" i="6"/>
  <c r="L161" i="6"/>
  <c r="Q161" i="6"/>
  <c r="M161" i="6"/>
  <c r="J162" i="6"/>
  <c r="N162" i="6" s="1"/>
  <c r="AP166" i="5"/>
  <c r="AK165" i="5"/>
  <c r="X166" i="5"/>
  <c r="W168" i="5"/>
  <c r="AJ167" i="5"/>
  <c r="R168" i="5"/>
  <c r="AE167" i="5"/>
  <c r="AN167" i="5"/>
  <c r="AA168" i="5"/>
  <c r="U168" i="5"/>
  <c r="AH167" i="5"/>
  <c r="Y168" i="5"/>
  <c r="AL167" i="5"/>
  <c r="AM167" i="5"/>
  <c r="Z168" i="5"/>
  <c r="Q168" i="5"/>
  <c r="AD167" i="5"/>
  <c r="AI167" i="5"/>
  <c r="V168" i="5"/>
  <c r="T168" i="5"/>
  <c r="AG167" i="5"/>
  <c r="S168" i="5"/>
  <c r="AF167" i="5"/>
  <c r="AB160" i="6" l="1"/>
  <c r="AD160" i="6"/>
  <c r="U162" i="6"/>
  <c r="T161" i="6"/>
  <c r="X161" i="6"/>
  <c r="S161" i="6"/>
  <c r="W161" i="6"/>
  <c r="V161" i="6"/>
  <c r="Z161" i="6"/>
  <c r="AA161" i="6" s="1"/>
  <c r="AC161" i="6"/>
  <c r="AO165" i="5"/>
  <c r="AQ165" i="5" s="1"/>
  <c r="AB166" i="5"/>
  <c r="I164" i="6"/>
  <c r="G164" i="6"/>
  <c r="E164" i="6"/>
  <c r="H164" i="6"/>
  <c r="F164" i="6"/>
  <c r="D164" i="6"/>
  <c r="AG159" i="6"/>
  <c r="AG160" i="6"/>
  <c r="J163" i="6"/>
  <c r="P163" i="6" s="1"/>
  <c r="O162" i="6"/>
  <c r="P162" i="6"/>
  <c r="Q162" i="6"/>
  <c r="L162" i="6"/>
  <c r="M162" i="6"/>
  <c r="AP167" i="5"/>
  <c r="AK166" i="5"/>
  <c r="X167" i="5"/>
  <c r="W169" i="5"/>
  <c r="AJ168" i="5"/>
  <c r="Y169" i="5"/>
  <c r="AL168" i="5"/>
  <c r="AE168" i="5"/>
  <c r="R169" i="5"/>
  <c r="AF168" i="5"/>
  <c r="S169" i="5"/>
  <c r="AM168" i="5"/>
  <c r="Z169" i="5"/>
  <c r="V169" i="5"/>
  <c r="AI168" i="5"/>
  <c r="AH168" i="5"/>
  <c r="U169" i="5"/>
  <c r="AG168" i="5"/>
  <c r="T169" i="5"/>
  <c r="AA169" i="5"/>
  <c r="AN168" i="5"/>
  <c r="Q169" i="5"/>
  <c r="AD168" i="5"/>
  <c r="AB161" i="6" l="1"/>
  <c r="AD161" i="6"/>
  <c r="T162" i="6"/>
  <c r="S162" i="6"/>
  <c r="X162" i="6"/>
  <c r="W162" i="6"/>
  <c r="V162" i="6"/>
  <c r="W163" i="6"/>
  <c r="AH160" i="6"/>
  <c r="AH159" i="6"/>
  <c r="Z162" i="6"/>
  <c r="AA162" i="6" s="1"/>
  <c r="AC162" i="6"/>
  <c r="AB167" i="5"/>
  <c r="AO166" i="5"/>
  <c r="AQ166" i="5" s="1"/>
  <c r="I165" i="6"/>
  <c r="H165" i="6"/>
  <c r="F165" i="6"/>
  <c r="D165" i="6"/>
  <c r="G165" i="6"/>
  <c r="E165" i="6"/>
  <c r="Q163" i="6"/>
  <c r="AI160" i="6"/>
  <c r="AG161" i="6"/>
  <c r="O163" i="6"/>
  <c r="N163" i="6"/>
  <c r="M163" i="6"/>
  <c r="L163" i="6"/>
  <c r="J164" i="6"/>
  <c r="Q164" i="6" s="1"/>
  <c r="AP168" i="5"/>
  <c r="X168" i="5"/>
  <c r="AK167" i="5"/>
  <c r="AA170" i="5"/>
  <c r="AN169" i="5"/>
  <c r="AF169" i="5"/>
  <c r="S170" i="5"/>
  <c r="AH169" i="5"/>
  <c r="U170" i="5"/>
  <c r="AE169" i="5"/>
  <c r="R170" i="5"/>
  <c r="AL169" i="5"/>
  <c r="Y170" i="5"/>
  <c r="T170" i="5"/>
  <c r="AG169" i="5"/>
  <c r="V170" i="5"/>
  <c r="AI169" i="5"/>
  <c r="Q170" i="5"/>
  <c r="AD169" i="5"/>
  <c r="Z170" i="5"/>
  <c r="AM169" i="5"/>
  <c r="W170" i="5"/>
  <c r="AJ169" i="5"/>
  <c r="AB162" i="6" l="1"/>
  <c r="AD162" i="6"/>
  <c r="AI159" i="6"/>
  <c r="X164" i="6"/>
  <c r="S163" i="6"/>
  <c r="T163" i="6"/>
  <c r="U163" i="6"/>
  <c r="V163" i="6"/>
  <c r="AH161" i="6"/>
  <c r="X163" i="6"/>
  <c r="Z163" i="6"/>
  <c r="AA163" i="6" s="1"/>
  <c r="AC163" i="6"/>
  <c r="AB168" i="5"/>
  <c r="AO167" i="5"/>
  <c r="AQ167" i="5" s="1"/>
  <c r="I166" i="6"/>
  <c r="H166" i="6"/>
  <c r="F166" i="6"/>
  <c r="D166" i="6"/>
  <c r="G166" i="6"/>
  <c r="E166" i="6"/>
  <c r="AG162" i="6"/>
  <c r="L164" i="6"/>
  <c r="M164" i="6"/>
  <c r="N164" i="6"/>
  <c r="P164" i="6"/>
  <c r="O164" i="6"/>
  <c r="J165" i="6"/>
  <c r="M165" i="6" s="1"/>
  <c r="AP169" i="5"/>
  <c r="AK168" i="5"/>
  <c r="X169" i="5"/>
  <c r="Y171" i="5"/>
  <c r="AL170" i="5"/>
  <c r="U171" i="5"/>
  <c r="AH170" i="5"/>
  <c r="AF170" i="5"/>
  <c r="S171" i="5"/>
  <c r="Q171" i="5"/>
  <c r="AD170" i="5"/>
  <c r="AG170" i="5"/>
  <c r="T171" i="5"/>
  <c r="AA171" i="5"/>
  <c r="AN170" i="5"/>
  <c r="AE170" i="5"/>
  <c r="R171" i="5"/>
  <c r="AJ170" i="5"/>
  <c r="W171" i="5"/>
  <c r="AM170" i="5"/>
  <c r="Z171" i="5"/>
  <c r="AI170" i="5"/>
  <c r="V171" i="5"/>
  <c r="AB163" i="6" l="1"/>
  <c r="AD163" i="6"/>
  <c r="AI161" i="6"/>
  <c r="T165" i="6"/>
  <c r="V164" i="6"/>
  <c r="W164" i="6"/>
  <c r="U164" i="6"/>
  <c r="T164" i="6"/>
  <c r="S164" i="6"/>
  <c r="AH162" i="6"/>
  <c r="Z164" i="6"/>
  <c r="AA164" i="6" s="1"/>
  <c r="AC164" i="6"/>
  <c r="AB169" i="5"/>
  <c r="AO168" i="5"/>
  <c r="AQ168" i="5" s="1"/>
  <c r="I167" i="6"/>
  <c r="G167" i="6"/>
  <c r="H167" i="6"/>
  <c r="F167" i="6"/>
  <c r="E167" i="6"/>
  <c r="D167" i="6"/>
  <c r="AG163" i="6"/>
  <c r="P165" i="6"/>
  <c r="Q165" i="6"/>
  <c r="L165" i="6"/>
  <c r="N165" i="6"/>
  <c r="O165" i="6"/>
  <c r="J166" i="6"/>
  <c r="L166" i="6" s="1"/>
  <c r="AP170" i="5"/>
  <c r="AK169" i="5"/>
  <c r="X170" i="5"/>
  <c r="Z172" i="5"/>
  <c r="AM171" i="5"/>
  <c r="V172" i="5"/>
  <c r="AI171" i="5"/>
  <c r="AF171" i="5"/>
  <c r="S172" i="5"/>
  <c r="W172" i="5"/>
  <c r="AJ171" i="5"/>
  <c r="AA172" i="5"/>
  <c r="AN171" i="5"/>
  <c r="AH171" i="5"/>
  <c r="U172" i="5"/>
  <c r="AD171" i="5"/>
  <c r="Q172" i="5"/>
  <c r="T172" i="5"/>
  <c r="AG171" i="5"/>
  <c r="Y172" i="5"/>
  <c r="AL171" i="5"/>
  <c r="AE171" i="5"/>
  <c r="R172" i="5"/>
  <c r="AI162" i="6" l="1"/>
  <c r="AB164" i="6"/>
  <c r="AD164" i="6"/>
  <c r="S166" i="6"/>
  <c r="V165" i="6"/>
  <c r="U165" i="6"/>
  <c r="S165" i="6"/>
  <c r="X165" i="6"/>
  <c r="W165" i="6"/>
  <c r="AH163" i="6"/>
  <c r="Z165" i="6"/>
  <c r="AA165" i="6" s="1"/>
  <c r="AC165" i="6"/>
  <c r="AO169" i="5"/>
  <c r="AQ169" i="5" s="1"/>
  <c r="AB170" i="5"/>
  <c r="I168" i="6"/>
  <c r="D168" i="6"/>
  <c r="G168" i="6"/>
  <c r="F168" i="6"/>
  <c r="E168" i="6"/>
  <c r="H168" i="6"/>
  <c r="AG164" i="6"/>
  <c r="AI163" i="6"/>
  <c r="Q166" i="6"/>
  <c r="M166" i="6"/>
  <c r="P166" i="6"/>
  <c r="N166" i="6"/>
  <c r="O166" i="6"/>
  <c r="J167" i="6"/>
  <c r="L167" i="6" s="1"/>
  <c r="AP171" i="5"/>
  <c r="AK170" i="5"/>
  <c r="X171" i="5"/>
  <c r="AF172" i="5"/>
  <c r="S173" i="5"/>
  <c r="V173" i="5"/>
  <c r="AI172" i="5"/>
  <c r="AG172" i="5"/>
  <c r="T173" i="5"/>
  <c r="AE172" i="5"/>
  <c r="R173" i="5"/>
  <c r="Q173" i="5"/>
  <c r="AD172" i="5"/>
  <c r="Y173" i="5"/>
  <c r="AL172" i="5"/>
  <c r="AH172" i="5"/>
  <c r="U173" i="5"/>
  <c r="AJ172" i="5"/>
  <c r="W173" i="5"/>
  <c r="AA173" i="5"/>
  <c r="AN172" i="5"/>
  <c r="Z173" i="5"/>
  <c r="AM172" i="5"/>
  <c r="AB165" i="6" l="1"/>
  <c r="AD165" i="6"/>
  <c r="S167" i="6"/>
  <c r="V166" i="6"/>
  <c r="U166" i="6"/>
  <c r="W166" i="6"/>
  <c r="T166" i="6"/>
  <c r="X166" i="6"/>
  <c r="AH164" i="6"/>
  <c r="Z166" i="6"/>
  <c r="AA166" i="6" s="1"/>
  <c r="AC166" i="6"/>
  <c r="AO170" i="5"/>
  <c r="AQ170" i="5" s="1"/>
  <c r="AB171" i="5"/>
  <c r="I169" i="6"/>
  <c r="E169" i="6"/>
  <c r="D169" i="6"/>
  <c r="G169" i="6"/>
  <c r="H169" i="6"/>
  <c r="F169" i="6"/>
  <c r="AG165" i="6"/>
  <c r="AI164" i="6"/>
  <c r="P167" i="6"/>
  <c r="Q167" i="6"/>
  <c r="M167" i="6"/>
  <c r="O167" i="6"/>
  <c r="N167" i="6"/>
  <c r="J168" i="6"/>
  <c r="N168" i="6" s="1"/>
  <c r="AP172" i="5"/>
  <c r="X172" i="5"/>
  <c r="AK171" i="5"/>
  <c r="AL173" i="5"/>
  <c r="Y174" i="5"/>
  <c r="V174" i="5"/>
  <c r="AI173" i="5"/>
  <c r="Z174" i="5"/>
  <c r="AM173" i="5"/>
  <c r="Q174" i="5"/>
  <c r="AD173" i="5"/>
  <c r="AA174" i="5"/>
  <c r="AN173" i="5"/>
  <c r="AE173" i="5"/>
  <c r="R174" i="5"/>
  <c r="S174" i="5"/>
  <c r="AF173" i="5"/>
  <c r="T174" i="5"/>
  <c r="AG173" i="5"/>
  <c r="W174" i="5"/>
  <c r="AJ173" i="5"/>
  <c r="U174" i="5"/>
  <c r="AH173" i="5"/>
  <c r="U168" i="6" l="1"/>
  <c r="U167" i="6"/>
  <c r="V167" i="6"/>
  <c r="T167" i="6"/>
  <c r="X167" i="6"/>
  <c r="W167" i="6"/>
  <c r="AH165" i="6"/>
  <c r="Z167" i="6"/>
  <c r="AA167" i="6" s="1"/>
  <c r="AC167" i="6"/>
  <c r="AB166" i="6"/>
  <c r="AD166" i="6"/>
  <c r="AB172" i="5"/>
  <c r="AO171" i="5"/>
  <c r="AQ171" i="5" s="1"/>
  <c r="I170" i="6"/>
  <c r="G170" i="6"/>
  <c r="E170" i="6"/>
  <c r="H170" i="6"/>
  <c r="F170" i="6"/>
  <c r="D170" i="6"/>
  <c r="AG166" i="6"/>
  <c r="AI165" i="6"/>
  <c r="M168" i="6"/>
  <c r="L168" i="6"/>
  <c r="O168" i="6"/>
  <c r="Q168" i="6"/>
  <c r="P168" i="6"/>
  <c r="J169" i="6"/>
  <c r="P169" i="6" s="1"/>
  <c r="AP173" i="5"/>
  <c r="AK172" i="5"/>
  <c r="X173" i="5"/>
  <c r="AF174" i="5"/>
  <c r="S175" i="5"/>
  <c r="R175" i="5"/>
  <c r="AE174" i="5"/>
  <c r="AI174" i="5"/>
  <c r="V175" i="5"/>
  <c r="U175" i="5"/>
  <c r="AH174" i="5"/>
  <c r="AL174" i="5"/>
  <c r="Y175" i="5"/>
  <c r="W175" i="5"/>
  <c r="AJ174" i="5"/>
  <c r="T175" i="5"/>
  <c r="AG174" i="5"/>
  <c r="AA175" i="5"/>
  <c r="AN174" i="5"/>
  <c r="AM174" i="5"/>
  <c r="Z175" i="5"/>
  <c r="AD174" i="5"/>
  <c r="Q175" i="5"/>
  <c r="W169" i="6" l="1"/>
  <c r="W168" i="6"/>
  <c r="X168" i="6"/>
  <c r="V168" i="6"/>
  <c r="S168" i="6"/>
  <c r="T168" i="6"/>
  <c r="AH166" i="6"/>
  <c r="Z168" i="6"/>
  <c r="AA168" i="6" s="1"/>
  <c r="AC168" i="6"/>
  <c r="AB167" i="6"/>
  <c r="AD167" i="6"/>
  <c r="AB173" i="5"/>
  <c r="AO172" i="5"/>
  <c r="AQ172" i="5" s="1"/>
  <c r="I171" i="6"/>
  <c r="D171" i="6"/>
  <c r="G171" i="6"/>
  <c r="H171" i="6"/>
  <c r="F171" i="6"/>
  <c r="E171" i="6"/>
  <c r="AG167" i="6"/>
  <c r="N169" i="6"/>
  <c r="L169" i="6"/>
  <c r="O169" i="6"/>
  <c r="Q169" i="6"/>
  <c r="M169" i="6"/>
  <c r="J170" i="6"/>
  <c r="O170" i="6" s="1"/>
  <c r="AP174" i="5"/>
  <c r="X174" i="5"/>
  <c r="AK173" i="5"/>
  <c r="AH175" i="5"/>
  <c r="U176" i="5"/>
  <c r="AI175" i="5"/>
  <c r="V176" i="5"/>
  <c r="S176" i="5"/>
  <c r="AF175" i="5"/>
  <c r="AJ175" i="5"/>
  <c r="W176" i="5"/>
  <c r="AN175" i="5"/>
  <c r="AA176" i="5"/>
  <c r="R176" i="5"/>
  <c r="AE175" i="5"/>
  <c r="Z176" i="5"/>
  <c r="AM175" i="5"/>
  <c r="T176" i="5"/>
  <c r="AG175" i="5"/>
  <c r="AL175" i="5"/>
  <c r="Y176" i="5"/>
  <c r="Q176" i="5"/>
  <c r="AD175" i="5"/>
  <c r="AB168" i="6" l="1"/>
  <c r="AI166" i="6"/>
  <c r="AD168" i="6"/>
  <c r="V170" i="6"/>
  <c r="T169" i="6"/>
  <c r="X169" i="6"/>
  <c r="V169" i="6"/>
  <c r="S169" i="6"/>
  <c r="U169" i="6"/>
  <c r="AH167" i="6"/>
  <c r="Z169" i="6"/>
  <c r="AA169" i="6" s="1"/>
  <c r="AC169" i="6"/>
  <c r="AB174" i="5"/>
  <c r="AO173" i="5"/>
  <c r="AQ173" i="5" s="1"/>
  <c r="I172" i="6"/>
  <c r="G172" i="6"/>
  <c r="D172" i="6"/>
  <c r="E172" i="6"/>
  <c r="H172" i="6"/>
  <c r="F172" i="6"/>
  <c r="AG168" i="6"/>
  <c r="AI167" i="6"/>
  <c r="J171" i="6"/>
  <c r="Q171" i="6" s="1"/>
  <c r="L170" i="6"/>
  <c r="M170" i="6"/>
  <c r="P170" i="6"/>
  <c r="Q170" i="6"/>
  <c r="N170" i="6"/>
  <c r="AP175" i="5"/>
  <c r="AK174" i="5"/>
  <c r="X175" i="5"/>
  <c r="AA177" i="5"/>
  <c r="AN176" i="5"/>
  <c r="S177" i="5"/>
  <c r="AF176" i="5"/>
  <c r="W177" i="5"/>
  <c r="AJ176" i="5"/>
  <c r="AI176" i="5"/>
  <c r="V177" i="5"/>
  <c r="Z177" i="5"/>
  <c r="AM176" i="5"/>
  <c r="Y177" i="5"/>
  <c r="AL176" i="5"/>
  <c r="U177" i="5"/>
  <c r="AH176" i="5"/>
  <c r="Q177" i="5"/>
  <c r="AD176" i="5"/>
  <c r="T177" i="5"/>
  <c r="AG176" i="5"/>
  <c r="R177" i="5"/>
  <c r="AE176" i="5"/>
  <c r="AB169" i="6" l="1"/>
  <c r="AD169" i="6"/>
  <c r="U170" i="6"/>
  <c r="X170" i="6"/>
  <c r="W170" i="6"/>
  <c r="T170" i="6"/>
  <c r="S170" i="6"/>
  <c r="X171" i="6"/>
  <c r="AH168" i="6"/>
  <c r="Z170" i="6"/>
  <c r="AA170" i="6" s="1"/>
  <c r="AC170" i="6"/>
  <c r="AD170" i="6" s="1"/>
  <c r="AB175" i="5"/>
  <c r="AO174" i="5"/>
  <c r="AQ174" i="5" s="1"/>
  <c r="I173" i="6"/>
  <c r="D173" i="6"/>
  <c r="G173" i="6"/>
  <c r="H173" i="6"/>
  <c r="F173" i="6"/>
  <c r="E173" i="6"/>
  <c r="L171" i="6"/>
  <c r="O171" i="6"/>
  <c r="AG169" i="6"/>
  <c r="AI168" i="6"/>
  <c r="M171" i="6"/>
  <c r="N171" i="6"/>
  <c r="P171" i="6"/>
  <c r="J172" i="6"/>
  <c r="M172" i="6" s="1"/>
  <c r="AP176" i="5"/>
  <c r="X176" i="5"/>
  <c r="AK175" i="5"/>
  <c r="U178" i="5"/>
  <c r="AH177" i="5"/>
  <c r="Y178" i="5"/>
  <c r="AL177" i="5"/>
  <c r="V178" i="5"/>
  <c r="AI177" i="5"/>
  <c r="AF177" i="5"/>
  <c r="S178" i="5"/>
  <c r="Z178" i="5"/>
  <c r="AM177" i="5"/>
  <c r="Q178" i="5"/>
  <c r="AD177" i="5"/>
  <c r="W178" i="5"/>
  <c r="AJ177" i="5"/>
  <c r="T178" i="5"/>
  <c r="AG177" i="5"/>
  <c r="R178" i="5"/>
  <c r="AE177" i="5"/>
  <c r="AA178" i="5"/>
  <c r="AN177" i="5"/>
  <c r="AB170" i="6" l="1"/>
  <c r="T172" i="6"/>
  <c r="W171" i="6"/>
  <c r="U171" i="6"/>
  <c r="T171" i="6"/>
  <c r="AH169" i="6"/>
  <c r="V171" i="6"/>
  <c r="S171" i="6"/>
  <c r="Z171" i="6"/>
  <c r="AA171" i="6" s="1"/>
  <c r="AC171" i="6"/>
  <c r="AO175" i="5"/>
  <c r="AQ175" i="5" s="1"/>
  <c r="AB176" i="5"/>
  <c r="I174" i="6"/>
  <c r="H174" i="6"/>
  <c r="F174" i="6"/>
  <c r="G174" i="6"/>
  <c r="E174" i="6"/>
  <c r="D174" i="6"/>
  <c r="AG170" i="6"/>
  <c r="O172" i="6"/>
  <c r="L172" i="6"/>
  <c r="P172" i="6"/>
  <c r="Q172" i="6"/>
  <c r="N172" i="6"/>
  <c r="J173" i="6"/>
  <c r="Q173" i="6" s="1"/>
  <c r="AP177" i="5"/>
  <c r="X177" i="5"/>
  <c r="AK176" i="5"/>
  <c r="AJ178" i="5"/>
  <c r="W179" i="5"/>
  <c r="S179" i="5"/>
  <c r="AF178" i="5"/>
  <c r="V179" i="5"/>
  <c r="AI178" i="5"/>
  <c r="AA179" i="5"/>
  <c r="AN178" i="5"/>
  <c r="AE178" i="5"/>
  <c r="R179" i="5"/>
  <c r="Q179" i="5"/>
  <c r="AD178" i="5"/>
  <c r="AL178" i="5"/>
  <c r="Y179" i="5"/>
  <c r="T179" i="5"/>
  <c r="AG178" i="5"/>
  <c r="Z179" i="5"/>
  <c r="AM178" i="5"/>
  <c r="U179" i="5"/>
  <c r="AH178" i="5"/>
  <c r="AB171" i="6" l="1"/>
  <c r="AI169" i="6"/>
  <c r="AD171" i="6"/>
  <c r="X173" i="6"/>
  <c r="U172" i="6"/>
  <c r="X172" i="6"/>
  <c r="W172" i="6"/>
  <c r="S172" i="6"/>
  <c r="V172" i="6"/>
  <c r="AH170" i="6"/>
  <c r="Z172" i="6"/>
  <c r="AA172" i="6" s="1"/>
  <c r="AC172" i="6"/>
  <c r="AB177" i="5"/>
  <c r="AO176" i="5"/>
  <c r="AQ176" i="5" s="1"/>
  <c r="I175" i="6"/>
  <c r="D175" i="6"/>
  <c r="G175" i="6"/>
  <c r="H175" i="6"/>
  <c r="F175" i="6"/>
  <c r="E175" i="6"/>
  <c r="AG171" i="6"/>
  <c r="AI170" i="6"/>
  <c r="P173" i="6"/>
  <c r="L173" i="6"/>
  <c r="O173" i="6"/>
  <c r="N173" i="6"/>
  <c r="M173" i="6"/>
  <c r="J174" i="6"/>
  <c r="M174" i="6" s="1"/>
  <c r="AP178" i="5"/>
  <c r="X178" i="5"/>
  <c r="AK177" i="5"/>
  <c r="S180" i="5"/>
  <c r="AF179" i="5"/>
  <c r="AE179" i="5"/>
  <c r="R180" i="5"/>
  <c r="AA180" i="5"/>
  <c r="AN179" i="5"/>
  <c r="T180" i="5"/>
  <c r="AG179" i="5"/>
  <c r="AL179" i="5"/>
  <c r="Y180" i="5"/>
  <c r="W180" i="5"/>
  <c r="AJ179" i="5"/>
  <c r="U180" i="5"/>
  <c r="AH179" i="5"/>
  <c r="V180" i="5"/>
  <c r="AI179" i="5"/>
  <c r="AD179" i="5"/>
  <c r="Q180" i="5"/>
  <c r="AM179" i="5"/>
  <c r="Z180" i="5"/>
  <c r="AB172" i="6" l="1"/>
  <c r="AD172" i="6"/>
  <c r="T174" i="6"/>
  <c r="T173" i="6"/>
  <c r="U173" i="6"/>
  <c r="V173" i="6"/>
  <c r="S173" i="6"/>
  <c r="W173" i="6"/>
  <c r="AH171" i="6"/>
  <c r="Z173" i="6"/>
  <c r="AA173" i="6" s="1"/>
  <c r="AC173" i="6"/>
  <c r="AD173" i="6" s="1"/>
  <c r="AB178" i="5"/>
  <c r="AO177" i="5"/>
  <c r="AQ177" i="5" s="1"/>
  <c r="I176" i="6"/>
  <c r="D176" i="6"/>
  <c r="H176" i="6"/>
  <c r="F176" i="6"/>
  <c r="G176" i="6"/>
  <c r="E176" i="6"/>
  <c r="J175" i="6"/>
  <c r="L175" i="6" s="1"/>
  <c r="N174" i="6"/>
  <c r="L174" i="6"/>
  <c r="Q174" i="6"/>
  <c r="P174" i="6"/>
  <c r="O174" i="6"/>
  <c r="AP179" i="5"/>
  <c r="X179" i="5"/>
  <c r="AK178" i="5"/>
  <c r="Y181" i="5"/>
  <c r="AL180" i="5"/>
  <c r="AA181" i="5"/>
  <c r="AN180" i="5"/>
  <c r="AE180" i="5"/>
  <c r="R181" i="5"/>
  <c r="W181" i="5"/>
  <c r="AJ180" i="5"/>
  <c r="V181" i="5"/>
  <c r="AI180" i="5"/>
  <c r="Z181" i="5"/>
  <c r="AM180" i="5"/>
  <c r="U181" i="5"/>
  <c r="AH180" i="5"/>
  <c r="AG180" i="5"/>
  <c r="T181" i="5"/>
  <c r="S181" i="5"/>
  <c r="AF180" i="5"/>
  <c r="Q181" i="5"/>
  <c r="AD180" i="5"/>
  <c r="AB173" i="6" l="1"/>
  <c r="AI171" i="6"/>
  <c r="V174" i="6"/>
  <c r="W174" i="6"/>
  <c r="X174" i="6"/>
  <c r="S174" i="6"/>
  <c r="U174" i="6"/>
  <c r="S175" i="6"/>
  <c r="Z174" i="6"/>
  <c r="AA174" i="6" s="1"/>
  <c r="AC174" i="6"/>
  <c r="AB174" i="6" s="1"/>
  <c r="AB179" i="5"/>
  <c r="AO178" i="5"/>
  <c r="AQ178" i="5" s="1"/>
  <c r="I177" i="6"/>
  <c r="D177" i="6"/>
  <c r="H177" i="6"/>
  <c r="F177" i="6"/>
  <c r="G177" i="6"/>
  <c r="E177" i="6"/>
  <c r="AG173" i="6"/>
  <c r="AG172" i="6"/>
  <c r="O175" i="6"/>
  <c r="Q175" i="6"/>
  <c r="M175" i="6"/>
  <c r="P175" i="6"/>
  <c r="N175" i="6"/>
  <c r="J176" i="6"/>
  <c r="L176" i="6" s="1"/>
  <c r="AP180" i="5"/>
  <c r="X180" i="5"/>
  <c r="AK179" i="5"/>
  <c r="W182" i="5"/>
  <c r="AJ181" i="5"/>
  <c r="AI181" i="5"/>
  <c r="V182" i="5"/>
  <c r="T182" i="5"/>
  <c r="AG181" i="5"/>
  <c r="AN181" i="5"/>
  <c r="AA182" i="5"/>
  <c r="Q182" i="5"/>
  <c r="AD181" i="5"/>
  <c r="AL181" i="5"/>
  <c r="Y182" i="5"/>
  <c r="AH181" i="5"/>
  <c r="U182" i="5"/>
  <c r="R182" i="5"/>
  <c r="AE181" i="5"/>
  <c r="S182" i="5"/>
  <c r="AF181" i="5"/>
  <c r="Z182" i="5"/>
  <c r="AM181" i="5"/>
  <c r="AD174" i="6" l="1"/>
  <c r="S176" i="6"/>
  <c r="U175" i="6"/>
  <c r="W175" i="6"/>
  <c r="T175" i="6"/>
  <c r="X175" i="6"/>
  <c r="V175" i="6"/>
  <c r="AH172" i="6"/>
  <c r="AH173" i="6"/>
  <c r="Z175" i="6"/>
  <c r="AA175" i="6" s="1"/>
  <c r="AC175" i="6"/>
  <c r="AB180" i="5"/>
  <c r="AO179" i="5"/>
  <c r="AQ179" i="5" s="1"/>
  <c r="I178" i="6"/>
  <c r="H178" i="6"/>
  <c r="F178" i="6"/>
  <c r="D178" i="6"/>
  <c r="G178" i="6"/>
  <c r="E178" i="6"/>
  <c r="AG174" i="6"/>
  <c r="AI173" i="6"/>
  <c r="N176" i="6"/>
  <c r="Q176" i="6"/>
  <c r="P176" i="6"/>
  <c r="O176" i="6"/>
  <c r="M176" i="6"/>
  <c r="J177" i="6"/>
  <c r="L177" i="6" s="1"/>
  <c r="AP181" i="5"/>
  <c r="AK180" i="5"/>
  <c r="X181" i="5"/>
  <c r="AI182" i="5"/>
  <c r="V183" i="5"/>
  <c r="AE182" i="5"/>
  <c r="R183" i="5"/>
  <c r="S183" i="5"/>
  <c r="AF182" i="5"/>
  <c r="AM182" i="5"/>
  <c r="Z183" i="5"/>
  <c r="W183" i="5"/>
  <c r="AJ182" i="5"/>
  <c r="AL182" i="5"/>
  <c r="Y183" i="5"/>
  <c r="AH182" i="5"/>
  <c r="U183" i="5"/>
  <c r="T183" i="5"/>
  <c r="AG182" i="5"/>
  <c r="AA183" i="5"/>
  <c r="AN182" i="5"/>
  <c r="Q183" i="5"/>
  <c r="AD182" i="5"/>
  <c r="AI172" i="6" l="1"/>
  <c r="S177" i="6"/>
  <c r="T176" i="6"/>
  <c r="V176" i="6"/>
  <c r="W176" i="6"/>
  <c r="X176" i="6"/>
  <c r="U176" i="6"/>
  <c r="AH174" i="6"/>
  <c r="Z176" i="6"/>
  <c r="AA176" i="6" s="1"/>
  <c r="AC176" i="6"/>
  <c r="AB175" i="6"/>
  <c r="AD175" i="6"/>
  <c r="AO180" i="5"/>
  <c r="AQ180" i="5" s="1"/>
  <c r="AB181" i="5"/>
  <c r="I179" i="6"/>
  <c r="H179" i="6"/>
  <c r="F179" i="6"/>
  <c r="D179" i="6"/>
  <c r="G179" i="6"/>
  <c r="E179" i="6"/>
  <c r="AG175" i="6"/>
  <c r="N177" i="6"/>
  <c r="M177" i="6"/>
  <c r="P177" i="6"/>
  <c r="Q177" i="6"/>
  <c r="O177" i="6"/>
  <c r="J178" i="6"/>
  <c r="N178" i="6" s="1"/>
  <c r="AP182" i="5"/>
  <c r="AK181" i="5"/>
  <c r="X182" i="5"/>
  <c r="AD183" i="5"/>
  <c r="Q184" i="5"/>
  <c r="U184" i="5"/>
  <c r="AH183" i="5"/>
  <c r="Z184" i="5"/>
  <c r="AM183" i="5"/>
  <c r="V184" i="5"/>
  <c r="AI183" i="5"/>
  <c r="W184" i="5"/>
  <c r="AJ183" i="5"/>
  <c r="AL183" i="5"/>
  <c r="Y184" i="5"/>
  <c r="AA184" i="5"/>
  <c r="AN183" i="5"/>
  <c r="S184" i="5"/>
  <c r="AF183" i="5"/>
  <c r="AE183" i="5"/>
  <c r="R184" i="5"/>
  <c r="T184" i="5"/>
  <c r="AG183" i="5"/>
  <c r="AI174" i="6" l="1"/>
  <c r="U178" i="6"/>
  <c r="V177" i="6"/>
  <c r="X177" i="6"/>
  <c r="W177" i="6"/>
  <c r="T177" i="6"/>
  <c r="U177" i="6"/>
  <c r="AH175" i="6"/>
  <c r="Z177" i="6"/>
  <c r="AA177" i="6" s="1"/>
  <c r="AC177" i="6"/>
  <c r="AB176" i="6"/>
  <c r="AD176" i="6"/>
  <c r="AO181" i="5"/>
  <c r="AQ181" i="5" s="1"/>
  <c r="AB182" i="5"/>
  <c r="I180" i="6"/>
  <c r="D180" i="6"/>
  <c r="H180" i="6"/>
  <c r="G180" i="6"/>
  <c r="F180" i="6"/>
  <c r="E180" i="6"/>
  <c r="AG176" i="6"/>
  <c r="AI175" i="6"/>
  <c r="M178" i="6"/>
  <c r="O178" i="6"/>
  <c r="L178" i="6"/>
  <c r="P178" i="6"/>
  <c r="Q178" i="6"/>
  <c r="J179" i="6"/>
  <c r="Q179" i="6" s="1"/>
  <c r="AP183" i="5"/>
  <c r="X183" i="5"/>
  <c r="AK182" i="5"/>
  <c r="S185" i="5"/>
  <c r="AF184" i="5"/>
  <c r="Y185" i="5"/>
  <c r="AL184" i="5"/>
  <c r="AI184" i="5"/>
  <c r="V185" i="5"/>
  <c r="Z185" i="5"/>
  <c r="AM184" i="5"/>
  <c r="U185" i="5"/>
  <c r="AH184" i="5"/>
  <c r="R185" i="5"/>
  <c r="AE184" i="5"/>
  <c r="AA185" i="5"/>
  <c r="AN184" i="5"/>
  <c r="AG184" i="5"/>
  <c r="T185" i="5"/>
  <c r="Q185" i="5"/>
  <c r="AD184" i="5"/>
  <c r="AJ184" i="5"/>
  <c r="W185" i="5"/>
  <c r="X179" i="6" l="1"/>
  <c r="X178" i="6"/>
  <c r="W178" i="6"/>
  <c r="S178" i="6"/>
  <c r="V178" i="6"/>
  <c r="T178" i="6"/>
  <c r="AH176" i="6"/>
  <c r="Z178" i="6"/>
  <c r="AA178" i="6" s="1"/>
  <c r="AC178" i="6"/>
  <c r="AB177" i="6"/>
  <c r="AD177" i="6"/>
  <c r="AB183" i="5"/>
  <c r="AO182" i="5"/>
  <c r="AQ182" i="5" s="1"/>
  <c r="I181" i="6"/>
  <c r="E181" i="6"/>
  <c r="G181" i="6"/>
  <c r="D181" i="6"/>
  <c r="H181" i="6"/>
  <c r="F181" i="6"/>
  <c r="AG177" i="6"/>
  <c r="P179" i="6"/>
  <c r="N179" i="6"/>
  <c r="L179" i="6"/>
  <c r="O179" i="6"/>
  <c r="M179" i="6"/>
  <c r="J180" i="6"/>
  <c r="M180" i="6" s="1"/>
  <c r="AP184" i="5"/>
  <c r="X184" i="5"/>
  <c r="AK183" i="5"/>
  <c r="AL185" i="5"/>
  <c r="AG185" i="5"/>
  <c r="AH185" i="5"/>
  <c r="AE185" i="5"/>
  <c r="AF185" i="5"/>
  <c r="AN185" i="5"/>
  <c r="AM185" i="5"/>
  <c r="AJ185" i="5"/>
  <c r="AI185" i="5"/>
  <c r="AD185" i="5"/>
  <c r="AB178" i="6" l="1"/>
  <c r="AI176" i="6"/>
  <c r="AD178" i="6"/>
  <c r="T180" i="6"/>
  <c r="T179" i="6"/>
  <c r="V179" i="6"/>
  <c r="S179" i="6"/>
  <c r="U179" i="6"/>
  <c r="W179" i="6"/>
  <c r="AH177" i="6"/>
  <c r="Z179" i="6"/>
  <c r="AA179" i="6" s="1"/>
  <c r="AC179" i="6"/>
  <c r="AB184" i="5"/>
  <c r="AO183" i="5"/>
  <c r="AQ183" i="5" s="1"/>
  <c r="I182" i="6"/>
  <c r="G182" i="6"/>
  <c r="E182" i="6"/>
  <c r="H182" i="6"/>
  <c r="D182" i="6"/>
  <c r="F182" i="6"/>
  <c r="AI177" i="6"/>
  <c r="AG178" i="6"/>
  <c r="J181" i="6"/>
  <c r="P181" i="6" s="1"/>
  <c r="P180" i="6"/>
  <c r="N180" i="6"/>
  <c r="O180" i="6"/>
  <c r="Q180" i="6"/>
  <c r="L180" i="6"/>
  <c r="AP185" i="5"/>
  <c r="X185" i="5"/>
  <c r="AK184" i="5"/>
  <c r="Z187" i="5"/>
  <c r="AM186" i="5"/>
  <c r="AN186" i="5"/>
  <c r="AA187" i="5"/>
  <c r="V187" i="5"/>
  <c r="AI186" i="5"/>
  <c r="Y187" i="5"/>
  <c r="AL186" i="5"/>
  <c r="AO186" i="5"/>
  <c r="AB187" i="5"/>
  <c r="AH186" i="5"/>
  <c r="U187" i="5"/>
  <c r="S187" i="5"/>
  <c r="AF186" i="5"/>
  <c r="AG186" i="5"/>
  <c r="T187" i="5"/>
  <c r="Q187" i="5"/>
  <c r="AJ186" i="5"/>
  <c r="W187" i="5"/>
  <c r="R187" i="5"/>
  <c r="AE186" i="5"/>
  <c r="AB179" i="6" l="1"/>
  <c r="AD179" i="6"/>
  <c r="S180" i="6"/>
  <c r="X180" i="6"/>
  <c r="V180" i="6"/>
  <c r="U180" i="6"/>
  <c r="W180" i="6"/>
  <c r="W181" i="6"/>
  <c r="AH178" i="6"/>
  <c r="Z180" i="6"/>
  <c r="AA180" i="6" s="1"/>
  <c r="AC180" i="6"/>
  <c r="AB185" i="5"/>
  <c r="AO185" i="5" s="1"/>
  <c r="AO184" i="5"/>
  <c r="AQ184" i="5" s="1"/>
  <c r="I183" i="6"/>
  <c r="D183" i="6"/>
  <c r="G183" i="6"/>
  <c r="E183" i="6"/>
  <c r="H183" i="6"/>
  <c r="F183" i="6"/>
  <c r="AI178" i="6"/>
  <c r="AG179" i="6"/>
  <c r="Q181" i="6"/>
  <c r="L181" i="6"/>
  <c r="M181" i="6"/>
  <c r="N181" i="6"/>
  <c r="O181" i="6"/>
  <c r="J182" i="6"/>
  <c r="N182" i="6" s="1"/>
  <c r="AP186" i="5"/>
  <c r="AK185" i="5"/>
  <c r="AL187" i="5"/>
  <c r="Y188" i="5"/>
  <c r="AJ187" i="5"/>
  <c r="W188" i="5"/>
  <c r="Q188" i="5"/>
  <c r="AD187" i="5"/>
  <c r="V188" i="5"/>
  <c r="AI187" i="5"/>
  <c r="T188" i="5"/>
  <c r="AG187" i="5"/>
  <c r="AA188" i="5"/>
  <c r="AN187" i="5"/>
  <c r="U188" i="5"/>
  <c r="AH187" i="5"/>
  <c r="AM187" i="5"/>
  <c r="Z188" i="5"/>
  <c r="AE187" i="5"/>
  <c r="R188" i="5"/>
  <c r="AB188" i="5"/>
  <c r="AO187" i="5"/>
  <c r="S188" i="5"/>
  <c r="AF187" i="5"/>
  <c r="AB180" i="6" l="1"/>
  <c r="AD180" i="6"/>
  <c r="U182" i="6"/>
  <c r="V181" i="6"/>
  <c r="U181" i="6"/>
  <c r="T181" i="6"/>
  <c r="S181" i="6"/>
  <c r="X181" i="6"/>
  <c r="AH179" i="6"/>
  <c r="Z181" i="6"/>
  <c r="AA181" i="6" s="1"/>
  <c r="AC181" i="6"/>
  <c r="I184" i="6"/>
  <c r="G184" i="6"/>
  <c r="D184" i="6"/>
  <c r="E184" i="6"/>
  <c r="H184" i="6"/>
  <c r="F184" i="6"/>
  <c r="AG180" i="6"/>
  <c r="Q182" i="6"/>
  <c r="M182" i="6"/>
  <c r="J183" i="6"/>
  <c r="N183" i="6" s="1"/>
  <c r="O182" i="6"/>
  <c r="P182" i="6"/>
  <c r="L182" i="6"/>
  <c r="AQ185" i="5"/>
  <c r="AP187" i="5"/>
  <c r="X187" i="5"/>
  <c r="AK186" i="5"/>
  <c r="AJ188" i="5"/>
  <c r="W189" i="5"/>
  <c r="AA189" i="5"/>
  <c r="AN188" i="5"/>
  <c r="AO188" i="5"/>
  <c r="AB189" i="5"/>
  <c r="Q189" i="5"/>
  <c r="AD188" i="5"/>
  <c r="V189" i="5"/>
  <c r="AI188" i="5"/>
  <c r="AE188" i="5"/>
  <c r="R189" i="5"/>
  <c r="AH188" i="5"/>
  <c r="U189" i="5"/>
  <c r="Y189" i="5"/>
  <c r="AL188" i="5"/>
  <c r="Z189" i="5"/>
  <c r="AM188" i="5"/>
  <c r="S189" i="5"/>
  <c r="AF188" i="5"/>
  <c r="T189" i="5"/>
  <c r="AG188" i="5"/>
  <c r="AB181" i="6" l="1"/>
  <c r="AI179" i="6"/>
  <c r="AD181" i="6"/>
  <c r="S182" i="6"/>
  <c r="W182" i="6"/>
  <c r="V182" i="6"/>
  <c r="U183" i="6"/>
  <c r="T182" i="6"/>
  <c r="X182" i="6"/>
  <c r="AH180" i="6"/>
  <c r="Z182" i="6"/>
  <c r="AA182" i="6" s="1"/>
  <c r="AC182" i="6"/>
  <c r="I185" i="6"/>
  <c r="G185" i="6"/>
  <c r="D185" i="6"/>
  <c r="E185" i="6"/>
  <c r="H185" i="6"/>
  <c r="F185" i="6"/>
  <c r="AG181" i="6"/>
  <c r="P183" i="6"/>
  <c r="Q183" i="6"/>
  <c r="M183" i="6"/>
  <c r="L183" i="6"/>
  <c r="O183" i="6"/>
  <c r="J184" i="6"/>
  <c r="P184" i="6" s="1"/>
  <c r="AP188" i="5"/>
  <c r="AQ186" i="5"/>
  <c r="F186" i="6" s="1"/>
  <c r="AK187" i="5"/>
  <c r="X188" i="5"/>
  <c r="Z190" i="5"/>
  <c r="AM189" i="5"/>
  <c r="AJ189" i="5"/>
  <c r="W190" i="5"/>
  <c r="AE189" i="5"/>
  <c r="R190" i="5"/>
  <c r="AL189" i="5"/>
  <c r="Y190" i="5"/>
  <c r="T190" i="5"/>
  <c r="AG189" i="5"/>
  <c r="U190" i="5"/>
  <c r="AH189" i="5"/>
  <c r="S190" i="5"/>
  <c r="AF189" i="5"/>
  <c r="AA190" i="5"/>
  <c r="AN189" i="5"/>
  <c r="AI189" i="5"/>
  <c r="V190" i="5"/>
  <c r="AD189" i="5"/>
  <c r="Q190" i="5"/>
  <c r="AB190" i="5"/>
  <c r="AO189" i="5"/>
  <c r="AB182" i="6" l="1"/>
  <c r="AI180" i="6"/>
  <c r="AD182" i="6"/>
  <c r="W184" i="6"/>
  <c r="V183" i="6"/>
  <c r="S183" i="6"/>
  <c r="T183" i="6"/>
  <c r="X183" i="6"/>
  <c r="W183" i="6"/>
  <c r="AH181" i="6"/>
  <c r="Z183" i="6"/>
  <c r="AA183" i="6" s="1"/>
  <c r="AC183" i="6"/>
  <c r="AD183" i="6" s="1"/>
  <c r="AG182" i="6"/>
  <c r="M184" i="6"/>
  <c r="Q184" i="6"/>
  <c r="L184" i="6"/>
  <c r="O184" i="6"/>
  <c r="N184" i="6"/>
  <c r="J185" i="6"/>
  <c r="P185" i="6" s="1"/>
  <c r="G186" i="6"/>
  <c r="E186" i="6"/>
  <c r="I186" i="6"/>
  <c r="AQ187" i="5"/>
  <c r="D187" i="6" s="1"/>
  <c r="AP189" i="5"/>
  <c r="H186" i="6"/>
  <c r="D186" i="6"/>
  <c r="AK188" i="5"/>
  <c r="X189" i="5"/>
  <c r="R191" i="5"/>
  <c r="AE190" i="5"/>
  <c r="U191" i="5"/>
  <c r="AH190" i="5"/>
  <c r="AG190" i="5"/>
  <c r="T191" i="5"/>
  <c r="AA191" i="5"/>
  <c r="AN190" i="5"/>
  <c r="Y191" i="5"/>
  <c r="AL190" i="5"/>
  <c r="V191" i="5"/>
  <c r="AI190" i="5"/>
  <c r="W191" i="5"/>
  <c r="AJ190" i="5"/>
  <c r="AD190" i="5"/>
  <c r="Q191" i="5"/>
  <c r="AB191" i="5"/>
  <c r="AO190" i="5"/>
  <c r="AF190" i="5"/>
  <c r="S191" i="5"/>
  <c r="AM190" i="5"/>
  <c r="Z191" i="5"/>
  <c r="AI181" i="6" l="1"/>
  <c r="AB183" i="6"/>
  <c r="W185" i="6"/>
  <c r="U184" i="6"/>
  <c r="V184" i="6"/>
  <c r="S184" i="6"/>
  <c r="X184" i="6"/>
  <c r="T184" i="6"/>
  <c r="AH182" i="6"/>
  <c r="Z184" i="6"/>
  <c r="AA184" i="6" s="1"/>
  <c r="AC184" i="6"/>
  <c r="AG183" i="6"/>
  <c r="AI182" i="6"/>
  <c r="Q185" i="6"/>
  <c r="O185" i="6"/>
  <c r="L185" i="6"/>
  <c r="M185" i="6"/>
  <c r="N185" i="6"/>
  <c r="H187" i="6"/>
  <c r="J186" i="6"/>
  <c r="L186" i="6" s="1"/>
  <c r="AQ188" i="5"/>
  <c r="H188" i="6" s="1"/>
  <c r="AP190" i="5"/>
  <c r="G187" i="6"/>
  <c r="I187" i="6"/>
  <c r="F187" i="6"/>
  <c r="E187" i="6"/>
  <c r="X190" i="5"/>
  <c r="AK189" i="5"/>
  <c r="AE191" i="5"/>
  <c r="R192" i="5"/>
  <c r="AN191" i="5"/>
  <c r="AA192" i="5"/>
  <c r="T192" i="5"/>
  <c r="AG191" i="5"/>
  <c r="S192" i="5"/>
  <c r="AF191" i="5"/>
  <c r="W192" i="5"/>
  <c r="AJ191" i="5"/>
  <c r="Q192" i="5"/>
  <c r="AD191" i="5"/>
  <c r="AL191" i="5"/>
  <c r="Y192" i="5"/>
  <c r="AM191" i="5"/>
  <c r="Z192" i="5"/>
  <c r="U192" i="5"/>
  <c r="AH191" i="5"/>
  <c r="AB192" i="5"/>
  <c r="AO191" i="5"/>
  <c r="AI191" i="5"/>
  <c r="V192" i="5"/>
  <c r="AB184" i="6" l="1"/>
  <c r="AD184" i="6"/>
  <c r="S186" i="6"/>
  <c r="U185" i="6"/>
  <c r="T185" i="6"/>
  <c r="S185" i="6"/>
  <c r="V185" i="6"/>
  <c r="X185" i="6"/>
  <c r="AH183" i="6"/>
  <c r="Z185" i="6"/>
  <c r="AA185" i="6" s="1"/>
  <c r="AC185" i="6"/>
  <c r="AG184" i="6"/>
  <c r="AI183" i="6"/>
  <c r="N186" i="6"/>
  <c r="O186" i="6"/>
  <c r="Q186" i="6"/>
  <c r="M186" i="6"/>
  <c r="P186" i="6"/>
  <c r="E188" i="6"/>
  <c r="F188" i="6"/>
  <c r="D188" i="6"/>
  <c r="I188" i="6"/>
  <c r="J187" i="6"/>
  <c r="O187" i="6" s="1"/>
  <c r="AP191" i="5"/>
  <c r="AQ189" i="5"/>
  <c r="G189" i="6" s="1"/>
  <c r="G188" i="6"/>
  <c r="X191" i="5"/>
  <c r="AK190" i="5"/>
  <c r="AI192" i="5"/>
  <c r="V193" i="5"/>
  <c r="AA193" i="5"/>
  <c r="AN192" i="5"/>
  <c r="Y193" i="5"/>
  <c r="AL192" i="5"/>
  <c r="Q193" i="5"/>
  <c r="AD192" i="5"/>
  <c r="AO192" i="5"/>
  <c r="AB193" i="5"/>
  <c r="T193" i="5"/>
  <c r="AG192" i="5"/>
  <c r="R193" i="5"/>
  <c r="AE192" i="5"/>
  <c r="W193" i="5"/>
  <c r="AJ192" i="5"/>
  <c r="AH192" i="5"/>
  <c r="U193" i="5"/>
  <c r="AM192" i="5"/>
  <c r="Z193" i="5"/>
  <c r="AF192" i="5"/>
  <c r="S193" i="5"/>
  <c r="AB185" i="6" l="1"/>
  <c r="AD185" i="6"/>
  <c r="V187" i="6"/>
  <c r="W186" i="6"/>
  <c r="T186" i="6"/>
  <c r="X186" i="6"/>
  <c r="V186" i="6"/>
  <c r="U186" i="6"/>
  <c r="AH184" i="6"/>
  <c r="Z186" i="6"/>
  <c r="AA186" i="6" s="1"/>
  <c r="AC186" i="6"/>
  <c r="AG185" i="6"/>
  <c r="P187" i="6"/>
  <c r="Q187" i="6"/>
  <c r="L187" i="6"/>
  <c r="N187" i="6"/>
  <c r="M187" i="6"/>
  <c r="J188" i="6"/>
  <c r="P188" i="6" s="1"/>
  <c r="F189" i="6"/>
  <c r="D189" i="6"/>
  <c r="H189" i="6"/>
  <c r="I189" i="6"/>
  <c r="E189" i="6"/>
  <c r="AQ190" i="5"/>
  <c r="H190" i="6" s="1"/>
  <c r="AP192" i="5"/>
  <c r="AK191" i="5"/>
  <c r="X192" i="5"/>
  <c r="AE193" i="5"/>
  <c r="R194" i="5"/>
  <c r="AL193" i="5"/>
  <c r="Y194" i="5"/>
  <c r="AG193" i="5"/>
  <c r="T194" i="5"/>
  <c r="Z194" i="5"/>
  <c r="AM193" i="5"/>
  <c r="AB194" i="5"/>
  <c r="AO193" i="5"/>
  <c r="AN193" i="5"/>
  <c r="AA194" i="5"/>
  <c r="AI193" i="5"/>
  <c r="V194" i="5"/>
  <c r="AH193" i="5"/>
  <c r="U194" i="5"/>
  <c r="AF193" i="5"/>
  <c r="S194" i="5"/>
  <c r="AJ193" i="5"/>
  <c r="W194" i="5"/>
  <c r="Q194" i="5"/>
  <c r="AD193" i="5"/>
  <c r="AI184" i="6" l="1"/>
  <c r="W188" i="6"/>
  <c r="T187" i="6"/>
  <c r="U187" i="6"/>
  <c r="S187" i="6"/>
  <c r="X187" i="6"/>
  <c r="W187" i="6"/>
  <c r="AH185" i="6"/>
  <c r="Z187" i="6"/>
  <c r="AA187" i="6" s="1"/>
  <c r="AC187" i="6"/>
  <c r="AB186" i="6"/>
  <c r="AD186" i="6"/>
  <c r="AG186" i="6"/>
  <c r="AI185" i="6"/>
  <c r="O188" i="6"/>
  <c r="N188" i="6"/>
  <c r="L188" i="6"/>
  <c r="M188" i="6"/>
  <c r="Q188" i="6"/>
  <c r="J189" i="6"/>
  <c r="O189" i="6" s="1"/>
  <c r="E190" i="6"/>
  <c r="D190" i="6"/>
  <c r="F190" i="6"/>
  <c r="I190" i="6"/>
  <c r="G190" i="6"/>
  <c r="AP193" i="5"/>
  <c r="AQ191" i="5"/>
  <c r="H191" i="6" s="1"/>
  <c r="AK192" i="5"/>
  <c r="X193" i="5"/>
  <c r="AF194" i="5"/>
  <c r="S195" i="5"/>
  <c r="AG194" i="5"/>
  <c r="T195" i="5"/>
  <c r="AB195" i="5"/>
  <c r="AO194" i="5"/>
  <c r="AL194" i="5"/>
  <c r="Y195" i="5"/>
  <c r="Q195" i="5"/>
  <c r="AD194" i="5"/>
  <c r="AN194" i="5"/>
  <c r="AA195" i="5"/>
  <c r="AH194" i="5"/>
  <c r="U195" i="5"/>
  <c r="R195" i="5"/>
  <c r="AE194" i="5"/>
  <c r="Z195" i="5"/>
  <c r="AM194" i="5"/>
  <c r="W195" i="5"/>
  <c r="AJ194" i="5"/>
  <c r="V195" i="5"/>
  <c r="AI194" i="5"/>
  <c r="AB187" i="6" l="1"/>
  <c r="AD187" i="6"/>
  <c r="V189" i="6"/>
  <c r="X188" i="6"/>
  <c r="T188" i="6"/>
  <c r="S188" i="6"/>
  <c r="U188" i="6"/>
  <c r="V188" i="6"/>
  <c r="AH186" i="6"/>
  <c r="Z188" i="6"/>
  <c r="AA188" i="6" s="1"/>
  <c r="AC188" i="6"/>
  <c r="AG187" i="6"/>
  <c r="AI186" i="6"/>
  <c r="P189" i="6"/>
  <c r="L189" i="6"/>
  <c r="Q189" i="6"/>
  <c r="M189" i="6"/>
  <c r="N189" i="6"/>
  <c r="F191" i="6"/>
  <c r="G191" i="6"/>
  <c r="I191" i="6"/>
  <c r="J190" i="6"/>
  <c r="N190" i="6" s="1"/>
  <c r="E191" i="6"/>
  <c r="AP194" i="5"/>
  <c r="AQ192" i="5"/>
  <c r="G192" i="6" s="1"/>
  <c r="D191" i="6"/>
  <c r="AK193" i="5"/>
  <c r="X194" i="5"/>
  <c r="AI195" i="5"/>
  <c r="V196" i="5"/>
  <c r="S196" i="5"/>
  <c r="AF195" i="5"/>
  <c r="Z196" i="5"/>
  <c r="AM195" i="5"/>
  <c r="R196" i="5"/>
  <c r="AE195" i="5"/>
  <c r="Y196" i="5"/>
  <c r="AL195" i="5"/>
  <c r="U196" i="5"/>
  <c r="AH195" i="5"/>
  <c r="W196" i="5"/>
  <c r="AJ195" i="5"/>
  <c r="T196" i="5"/>
  <c r="AG195" i="5"/>
  <c r="Q196" i="5"/>
  <c r="AD195" i="5"/>
  <c r="AA196" i="5"/>
  <c r="AN195" i="5"/>
  <c r="AO195" i="5"/>
  <c r="AB196" i="5"/>
  <c r="AB188" i="6" l="1"/>
  <c r="AD188" i="6"/>
  <c r="U190" i="6"/>
  <c r="U189" i="6"/>
  <c r="T189" i="6"/>
  <c r="X189" i="6"/>
  <c r="S189" i="6"/>
  <c r="W189" i="6"/>
  <c r="AH187" i="6"/>
  <c r="Z189" i="6"/>
  <c r="AA189" i="6" s="1"/>
  <c r="AC189" i="6"/>
  <c r="AG188" i="6"/>
  <c r="O190" i="6"/>
  <c r="D192" i="6"/>
  <c r="J191" i="6"/>
  <c r="L191" i="6" s="1"/>
  <c r="F192" i="6"/>
  <c r="H192" i="6"/>
  <c r="E192" i="6"/>
  <c r="M190" i="6"/>
  <c r="Q190" i="6"/>
  <c r="P190" i="6"/>
  <c r="L190" i="6"/>
  <c r="I192" i="6"/>
  <c r="AP195" i="5"/>
  <c r="AQ193" i="5"/>
  <c r="F193" i="6" s="1"/>
  <c r="X195" i="5"/>
  <c r="AK194" i="5"/>
  <c r="Q197" i="5"/>
  <c r="AD196" i="5"/>
  <c r="AJ196" i="5"/>
  <c r="W197" i="5"/>
  <c r="Y197" i="5"/>
  <c r="AL196" i="5"/>
  <c r="S197" i="5"/>
  <c r="AF196" i="5"/>
  <c r="T197" i="5"/>
  <c r="AG196" i="5"/>
  <c r="V197" i="5"/>
  <c r="AI196" i="5"/>
  <c r="AE196" i="5"/>
  <c r="R197" i="5"/>
  <c r="AO196" i="5"/>
  <c r="AB197" i="5"/>
  <c r="AH196" i="5"/>
  <c r="U197" i="5"/>
  <c r="Z197" i="5"/>
  <c r="AM196" i="5"/>
  <c r="AA197" i="5"/>
  <c r="AN196" i="5"/>
  <c r="AI187" i="6" l="1"/>
  <c r="AB189" i="6"/>
  <c r="AD189" i="6"/>
  <c r="S190" i="6"/>
  <c r="W190" i="6"/>
  <c r="X190" i="6"/>
  <c r="T190" i="6"/>
  <c r="S191" i="6"/>
  <c r="V190" i="6"/>
  <c r="AH188" i="6"/>
  <c r="Z190" i="6"/>
  <c r="AA190" i="6" s="1"/>
  <c r="AC190" i="6"/>
  <c r="AG189" i="6"/>
  <c r="P191" i="6"/>
  <c r="AI188" i="6"/>
  <c r="M191" i="6"/>
  <c r="N191" i="6"/>
  <c r="Q191" i="6"/>
  <c r="O191" i="6"/>
  <c r="J192" i="6"/>
  <c r="P192" i="6" s="1"/>
  <c r="H193" i="6"/>
  <c r="AQ194" i="5"/>
  <c r="I194" i="6" s="1"/>
  <c r="E193" i="6"/>
  <c r="G193" i="6"/>
  <c r="AP196" i="5"/>
  <c r="I193" i="6"/>
  <c r="D193" i="6"/>
  <c r="X196" i="5"/>
  <c r="AK195" i="5"/>
  <c r="AF197" i="5"/>
  <c r="S198" i="5"/>
  <c r="AE197" i="5"/>
  <c r="R198" i="5"/>
  <c r="AA198" i="5"/>
  <c r="AN197" i="5"/>
  <c r="W198" i="5"/>
  <c r="AJ197" i="5"/>
  <c r="Q198" i="5"/>
  <c r="AD197" i="5"/>
  <c r="AB198" i="5"/>
  <c r="AO197" i="5"/>
  <c r="U198" i="5"/>
  <c r="AH197" i="5"/>
  <c r="V198" i="5"/>
  <c r="AI197" i="5"/>
  <c r="AM197" i="5"/>
  <c r="Z198" i="5"/>
  <c r="Y198" i="5"/>
  <c r="AL197" i="5"/>
  <c r="AG197" i="5"/>
  <c r="T198" i="5"/>
  <c r="AB190" i="6" l="1"/>
  <c r="AD190" i="6"/>
  <c r="W192" i="6"/>
  <c r="V191" i="6"/>
  <c r="X191" i="6"/>
  <c r="U191" i="6"/>
  <c r="T191" i="6"/>
  <c r="W191" i="6"/>
  <c r="AH189" i="6"/>
  <c r="Z191" i="6"/>
  <c r="AA191" i="6" s="1"/>
  <c r="AC191" i="6"/>
  <c r="AI189" i="6"/>
  <c r="N192" i="6"/>
  <c r="M192" i="6"/>
  <c r="O192" i="6"/>
  <c r="L192" i="6"/>
  <c r="Q192" i="6"/>
  <c r="E194" i="6"/>
  <c r="F194" i="6"/>
  <c r="D194" i="6"/>
  <c r="H194" i="6"/>
  <c r="J193" i="6"/>
  <c r="N193" i="6" s="1"/>
  <c r="G194" i="6"/>
  <c r="AP197" i="5"/>
  <c r="AQ195" i="5"/>
  <c r="G195" i="6" s="1"/>
  <c r="X197" i="5"/>
  <c r="AK196" i="5"/>
  <c r="AE198" i="5"/>
  <c r="R199" i="5"/>
  <c r="W199" i="5"/>
  <c r="AJ198" i="5"/>
  <c r="T199" i="5"/>
  <c r="AG198" i="5"/>
  <c r="AA199" i="5"/>
  <c r="AN198" i="5"/>
  <c r="S199" i="5"/>
  <c r="AF198" i="5"/>
  <c r="V199" i="5"/>
  <c r="AI198" i="5"/>
  <c r="Y199" i="5"/>
  <c r="AL198" i="5"/>
  <c r="AH198" i="5"/>
  <c r="U199" i="5"/>
  <c r="AO198" i="5"/>
  <c r="AB199" i="5"/>
  <c r="AM198" i="5"/>
  <c r="Z199" i="5"/>
  <c r="Q199" i="5"/>
  <c r="AD198" i="5"/>
  <c r="U193" i="6" l="1"/>
  <c r="X192" i="6"/>
  <c r="S192" i="6"/>
  <c r="V192" i="6"/>
  <c r="T192" i="6"/>
  <c r="U192" i="6"/>
  <c r="Z192" i="6"/>
  <c r="AA192" i="6" s="1"/>
  <c r="AC192" i="6"/>
  <c r="AB191" i="6"/>
  <c r="AD191" i="6"/>
  <c r="AG190" i="6"/>
  <c r="AG191" i="6"/>
  <c r="M193" i="6"/>
  <c r="F195" i="6"/>
  <c r="J194" i="6"/>
  <c r="O194" i="6" s="1"/>
  <c r="O193" i="6"/>
  <c r="L193" i="6"/>
  <c r="P193" i="6"/>
  <c r="Q193" i="6"/>
  <c r="E195" i="6"/>
  <c r="H195" i="6"/>
  <c r="D195" i="6"/>
  <c r="AP198" i="5"/>
  <c r="AQ196" i="5"/>
  <c r="G196" i="6" s="1"/>
  <c r="I195" i="6"/>
  <c r="AK197" i="5"/>
  <c r="X198" i="5"/>
  <c r="T200" i="5"/>
  <c r="AG199" i="5"/>
  <c r="Y200" i="5"/>
  <c r="AL199" i="5"/>
  <c r="W200" i="5"/>
  <c r="AJ199" i="5"/>
  <c r="AF199" i="5"/>
  <c r="S200" i="5"/>
  <c r="AI199" i="5"/>
  <c r="V200" i="5"/>
  <c r="R200" i="5"/>
  <c r="AE199" i="5"/>
  <c r="Q200" i="5"/>
  <c r="AD199" i="5"/>
  <c r="Z200" i="5"/>
  <c r="AM199" i="5"/>
  <c r="AA200" i="5"/>
  <c r="AN199" i="5"/>
  <c r="AH199" i="5"/>
  <c r="U200" i="5"/>
  <c r="AB200" i="5"/>
  <c r="AO199" i="5"/>
  <c r="AB192" i="6" l="1"/>
  <c r="AD192" i="6"/>
  <c r="X193" i="6"/>
  <c r="W193" i="6"/>
  <c r="S193" i="6"/>
  <c r="V193" i="6"/>
  <c r="V194" i="6"/>
  <c r="T193" i="6"/>
  <c r="AH191" i="6"/>
  <c r="AH190" i="6"/>
  <c r="Z193" i="6"/>
  <c r="AA193" i="6" s="1"/>
  <c r="AC193" i="6"/>
  <c r="AG192" i="6"/>
  <c r="AI190" i="6"/>
  <c r="Q194" i="6"/>
  <c r="P194" i="6"/>
  <c r="M194" i="6"/>
  <c r="N194" i="6"/>
  <c r="L194" i="6"/>
  <c r="J195" i="6"/>
  <c r="L195" i="6" s="1"/>
  <c r="H196" i="6"/>
  <c r="I196" i="6"/>
  <c r="E196" i="6"/>
  <c r="F196" i="6"/>
  <c r="AP199" i="5"/>
  <c r="AQ197" i="5"/>
  <c r="G197" i="6" s="1"/>
  <c r="D196" i="6"/>
  <c r="AK198" i="5"/>
  <c r="X199" i="5"/>
  <c r="U201" i="5"/>
  <c r="AH200" i="5"/>
  <c r="AA201" i="5"/>
  <c r="AN200" i="5"/>
  <c r="S201" i="5"/>
  <c r="AF200" i="5"/>
  <c r="W201" i="5"/>
  <c r="AJ200" i="5"/>
  <c r="AI200" i="5"/>
  <c r="V201" i="5"/>
  <c r="Z201" i="5"/>
  <c r="AM200" i="5"/>
  <c r="Y201" i="5"/>
  <c r="AL200" i="5"/>
  <c r="R201" i="5"/>
  <c r="AE200" i="5"/>
  <c r="AB201" i="5"/>
  <c r="AO200" i="5"/>
  <c r="T201" i="5"/>
  <c r="AG200" i="5"/>
  <c r="Q201" i="5"/>
  <c r="AD200" i="5"/>
  <c r="AB193" i="6" l="1"/>
  <c r="AI191" i="6"/>
  <c r="AD193" i="6"/>
  <c r="S195" i="6"/>
  <c r="S194" i="6"/>
  <c r="U194" i="6"/>
  <c r="T194" i="6"/>
  <c r="W194" i="6"/>
  <c r="X194" i="6"/>
  <c r="AH192" i="6"/>
  <c r="Z194" i="6"/>
  <c r="AA194" i="6" s="1"/>
  <c r="AC194" i="6"/>
  <c r="AD194" i="6" s="1"/>
  <c r="Q195" i="6"/>
  <c r="AG193" i="6"/>
  <c r="AI192" i="6"/>
  <c r="O195" i="6"/>
  <c r="N195" i="6"/>
  <c r="J196" i="6"/>
  <c r="M196" i="6" s="1"/>
  <c r="M195" i="6"/>
  <c r="P195" i="6"/>
  <c r="D197" i="6"/>
  <c r="I197" i="6"/>
  <c r="E197" i="6"/>
  <c r="H197" i="6"/>
  <c r="AQ198" i="5"/>
  <c r="I198" i="6" s="1"/>
  <c r="AP200" i="5"/>
  <c r="F197" i="6"/>
  <c r="X200" i="5"/>
  <c r="AK199" i="5"/>
  <c r="AI201" i="5"/>
  <c r="V202" i="5"/>
  <c r="AB202" i="5"/>
  <c r="AO201" i="5"/>
  <c r="AA202" i="5"/>
  <c r="AN201" i="5"/>
  <c r="Y202" i="5"/>
  <c r="AL201" i="5"/>
  <c r="AD201" i="5"/>
  <c r="Q202" i="5"/>
  <c r="T202" i="5"/>
  <c r="AG201" i="5"/>
  <c r="R202" i="5"/>
  <c r="AE201" i="5"/>
  <c r="AJ201" i="5"/>
  <c r="W202" i="5"/>
  <c r="U202" i="5"/>
  <c r="AH201" i="5"/>
  <c r="AF201" i="5"/>
  <c r="S202" i="5"/>
  <c r="AM201" i="5"/>
  <c r="Z202" i="5"/>
  <c r="AB194" i="6" l="1"/>
  <c r="W195" i="6"/>
  <c r="T195" i="6"/>
  <c r="T196" i="6"/>
  <c r="U195" i="6"/>
  <c r="V195" i="6"/>
  <c r="AH193" i="6"/>
  <c r="X195" i="6"/>
  <c r="Z195" i="6"/>
  <c r="AA195" i="6" s="1"/>
  <c r="AC195" i="6"/>
  <c r="AG194" i="6"/>
  <c r="N196" i="6"/>
  <c r="L196" i="6"/>
  <c r="Q196" i="6"/>
  <c r="O196" i="6"/>
  <c r="P196" i="6"/>
  <c r="J197" i="6"/>
  <c r="Q197" i="6" s="1"/>
  <c r="D198" i="6"/>
  <c r="E198" i="6"/>
  <c r="H198" i="6"/>
  <c r="F198" i="6"/>
  <c r="AQ199" i="5"/>
  <c r="E199" i="6" s="1"/>
  <c r="AP201" i="5"/>
  <c r="G198" i="6"/>
  <c r="AK200" i="5"/>
  <c r="X201" i="5"/>
  <c r="AO202" i="5"/>
  <c r="AB203" i="5"/>
  <c r="U203" i="5"/>
  <c r="AH202" i="5"/>
  <c r="AG202" i="5"/>
  <c r="T203" i="5"/>
  <c r="AI202" i="5"/>
  <c r="V203" i="5"/>
  <c r="S203" i="5"/>
  <c r="AF202" i="5"/>
  <c r="Q203" i="5"/>
  <c r="AD202" i="5"/>
  <c r="W203" i="5"/>
  <c r="AJ202" i="5"/>
  <c r="AM202" i="5"/>
  <c r="Z203" i="5"/>
  <c r="AA203" i="5"/>
  <c r="AN202" i="5"/>
  <c r="R203" i="5"/>
  <c r="AE202" i="5"/>
  <c r="Y203" i="5"/>
  <c r="AL202" i="5"/>
  <c r="AI193" i="6" l="1"/>
  <c r="X197" i="6"/>
  <c r="W196" i="6"/>
  <c r="V196" i="6"/>
  <c r="X196" i="6"/>
  <c r="S196" i="6"/>
  <c r="U196" i="6"/>
  <c r="AH194" i="6"/>
  <c r="Z196" i="6"/>
  <c r="AA196" i="6" s="1"/>
  <c r="AC196" i="6"/>
  <c r="AB195" i="6"/>
  <c r="AD195" i="6"/>
  <c r="AG195" i="6"/>
  <c r="AI194" i="6"/>
  <c r="N197" i="6"/>
  <c r="O197" i="6"/>
  <c r="M197" i="6"/>
  <c r="P197" i="6"/>
  <c r="L197" i="6"/>
  <c r="D199" i="6"/>
  <c r="J198" i="6"/>
  <c r="L198" i="6" s="1"/>
  <c r="AP202" i="5"/>
  <c r="AQ200" i="5"/>
  <c r="I200" i="6" s="1"/>
  <c r="I199" i="6"/>
  <c r="G199" i="6"/>
  <c r="F199" i="6"/>
  <c r="H199" i="6"/>
  <c r="X202" i="5"/>
  <c r="AK201" i="5"/>
  <c r="T204" i="5"/>
  <c r="AG203" i="5"/>
  <c r="V204" i="5"/>
  <c r="AI203" i="5"/>
  <c r="Q204" i="5"/>
  <c r="AD203" i="5"/>
  <c r="AF203" i="5"/>
  <c r="S204" i="5"/>
  <c r="AJ203" i="5"/>
  <c r="W204" i="5"/>
  <c r="U204" i="5"/>
  <c r="AH203" i="5"/>
  <c r="AA204" i="5"/>
  <c r="AN203" i="5"/>
  <c r="AO203" i="5"/>
  <c r="AB204" i="5"/>
  <c r="Y204" i="5"/>
  <c r="AL203" i="5"/>
  <c r="AE203" i="5"/>
  <c r="R204" i="5"/>
  <c r="AM203" i="5"/>
  <c r="Z204" i="5"/>
  <c r="AB196" i="6" l="1"/>
  <c r="AD196" i="6"/>
  <c r="S198" i="6"/>
  <c r="S197" i="6"/>
  <c r="W197" i="6"/>
  <c r="T197" i="6"/>
  <c r="V197" i="6"/>
  <c r="U197" i="6"/>
  <c r="AH195" i="6"/>
  <c r="Z197" i="6"/>
  <c r="AA197" i="6" s="1"/>
  <c r="AC197" i="6"/>
  <c r="AG196" i="6"/>
  <c r="AI195" i="6"/>
  <c r="G200" i="6"/>
  <c r="M198" i="6"/>
  <c r="O198" i="6"/>
  <c r="Q198" i="6"/>
  <c r="N198" i="6"/>
  <c r="P198" i="6"/>
  <c r="H200" i="6"/>
  <c r="E200" i="6"/>
  <c r="D200" i="6"/>
  <c r="J199" i="6"/>
  <c r="M199" i="6" s="1"/>
  <c r="F200" i="6"/>
  <c r="AP203" i="5"/>
  <c r="AQ201" i="5"/>
  <c r="E201" i="6" s="1"/>
  <c r="X203" i="5"/>
  <c r="AK202" i="5"/>
  <c r="AI204" i="5"/>
  <c r="V205" i="5"/>
  <c r="Y205" i="5"/>
  <c r="AL204" i="5"/>
  <c r="AB205" i="5"/>
  <c r="AO204" i="5"/>
  <c r="Z205" i="5"/>
  <c r="AM204" i="5"/>
  <c r="T205" i="5"/>
  <c r="AG204" i="5"/>
  <c r="AJ204" i="5"/>
  <c r="W205" i="5"/>
  <c r="AF204" i="5"/>
  <c r="S205" i="5"/>
  <c r="AN204" i="5"/>
  <c r="AA205" i="5"/>
  <c r="AD204" i="5"/>
  <c r="Q205" i="5"/>
  <c r="R205" i="5"/>
  <c r="AE204" i="5"/>
  <c r="AH204" i="5"/>
  <c r="U205" i="5"/>
  <c r="AB197" i="6" l="1"/>
  <c r="AD197" i="6"/>
  <c r="T199" i="6"/>
  <c r="W198" i="6"/>
  <c r="U198" i="6"/>
  <c r="X198" i="6"/>
  <c r="V198" i="6"/>
  <c r="T198" i="6"/>
  <c r="AH196" i="6"/>
  <c r="Z198" i="6"/>
  <c r="AA198" i="6" s="1"/>
  <c r="AC198" i="6"/>
  <c r="AG197" i="6"/>
  <c r="AI196" i="6"/>
  <c r="N199" i="6"/>
  <c r="P199" i="6"/>
  <c r="O199" i="6"/>
  <c r="L199" i="6"/>
  <c r="H201" i="6"/>
  <c r="J200" i="6"/>
  <c r="L200" i="6" s="1"/>
  <c r="Q199" i="6"/>
  <c r="F201" i="6"/>
  <c r="AP204" i="5"/>
  <c r="D201" i="6"/>
  <c r="AQ202" i="5"/>
  <c r="E202" i="6" s="1"/>
  <c r="G201" i="6"/>
  <c r="I201" i="6"/>
  <c r="AK203" i="5"/>
  <c r="X204" i="5"/>
  <c r="R206" i="5"/>
  <c r="AE205" i="5"/>
  <c r="AJ205" i="5"/>
  <c r="W206" i="5"/>
  <c r="AA206" i="5"/>
  <c r="AN205" i="5"/>
  <c r="V206" i="5"/>
  <c r="AI205" i="5"/>
  <c r="AO205" i="5"/>
  <c r="AB206" i="5"/>
  <c r="T206" i="5"/>
  <c r="AG205" i="5"/>
  <c r="Q206" i="5"/>
  <c r="AD205" i="5"/>
  <c r="Y206" i="5"/>
  <c r="AL205" i="5"/>
  <c r="Z206" i="5"/>
  <c r="AM205" i="5"/>
  <c r="U206" i="5"/>
  <c r="AH205" i="5"/>
  <c r="S206" i="5"/>
  <c r="AF205" i="5"/>
  <c r="X199" i="6" l="1"/>
  <c r="S200" i="6"/>
  <c r="S199" i="6"/>
  <c r="V199" i="6"/>
  <c r="W199" i="6"/>
  <c r="U199" i="6"/>
  <c r="AH197" i="6"/>
  <c r="Z199" i="6"/>
  <c r="AA199" i="6" s="1"/>
  <c r="AC199" i="6"/>
  <c r="AB199" i="6" s="1"/>
  <c r="AB198" i="6"/>
  <c r="AD198" i="6"/>
  <c r="AG198" i="6"/>
  <c r="M200" i="6"/>
  <c r="F202" i="6"/>
  <c r="O200" i="6"/>
  <c r="N200" i="6"/>
  <c r="Q200" i="6"/>
  <c r="P200" i="6"/>
  <c r="D202" i="6"/>
  <c r="J201" i="6"/>
  <c r="P201" i="6" s="1"/>
  <c r="H202" i="6"/>
  <c r="I202" i="6"/>
  <c r="G202" i="6"/>
  <c r="AQ203" i="5"/>
  <c r="F203" i="6" s="1"/>
  <c r="AP205" i="5"/>
  <c r="X205" i="5"/>
  <c r="AK204" i="5"/>
  <c r="Q207" i="5"/>
  <c r="AD206" i="5"/>
  <c r="Z207" i="5"/>
  <c r="AM206" i="5"/>
  <c r="Y207" i="5"/>
  <c r="AL206" i="5"/>
  <c r="AA207" i="5"/>
  <c r="AN206" i="5"/>
  <c r="AE206" i="5"/>
  <c r="R207" i="5"/>
  <c r="W207" i="5"/>
  <c r="AJ206" i="5"/>
  <c r="S207" i="5"/>
  <c r="AF206" i="5"/>
  <c r="T207" i="5"/>
  <c r="AG206" i="5"/>
  <c r="AO206" i="5"/>
  <c r="AB207" i="5"/>
  <c r="U207" i="5"/>
  <c r="AH206" i="5"/>
  <c r="V207" i="5"/>
  <c r="AI206" i="5"/>
  <c r="AI197" i="6" l="1"/>
  <c r="AD199" i="6"/>
  <c r="W201" i="6"/>
  <c r="W200" i="6"/>
  <c r="X200" i="6"/>
  <c r="U200" i="6"/>
  <c r="V200" i="6"/>
  <c r="T200" i="6"/>
  <c r="AH198" i="6"/>
  <c r="Z200" i="6"/>
  <c r="AA200" i="6" s="1"/>
  <c r="AC200" i="6"/>
  <c r="AG199" i="6"/>
  <c r="O201" i="6"/>
  <c r="N201" i="6"/>
  <c r="M201" i="6"/>
  <c r="Q201" i="6"/>
  <c r="L201" i="6"/>
  <c r="J202" i="6"/>
  <c r="O202" i="6" s="1"/>
  <c r="D203" i="6"/>
  <c r="E203" i="6"/>
  <c r="H203" i="6"/>
  <c r="AQ204" i="5"/>
  <c r="G204" i="6" s="1"/>
  <c r="AP206" i="5"/>
  <c r="I203" i="6"/>
  <c r="G203" i="6"/>
  <c r="X206" i="5"/>
  <c r="AK205" i="5"/>
  <c r="W208" i="5"/>
  <c r="AJ207" i="5"/>
  <c r="T208" i="5"/>
  <c r="AG207" i="5"/>
  <c r="Z208" i="5"/>
  <c r="AM207" i="5"/>
  <c r="R208" i="5"/>
  <c r="AE207" i="5"/>
  <c r="V208" i="5"/>
  <c r="AI207" i="5"/>
  <c r="AD207" i="5"/>
  <c r="Q208" i="5"/>
  <c r="AF207" i="5"/>
  <c r="S208" i="5"/>
  <c r="AH207" i="5"/>
  <c r="U208" i="5"/>
  <c r="AN207" i="5"/>
  <c r="AA208" i="5"/>
  <c r="Y208" i="5"/>
  <c r="AL207" i="5"/>
  <c r="AB208" i="5"/>
  <c r="AO207" i="5"/>
  <c r="AI198" i="6" l="1"/>
  <c r="V202" i="6"/>
  <c r="S201" i="6"/>
  <c r="X201" i="6"/>
  <c r="T201" i="6"/>
  <c r="U201" i="6"/>
  <c r="V201" i="6"/>
  <c r="AH199" i="6"/>
  <c r="Z201" i="6"/>
  <c r="AA201" i="6" s="1"/>
  <c r="AC201" i="6"/>
  <c r="AB200" i="6"/>
  <c r="AD200" i="6"/>
  <c r="AG200" i="6"/>
  <c r="AI199" i="6"/>
  <c r="Q202" i="6"/>
  <c r="N202" i="6"/>
  <c r="P202" i="6"/>
  <c r="L202" i="6"/>
  <c r="M202" i="6"/>
  <c r="J203" i="6"/>
  <c r="O203" i="6" s="1"/>
  <c r="AQ205" i="5"/>
  <c r="D205" i="6" s="1"/>
  <c r="I204" i="6"/>
  <c r="D204" i="6"/>
  <c r="E204" i="6"/>
  <c r="H204" i="6"/>
  <c r="AP207" i="5"/>
  <c r="F204" i="6"/>
  <c r="AK206" i="5"/>
  <c r="X207" i="5"/>
  <c r="AI208" i="5"/>
  <c r="V209" i="5"/>
  <c r="AE208" i="5"/>
  <c r="R209" i="5"/>
  <c r="W209" i="5"/>
  <c r="AJ208" i="5"/>
  <c r="T209" i="5"/>
  <c r="AG208" i="5"/>
  <c r="Y209" i="5"/>
  <c r="AL208" i="5"/>
  <c r="Q209" i="5"/>
  <c r="AD208" i="5"/>
  <c r="AH208" i="5"/>
  <c r="U209" i="5"/>
  <c r="S209" i="5"/>
  <c r="AF208" i="5"/>
  <c r="AB209" i="5"/>
  <c r="AO208" i="5"/>
  <c r="AN208" i="5"/>
  <c r="AA209" i="5"/>
  <c r="Z209" i="5"/>
  <c r="AM208" i="5"/>
  <c r="AB201" i="6" l="1"/>
  <c r="AD201" i="6"/>
  <c r="V203" i="6"/>
  <c r="T202" i="6"/>
  <c r="S202" i="6"/>
  <c r="W202" i="6"/>
  <c r="U202" i="6"/>
  <c r="X202" i="6"/>
  <c r="AH200" i="6"/>
  <c r="Z202" i="6"/>
  <c r="AA202" i="6" s="1"/>
  <c r="AC202" i="6"/>
  <c r="AG201" i="6"/>
  <c r="AI200" i="6"/>
  <c r="F205" i="6"/>
  <c r="I205" i="6"/>
  <c r="G205" i="6"/>
  <c r="L203" i="6"/>
  <c r="H205" i="6"/>
  <c r="Q203" i="6"/>
  <c r="M203" i="6"/>
  <c r="P203" i="6"/>
  <c r="N203" i="6"/>
  <c r="E205" i="6"/>
  <c r="J204" i="6"/>
  <c r="M204" i="6" s="1"/>
  <c r="AP208" i="5"/>
  <c r="AQ206" i="5"/>
  <c r="H206" i="6" s="1"/>
  <c r="X208" i="5"/>
  <c r="AK207" i="5"/>
  <c r="W210" i="5"/>
  <c r="AJ209" i="5"/>
  <c r="R210" i="5"/>
  <c r="AE209" i="5"/>
  <c r="AL209" i="5"/>
  <c r="Y210" i="5"/>
  <c r="Z210" i="5"/>
  <c r="AM209" i="5"/>
  <c r="AA210" i="5"/>
  <c r="AN209" i="5"/>
  <c r="AH209" i="5"/>
  <c r="U210" i="5"/>
  <c r="V210" i="5"/>
  <c r="AI209" i="5"/>
  <c r="AB210" i="5"/>
  <c r="AO209" i="5"/>
  <c r="AF209" i="5"/>
  <c r="S210" i="5"/>
  <c r="Q210" i="5"/>
  <c r="AD209" i="5"/>
  <c r="T210" i="5"/>
  <c r="AG209" i="5"/>
  <c r="AB202" i="6" l="1"/>
  <c r="AD202" i="6"/>
  <c r="T204" i="6"/>
  <c r="U203" i="6"/>
  <c r="W203" i="6"/>
  <c r="T203" i="6"/>
  <c r="X203" i="6"/>
  <c r="S203" i="6"/>
  <c r="AH201" i="6"/>
  <c r="Z203" i="6"/>
  <c r="AA203" i="6" s="1"/>
  <c r="AC203" i="6"/>
  <c r="AG202" i="6"/>
  <c r="J205" i="6"/>
  <c r="M205" i="6" s="1"/>
  <c r="I206" i="6"/>
  <c r="D206" i="6"/>
  <c r="G206" i="6"/>
  <c r="Q204" i="6"/>
  <c r="N204" i="6"/>
  <c r="P204" i="6"/>
  <c r="L204" i="6"/>
  <c r="O204" i="6"/>
  <c r="F206" i="6"/>
  <c r="AQ207" i="5"/>
  <c r="I207" i="6" s="1"/>
  <c r="AP209" i="5"/>
  <c r="E206" i="6"/>
  <c r="AK208" i="5"/>
  <c r="X209" i="5"/>
  <c r="V211" i="5"/>
  <c r="AI210" i="5"/>
  <c r="Y211" i="5"/>
  <c r="AL210" i="5"/>
  <c r="AM210" i="5"/>
  <c r="Z211" i="5"/>
  <c r="S211" i="5"/>
  <c r="AF210" i="5"/>
  <c r="T211" i="5"/>
  <c r="AG210" i="5"/>
  <c r="AH210" i="5"/>
  <c r="U211" i="5"/>
  <c r="AE210" i="5"/>
  <c r="R211" i="5"/>
  <c r="AD210" i="5"/>
  <c r="Q211" i="5"/>
  <c r="AA211" i="5"/>
  <c r="AN210" i="5"/>
  <c r="AB211" i="5"/>
  <c r="AO210" i="5"/>
  <c r="W211" i="5"/>
  <c r="AJ210" i="5"/>
  <c r="AI201" i="6" l="1"/>
  <c r="AB203" i="6"/>
  <c r="AD203" i="6"/>
  <c r="V204" i="6"/>
  <c r="S204" i="6"/>
  <c r="W204" i="6"/>
  <c r="U204" i="6"/>
  <c r="X204" i="6"/>
  <c r="T205" i="6"/>
  <c r="AH202" i="6"/>
  <c r="Z204" i="6"/>
  <c r="AA204" i="6" s="1"/>
  <c r="AC204" i="6"/>
  <c r="P205" i="6"/>
  <c r="O205" i="6"/>
  <c r="L205" i="6"/>
  <c r="N205" i="6"/>
  <c r="Q205" i="6"/>
  <c r="AG203" i="6"/>
  <c r="J206" i="6"/>
  <c r="L206" i="6" s="1"/>
  <c r="F207" i="6"/>
  <c r="G207" i="6"/>
  <c r="D207" i="6"/>
  <c r="H207" i="6"/>
  <c r="AQ208" i="5"/>
  <c r="I208" i="6" s="1"/>
  <c r="E207" i="6"/>
  <c r="AP210" i="5"/>
  <c r="AK209" i="5"/>
  <c r="X210" i="5"/>
  <c r="AG211" i="5"/>
  <c r="T212" i="5"/>
  <c r="Q212" i="5"/>
  <c r="AD211" i="5"/>
  <c r="V212" i="5"/>
  <c r="AI211" i="5"/>
  <c r="W212" i="5"/>
  <c r="AJ211" i="5"/>
  <c r="AF211" i="5"/>
  <c r="S212" i="5"/>
  <c r="Z212" i="5"/>
  <c r="AM211" i="5"/>
  <c r="AA212" i="5"/>
  <c r="AN211" i="5"/>
  <c r="AE211" i="5"/>
  <c r="R212" i="5"/>
  <c r="AB212" i="5"/>
  <c r="AO211" i="5"/>
  <c r="U212" i="5"/>
  <c r="AH211" i="5"/>
  <c r="AL211" i="5"/>
  <c r="Y212" i="5"/>
  <c r="AB204" i="6" l="1"/>
  <c r="AI202" i="6"/>
  <c r="AD204" i="6"/>
  <c r="S206" i="6"/>
  <c r="AH203" i="6"/>
  <c r="X205" i="6"/>
  <c r="U205" i="6"/>
  <c r="S205" i="6"/>
  <c r="V205" i="6"/>
  <c r="W205" i="6"/>
  <c r="Z205" i="6"/>
  <c r="AA205" i="6" s="1"/>
  <c r="AC205" i="6"/>
  <c r="N206" i="6"/>
  <c r="AG204" i="6"/>
  <c r="O206" i="6"/>
  <c r="P206" i="6"/>
  <c r="Q206" i="6"/>
  <c r="M206" i="6"/>
  <c r="J207" i="6"/>
  <c r="O207" i="6" s="1"/>
  <c r="F208" i="6"/>
  <c r="H208" i="6"/>
  <c r="D208" i="6"/>
  <c r="E208" i="6"/>
  <c r="G208" i="6"/>
  <c r="AP211" i="5"/>
  <c r="AQ209" i="5"/>
  <c r="F209" i="6" s="1"/>
  <c r="X211" i="5"/>
  <c r="AK210" i="5"/>
  <c r="AF212" i="5"/>
  <c r="S213" i="5"/>
  <c r="W213" i="5"/>
  <c r="AJ212" i="5"/>
  <c r="V213" i="5"/>
  <c r="AI212" i="5"/>
  <c r="Y213" i="5"/>
  <c r="AL212" i="5"/>
  <c r="AB213" i="5"/>
  <c r="AO212" i="5"/>
  <c r="AA213" i="5"/>
  <c r="AN212" i="5"/>
  <c r="T213" i="5"/>
  <c r="AG212" i="5"/>
  <c r="R213" i="5"/>
  <c r="AE212" i="5"/>
  <c r="Z213" i="5"/>
  <c r="AM212" i="5"/>
  <c r="AH212" i="5"/>
  <c r="U213" i="5"/>
  <c r="Q213" i="5"/>
  <c r="AD212" i="5"/>
  <c r="AB205" i="6" l="1"/>
  <c r="AD205" i="6"/>
  <c r="AI203" i="6"/>
  <c r="V207" i="6"/>
  <c r="T206" i="6"/>
  <c r="X206" i="6"/>
  <c r="W206" i="6"/>
  <c r="V206" i="6"/>
  <c r="AH204" i="6"/>
  <c r="U206" i="6"/>
  <c r="Z206" i="6"/>
  <c r="AA206" i="6" s="1"/>
  <c r="AC206" i="6"/>
  <c r="AG205" i="6"/>
  <c r="N207" i="6"/>
  <c r="M207" i="6"/>
  <c r="P207" i="6"/>
  <c r="L207" i="6"/>
  <c r="Q207" i="6"/>
  <c r="J208" i="6"/>
  <c r="P208" i="6" s="1"/>
  <c r="I209" i="6"/>
  <c r="E209" i="6"/>
  <c r="H209" i="6"/>
  <c r="D209" i="6"/>
  <c r="G209" i="6"/>
  <c r="AP212" i="5"/>
  <c r="AQ210" i="5"/>
  <c r="G210" i="6" s="1"/>
  <c r="AK211" i="5"/>
  <c r="X212" i="5"/>
  <c r="AB214" i="5"/>
  <c r="AO213" i="5"/>
  <c r="V214" i="5"/>
  <c r="AI213" i="5"/>
  <c r="AJ213" i="5"/>
  <c r="W214" i="5"/>
  <c r="AG213" i="5"/>
  <c r="T214" i="5"/>
  <c r="AF213" i="5"/>
  <c r="S214" i="5"/>
  <c r="Q214" i="5"/>
  <c r="AD213" i="5"/>
  <c r="Z214" i="5"/>
  <c r="AM213" i="5"/>
  <c r="AE213" i="5"/>
  <c r="R214" i="5"/>
  <c r="U214" i="5"/>
  <c r="AH213" i="5"/>
  <c r="AA214" i="5"/>
  <c r="AN213" i="5"/>
  <c r="AL213" i="5"/>
  <c r="Y214" i="5"/>
  <c r="AI204" i="6" l="1"/>
  <c r="W208" i="6"/>
  <c r="X207" i="6"/>
  <c r="S207" i="6"/>
  <c r="W207" i="6"/>
  <c r="T207" i="6"/>
  <c r="U207" i="6"/>
  <c r="AH205" i="6"/>
  <c r="Z207" i="6"/>
  <c r="AA207" i="6" s="1"/>
  <c r="AC207" i="6"/>
  <c r="AB206" i="6"/>
  <c r="AD206" i="6"/>
  <c r="AI205" i="6"/>
  <c r="Q208" i="6"/>
  <c r="O208" i="6"/>
  <c r="N208" i="6"/>
  <c r="L208" i="6"/>
  <c r="M208" i="6"/>
  <c r="I210" i="6"/>
  <c r="J209" i="6"/>
  <c r="N209" i="6" s="1"/>
  <c r="H210" i="6"/>
  <c r="E210" i="6"/>
  <c r="F210" i="6"/>
  <c r="D210" i="6"/>
  <c r="AQ211" i="5"/>
  <c r="D211" i="6" s="1"/>
  <c r="AP213" i="5"/>
  <c r="X213" i="5"/>
  <c r="AK212" i="5"/>
  <c r="T215" i="5"/>
  <c r="AG214" i="5"/>
  <c r="S215" i="5"/>
  <c r="AF214" i="5"/>
  <c r="Y215" i="5"/>
  <c r="AL214" i="5"/>
  <c r="W215" i="5"/>
  <c r="AJ214" i="5"/>
  <c r="Q215" i="5"/>
  <c r="AD214" i="5"/>
  <c r="AO214" i="5"/>
  <c r="AB215" i="5"/>
  <c r="AN214" i="5"/>
  <c r="AA215" i="5"/>
  <c r="U215" i="5"/>
  <c r="AH214" i="5"/>
  <c r="AE214" i="5"/>
  <c r="R215" i="5"/>
  <c r="AM214" i="5"/>
  <c r="Z215" i="5"/>
  <c r="V215" i="5"/>
  <c r="AI214" i="5"/>
  <c r="AB207" i="6" l="1"/>
  <c r="AD207" i="6"/>
  <c r="U209" i="6"/>
  <c r="T208" i="6"/>
  <c r="S208" i="6"/>
  <c r="U208" i="6"/>
  <c r="V208" i="6"/>
  <c r="X208" i="6"/>
  <c r="Z208" i="6"/>
  <c r="AA208" i="6" s="1"/>
  <c r="AC208" i="6"/>
  <c r="AG207" i="6"/>
  <c r="AG206" i="6"/>
  <c r="L209" i="6"/>
  <c r="Q209" i="6"/>
  <c r="O209" i="6"/>
  <c r="P209" i="6"/>
  <c r="M209" i="6"/>
  <c r="F211" i="6"/>
  <c r="J210" i="6"/>
  <c r="P210" i="6" s="1"/>
  <c r="I211" i="6"/>
  <c r="H211" i="6"/>
  <c r="AP214" i="5"/>
  <c r="G211" i="6"/>
  <c r="AQ212" i="5"/>
  <c r="G212" i="6" s="1"/>
  <c r="E211" i="6"/>
  <c r="AK213" i="5"/>
  <c r="X214" i="5"/>
  <c r="Z216" i="5"/>
  <c r="AM215" i="5"/>
  <c r="AD215" i="5"/>
  <c r="Q216" i="5"/>
  <c r="AL215" i="5"/>
  <c r="Y216" i="5"/>
  <c r="AF215" i="5"/>
  <c r="S216" i="5"/>
  <c r="R216" i="5"/>
  <c r="AE215" i="5"/>
  <c r="AN215" i="5"/>
  <c r="AA216" i="5"/>
  <c r="AJ215" i="5"/>
  <c r="W216" i="5"/>
  <c r="T216" i="5"/>
  <c r="AG215" i="5"/>
  <c r="AI215" i="5"/>
  <c r="V216" i="5"/>
  <c r="AB216" i="5"/>
  <c r="AO215" i="5"/>
  <c r="AH215" i="5"/>
  <c r="U216" i="5"/>
  <c r="AB208" i="6" l="1"/>
  <c r="AD208" i="6"/>
  <c r="W210" i="6"/>
  <c r="T209" i="6"/>
  <c r="W209" i="6"/>
  <c r="V209" i="6"/>
  <c r="X209" i="6"/>
  <c r="S209" i="6"/>
  <c r="AH206" i="6"/>
  <c r="AH207" i="6"/>
  <c r="Z209" i="6"/>
  <c r="AA209" i="6" s="1"/>
  <c r="AC209" i="6"/>
  <c r="AG208" i="6"/>
  <c r="AI206" i="6"/>
  <c r="AI207" i="6"/>
  <c r="J211" i="6"/>
  <c r="P211" i="6" s="1"/>
  <c r="Q210" i="6"/>
  <c r="O210" i="6"/>
  <c r="N210" i="6"/>
  <c r="L210" i="6"/>
  <c r="M210" i="6"/>
  <c r="F212" i="6"/>
  <c r="D212" i="6"/>
  <c r="E212" i="6"/>
  <c r="AQ213" i="5"/>
  <c r="G213" i="6" s="1"/>
  <c r="AP215" i="5"/>
  <c r="H212" i="6"/>
  <c r="I212" i="6"/>
  <c r="AK214" i="5"/>
  <c r="X215" i="5"/>
  <c r="AA217" i="5"/>
  <c r="AN216" i="5"/>
  <c r="Q217" i="5"/>
  <c r="AD216" i="5"/>
  <c r="V217" i="5"/>
  <c r="AI216" i="5"/>
  <c r="AM216" i="5"/>
  <c r="Z217" i="5"/>
  <c r="Y217" i="5"/>
  <c r="AL216" i="5"/>
  <c r="T217" i="5"/>
  <c r="AG216" i="5"/>
  <c r="R217" i="5"/>
  <c r="AE216" i="5"/>
  <c r="AJ216" i="5"/>
  <c r="W217" i="5"/>
  <c r="AH216" i="5"/>
  <c r="U217" i="5"/>
  <c r="AB217" i="5"/>
  <c r="AO216" i="5"/>
  <c r="S217" i="5"/>
  <c r="AF216" i="5"/>
  <c r="AB209" i="6" l="1"/>
  <c r="AD209" i="6"/>
  <c r="T210" i="6"/>
  <c r="S210" i="6"/>
  <c r="U210" i="6"/>
  <c r="V210" i="6"/>
  <c r="X210" i="6"/>
  <c r="W211" i="6"/>
  <c r="AH208" i="6"/>
  <c r="Z210" i="6"/>
  <c r="AA210" i="6" s="1"/>
  <c r="AC210" i="6"/>
  <c r="M211" i="6"/>
  <c r="AG209" i="6"/>
  <c r="N211" i="6"/>
  <c r="Q211" i="6"/>
  <c r="L211" i="6"/>
  <c r="O211" i="6"/>
  <c r="E213" i="6"/>
  <c r="J212" i="6"/>
  <c r="P212" i="6" s="1"/>
  <c r="F213" i="6"/>
  <c r="H213" i="6"/>
  <c r="AP216" i="5"/>
  <c r="AQ214" i="5"/>
  <c r="I214" i="6" s="1"/>
  <c r="I213" i="6"/>
  <c r="D213" i="6"/>
  <c r="X216" i="5"/>
  <c r="AK215" i="5"/>
  <c r="AG217" i="5"/>
  <c r="T218" i="5"/>
  <c r="V218" i="5"/>
  <c r="AI217" i="5"/>
  <c r="U218" i="5"/>
  <c r="AH217" i="5"/>
  <c r="S218" i="5"/>
  <c r="AF217" i="5"/>
  <c r="Z218" i="5"/>
  <c r="AM217" i="5"/>
  <c r="AJ217" i="5"/>
  <c r="W218" i="5"/>
  <c r="AD217" i="5"/>
  <c r="Q218" i="5"/>
  <c r="Y218" i="5"/>
  <c r="AL217" i="5"/>
  <c r="AE217" i="5"/>
  <c r="R218" i="5"/>
  <c r="AB218" i="5"/>
  <c r="AO217" i="5"/>
  <c r="AA218" i="5"/>
  <c r="AN217" i="5"/>
  <c r="AI208" i="6" l="1"/>
  <c r="AB210" i="6"/>
  <c r="AD210" i="6"/>
  <c r="W212" i="6"/>
  <c r="V211" i="6"/>
  <c r="S211" i="6"/>
  <c r="X211" i="6"/>
  <c r="U211" i="6"/>
  <c r="AH209" i="6"/>
  <c r="T211" i="6"/>
  <c r="Z211" i="6"/>
  <c r="AA211" i="6" s="1"/>
  <c r="AC211" i="6"/>
  <c r="AG210" i="6"/>
  <c r="Q212" i="6"/>
  <c r="L212" i="6"/>
  <c r="N212" i="6"/>
  <c r="H214" i="6"/>
  <c r="M212" i="6"/>
  <c r="O212" i="6"/>
  <c r="F214" i="6"/>
  <c r="J213" i="6"/>
  <c r="L213" i="6" s="1"/>
  <c r="D214" i="6"/>
  <c r="E214" i="6"/>
  <c r="G214" i="6"/>
  <c r="AP217" i="5"/>
  <c r="AQ215" i="5"/>
  <c r="I215" i="6" s="1"/>
  <c r="AK216" i="5"/>
  <c r="X217" i="5"/>
  <c r="AE218" i="5"/>
  <c r="R219" i="5"/>
  <c r="AB219" i="5"/>
  <c r="AO218" i="5"/>
  <c r="Z219" i="5"/>
  <c r="AM218" i="5"/>
  <c r="AL218" i="5"/>
  <c r="Y219" i="5"/>
  <c r="AF218" i="5"/>
  <c r="S219" i="5"/>
  <c r="AJ218" i="5"/>
  <c r="W219" i="5"/>
  <c r="AH218" i="5"/>
  <c r="U219" i="5"/>
  <c r="AN218" i="5"/>
  <c r="AA219" i="5"/>
  <c r="V219" i="5"/>
  <c r="AI218" i="5"/>
  <c r="AG218" i="5"/>
  <c r="T219" i="5"/>
  <c r="AD218" i="5"/>
  <c r="Q219" i="5"/>
  <c r="AB211" i="6" l="1"/>
  <c r="AD211" i="6"/>
  <c r="AI209" i="6"/>
  <c r="S213" i="6"/>
  <c r="V212" i="6"/>
  <c r="T212" i="6"/>
  <c r="U212" i="6"/>
  <c r="S212" i="6"/>
  <c r="X212" i="6"/>
  <c r="AH210" i="6"/>
  <c r="Z212" i="6"/>
  <c r="AA212" i="6" s="1"/>
  <c r="AC212" i="6"/>
  <c r="AG211" i="6"/>
  <c r="O213" i="6"/>
  <c r="M213" i="6"/>
  <c r="N213" i="6"/>
  <c r="Q213" i="6"/>
  <c r="P213" i="6"/>
  <c r="J214" i="6"/>
  <c r="N214" i="6" s="1"/>
  <c r="E215" i="6"/>
  <c r="D215" i="6"/>
  <c r="F215" i="6"/>
  <c r="G215" i="6"/>
  <c r="AP218" i="5"/>
  <c r="AQ216" i="5"/>
  <c r="E216" i="6" s="1"/>
  <c r="H215" i="6"/>
  <c r="AK217" i="5"/>
  <c r="X218" i="5"/>
  <c r="AA220" i="5"/>
  <c r="AN219" i="5"/>
  <c r="AB220" i="5"/>
  <c r="AO219" i="5"/>
  <c r="AG219" i="5"/>
  <c r="T220" i="5"/>
  <c r="Z220" i="5"/>
  <c r="AM219" i="5"/>
  <c r="AE219" i="5"/>
  <c r="R220" i="5"/>
  <c r="AJ219" i="5"/>
  <c r="W220" i="5"/>
  <c r="AH219" i="5"/>
  <c r="U220" i="5"/>
  <c r="Q220" i="5"/>
  <c r="AD219" i="5"/>
  <c r="AF219" i="5"/>
  <c r="S220" i="5"/>
  <c r="Y220" i="5"/>
  <c r="AL219" i="5"/>
  <c r="AI219" i="5"/>
  <c r="V220" i="5"/>
  <c r="AB212" i="6" l="1"/>
  <c r="AI210" i="6"/>
  <c r="AD212" i="6"/>
  <c r="U214" i="6"/>
  <c r="W213" i="6"/>
  <c r="X213" i="6"/>
  <c r="U213" i="6"/>
  <c r="T213" i="6"/>
  <c r="V213" i="6"/>
  <c r="AH211" i="6"/>
  <c r="Z213" i="6"/>
  <c r="AA213" i="6" s="1"/>
  <c r="AC213" i="6"/>
  <c r="AG212" i="6"/>
  <c r="O214" i="6"/>
  <c r="L214" i="6"/>
  <c r="P214" i="6"/>
  <c r="Q214" i="6"/>
  <c r="M214" i="6"/>
  <c r="J215" i="6"/>
  <c r="L215" i="6" s="1"/>
  <c r="G216" i="6"/>
  <c r="D216" i="6"/>
  <c r="I216" i="6"/>
  <c r="F216" i="6"/>
  <c r="H216" i="6"/>
  <c r="AQ217" i="5"/>
  <c r="I217" i="6" s="1"/>
  <c r="AP219" i="5"/>
  <c r="AK218" i="5"/>
  <c r="X219" i="5"/>
  <c r="AG220" i="5"/>
  <c r="T221" i="5"/>
  <c r="AE220" i="5"/>
  <c r="R221" i="5"/>
  <c r="AA221" i="5"/>
  <c r="AN220" i="5"/>
  <c r="Q221" i="5"/>
  <c r="AD220" i="5"/>
  <c r="AH220" i="5"/>
  <c r="U221" i="5"/>
  <c r="Y221" i="5"/>
  <c r="AL220" i="5"/>
  <c r="S221" i="5"/>
  <c r="AF220" i="5"/>
  <c r="V221" i="5"/>
  <c r="AI220" i="5"/>
  <c r="W221" i="5"/>
  <c r="AJ220" i="5"/>
  <c r="Z221" i="5"/>
  <c r="AM220" i="5"/>
  <c r="AB221" i="5"/>
  <c r="AO220" i="5"/>
  <c r="AI211" i="6" l="1"/>
  <c r="S215" i="6"/>
  <c r="T214" i="6"/>
  <c r="X214" i="6"/>
  <c r="W214" i="6"/>
  <c r="S214" i="6"/>
  <c r="V214" i="6"/>
  <c r="AH212" i="6"/>
  <c r="Z214" i="6"/>
  <c r="AA214" i="6" s="1"/>
  <c r="AC214" i="6"/>
  <c r="AB213" i="6"/>
  <c r="AD213" i="6"/>
  <c r="AG213" i="6"/>
  <c r="P215" i="6"/>
  <c r="M215" i="6"/>
  <c r="Q215" i="6"/>
  <c r="N215" i="6"/>
  <c r="O215" i="6"/>
  <c r="J216" i="6"/>
  <c r="P216" i="6" s="1"/>
  <c r="G217" i="6"/>
  <c r="D217" i="6"/>
  <c r="H217" i="6"/>
  <c r="AQ218" i="5"/>
  <c r="H218" i="6" s="1"/>
  <c r="E217" i="6"/>
  <c r="F217" i="6"/>
  <c r="AP220" i="5"/>
  <c r="X220" i="5"/>
  <c r="AK219" i="5"/>
  <c r="AM221" i="5"/>
  <c r="Z222" i="5"/>
  <c r="AN221" i="5"/>
  <c r="AA222" i="5"/>
  <c r="AH221" i="5"/>
  <c r="U222" i="5"/>
  <c r="T222" i="5"/>
  <c r="AG221" i="5"/>
  <c r="AL221" i="5"/>
  <c r="Y222" i="5"/>
  <c r="W222" i="5"/>
  <c r="AJ221" i="5"/>
  <c r="V222" i="5"/>
  <c r="AI221" i="5"/>
  <c r="AO221" i="5"/>
  <c r="AB222" i="5"/>
  <c r="R222" i="5"/>
  <c r="AE221" i="5"/>
  <c r="Q222" i="5"/>
  <c r="AD221" i="5"/>
  <c r="S222" i="5"/>
  <c r="AF221" i="5"/>
  <c r="AI212" i="6" l="1"/>
  <c r="AB214" i="6"/>
  <c r="AD214" i="6"/>
  <c r="W216" i="6"/>
  <c r="V215" i="6"/>
  <c r="U215" i="6"/>
  <c r="X215" i="6"/>
  <c r="T215" i="6"/>
  <c r="W215" i="6"/>
  <c r="AH213" i="6"/>
  <c r="Z215" i="6"/>
  <c r="AA215" i="6" s="1"/>
  <c r="AC215" i="6"/>
  <c r="F218" i="6"/>
  <c r="Q216" i="6"/>
  <c r="L216" i="6"/>
  <c r="N216" i="6"/>
  <c r="M216" i="6"/>
  <c r="O216" i="6"/>
  <c r="J217" i="6"/>
  <c r="O217" i="6" s="1"/>
  <c r="E218" i="6"/>
  <c r="D218" i="6"/>
  <c r="G218" i="6"/>
  <c r="I218" i="6"/>
  <c r="AP221" i="5"/>
  <c r="AQ219" i="5"/>
  <c r="I219" i="6" s="1"/>
  <c r="X221" i="5"/>
  <c r="AK220" i="5"/>
  <c r="T223" i="5"/>
  <c r="AG222" i="5"/>
  <c r="AL222" i="5"/>
  <c r="Y223" i="5"/>
  <c r="AF222" i="5"/>
  <c r="S223" i="5"/>
  <c r="AE222" i="5"/>
  <c r="R223" i="5"/>
  <c r="AM222" i="5"/>
  <c r="Z223" i="5"/>
  <c r="AB223" i="5"/>
  <c r="AO222" i="5"/>
  <c r="AD222" i="5"/>
  <c r="Q223" i="5"/>
  <c r="W223" i="5"/>
  <c r="AJ222" i="5"/>
  <c r="U223" i="5"/>
  <c r="AH222" i="5"/>
  <c r="V223" i="5"/>
  <c r="AI222" i="5"/>
  <c r="AN222" i="5"/>
  <c r="AA223" i="5"/>
  <c r="AI213" i="6" l="1"/>
  <c r="V217" i="6"/>
  <c r="V216" i="6"/>
  <c r="T216" i="6"/>
  <c r="U216" i="6"/>
  <c r="S216" i="6"/>
  <c r="X216" i="6"/>
  <c r="Z216" i="6"/>
  <c r="AA216" i="6" s="1"/>
  <c r="AC216" i="6"/>
  <c r="AB215" i="6"/>
  <c r="AD215" i="6"/>
  <c r="AG214" i="6"/>
  <c r="M217" i="6"/>
  <c r="AG215" i="6"/>
  <c r="N217" i="6"/>
  <c r="J218" i="6"/>
  <c r="L218" i="6" s="1"/>
  <c r="L217" i="6"/>
  <c r="Q217" i="6"/>
  <c r="H219" i="6"/>
  <c r="P217" i="6"/>
  <c r="D219" i="6"/>
  <c r="E219" i="6"/>
  <c r="G219" i="6"/>
  <c r="F219" i="6"/>
  <c r="AP222" i="5"/>
  <c r="AQ220" i="5"/>
  <c r="G220" i="6" s="1"/>
  <c r="X222" i="5"/>
  <c r="AK221" i="5"/>
  <c r="AH223" i="5"/>
  <c r="U224" i="5"/>
  <c r="AM223" i="5"/>
  <c r="Z224" i="5"/>
  <c r="R224" i="5"/>
  <c r="AE223" i="5"/>
  <c r="T224" i="5"/>
  <c r="AG223" i="5"/>
  <c r="Y224" i="5"/>
  <c r="AL223" i="5"/>
  <c r="AN223" i="5"/>
  <c r="AA224" i="5"/>
  <c r="W224" i="5"/>
  <c r="AJ223" i="5"/>
  <c r="AB224" i="5"/>
  <c r="AO223" i="5"/>
  <c r="V224" i="5"/>
  <c r="AI223" i="5"/>
  <c r="Q224" i="5"/>
  <c r="AD223" i="5"/>
  <c r="AF223" i="5"/>
  <c r="S224" i="5"/>
  <c r="AB216" i="6" l="1"/>
  <c r="AD216" i="6"/>
  <c r="W217" i="6"/>
  <c r="X217" i="6"/>
  <c r="S217" i="6"/>
  <c r="S218" i="6"/>
  <c r="U217" i="6"/>
  <c r="AH215" i="6"/>
  <c r="T217" i="6"/>
  <c r="AH214" i="6"/>
  <c r="Z217" i="6"/>
  <c r="AA217" i="6" s="1"/>
  <c r="AC217" i="6"/>
  <c r="AG216" i="6"/>
  <c r="N218" i="6"/>
  <c r="M218" i="6"/>
  <c r="Q218" i="6"/>
  <c r="P218" i="6"/>
  <c r="O218" i="6"/>
  <c r="J219" i="6"/>
  <c r="P219" i="6" s="1"/>
  <c r="I220" i="6"/>
  <c r="E220" i="6"/>
  <c r="F220" i="6"/>
  <c r="H220" i="6"/>
  <c r="AP223" i="5"/>
  <c r="D220" i="6"/>
  <c r="AQ221" i="5"/>
  <c r="F221" i="6" s="1"/>
  <c r="X223" i="5"/>
  <c r="AK222" i="5"/>
  <c r="Z225" i="5"/>
  <c r="AM224" i="5"/>
  <c r="AH224" i="5"/>
  <c r="U225" i="5"/>
  <c r="AA225" i="5"/>
  <c r="AN224" i="5"/>
  <c r="V225" i="5"/>
  <c r="AI224" i="5"/>
  <c r="T225" i="5"/>
  <c r="AG224" i="5"/>
  <c r="AD224" i="5"/>
  <c r="Q225" i="5"/>
  <c r="W225" i="5"/>
  <c r="AJ224" i="5"/>
  <c r="S225" i="5"/>
  <c r="AF224" i="5"/>
  <c r="AB225" i="5"/>
  <c r="AO224" i="5"/>
  <c r="R225" i="5"/>
  <c r="AE224" i="5"/>
  <c r="Y225" i="5"/>
  <c r="AL224" i="5"/>
  <c r="AI214" i="6" l="1"/>
  <c r="AB217" i="6"/>
  <c r="AD217" i="6"/>
  <c r="AI215" i="6"/>
  <c r="W219" i="6"/>
  <c r="V218" i="6"/>
  <c r="W218" i="6"/>
  <c r="X218" i="6"/>
  <c r="T218" i="6"/>
  <c r="U218" i="6"/>
  <c r="AH216" i="6"/>
  <c r="Z218" i="6"/>
  <c r="AA218" i="6" s="1"/>
  <c r="AC218" i="6"/>
  <c r="AG217" i="6"/>
  <c r="AI216" i="6"/>
  <c r="J220" i="6"/>
  <c r="O220" i="6" s="1"/>
  <c r="L219" i="6"/>
  <c r="O219" i="6"/>
  <c r="N219" i="6"/>
  <c r="M219" i="6"/>
  <c r="Q219" i="6"/>
  <c r="I221" i="6"/>
  <c r="H221" i="6"/>
  <c r="G221" i="6"/>
  <c r="E221" i="6"/>
  <c r="D221" i="6"/>
  <c r="AP224" i="5"/>
  <c r="AQ222" i="5"/>
  <c r="H222" i="6" s="1"/>
  <c r="AK223" i="5"/>
  <c r="X224" i="5"/>
  <c r="T226" i="5"/>
  <c r="AG225" i="5"/>
  <c r="AB226" i="5"/>
  <c r="AO225" i="5"/>
  <c r="AE225" i="5"/>
  <c r="R226" i="5"/>
  <c r="AH225" i="5"/>
  <c r="U226" i="5"/>
  <c r="Y226" i="5"/>
  <c r="AL225" i="5"/>
  <c r="S226" i="5"/>
  <c r="AF225" i="5"/>
  <c r="AI225" i="5"/>
  <c r="V226" i="5"/>
  <c r="Z226" i="5"/>
  <c r="AM225" i="5"/>
  <c r="W226" i="5"/>
  <c r="AJ225" i="5"/>
  <c r="Q226" i="5"/>
  <c r="AD225" i="5"/>
  <c r="AA226" i="5"/>
  <c r="AN225" i="5"/>
  <c r="X219" i="6" l="1"/>
  <c r="T219" i="6"/>
  <c r="U219" i="6"/>
  <c r="V219" i="6"/>
  <c r="S219" i="6"/>
  <c r="V220" i="6"/>
  <c r="AH217" i="6"/>
  <c r="Z219" i="6"/>
  <c r="AA219" i="6" s="1"/>
  <c r="AC219" i="6"/>
  <c r="AB218" i="6"/>
  <c r="AD218" i="6"/>
  <c r="AG218" i="6"/>
  <c r="I222" i="6"/>
  <c r="G222" i="6"/>
  <c r="L220" i="6"/>
  <c r="Q220" i="6"/>
  <c r="P220" i="6"/>
  <c r="M220" i="6"/>
  <c r="J221" i="6"/>
  <c r="O221" i="6" s="1"/>
  <c r="N220" i="6"/>
  <c r="AP225" i="5"/>
  <c r="AQ223" i="5"/>
  <c r="H223" i="6" s="1"/>
  <c r="E222" i="6"/>
  <c r="D222" i="6"/>
  <c r="F222" i="6"/>
  <c r="X225" i="5"/>
  <c r="AK224" i="5"/>
  <c r="AF226" i="5"/>
  <c r="S227" i="5"/>
  <c r="AO226" i="5"/>
  <c r="AB227" i="5"/>
  <c r="U227" i="5"/>
  <c r="AH226" i="5"/>
  <c r="Z227" i="5"/>
  <c r="AM226" i="5"/>
  <c r="V227" i="5"/>
  <c r="AI226" i="5"/>
  <c r="Q227" i="5"/>
  <c r="AD226" i="5"/>
  <c r="AJ226" i="5"/>
  <c r="W227" i="5"/>
  <c r="Y227" i="5"/>
  <c r="AL226" i="5"/>
  <c r="AA227" i="5"/>
  <c r="AN226" i="5"/>
  <c r="AE226" i="5"/>
  <c r="R227" i="5"/>
  <c r="T227" i="5"/>
  <c r="AG226" i="5"/>
  <c r="AB219" i="6" l="1"/>
  <c r="AI217" i="6"/>
  <c r="AD219" i="6"/>
  <c r="U220" i="6"/>
  <c r="V221" i="6"/>
  <c r="T220" i="6"/>
  <c r="W220" i="6"/>
  <c r="X220" i="6"/>
  <c r="S220" i="6"/>
  <c r="AH218" i="6"/>
  <c r="Z220" i="6"/>
  <c r="AA220" i="6" s="1"/>
  <c r="AC220" i="6"/>
  <c r="AG219" i="6"/>
  <c r="L221" i="6"/>
  <c r="F223" i="6"/>
  <c r="D223" i="6"/>
  <c r="N221" i="6"/>
  <c r="G223" i="6"/>
  <c r="P221" i="6"/>
  <c r="Q221" i="6"/>
  <c r="M221" i="6"/>
  <c r="E223" i="6"/>
  <c r="I223" i="6"/>
  <c r="J222" i="6"/>
  <c r="L222" i="6" s="1"/>
  <c r="AQ224" i="5"/>
  <c r="I224" i="6" s="1"/>
  <c r="AP226" i="5"/>
  <c r="X226" i="5"/>
  <c r="AK225" i="5"/>
  <c r="AH227" i="5"/>
  <c r="U228" i="5"/>
  <c r="AB228" i="5"/>
  <c r="AO227" i="5"/>
  <c r="Y228" i="5"/>
  <c r="AL227" i="5"/>
  <c r="AN227" i="5"/>
  <c r="AA228" i="5"/>
  <c r="T228" i="5"/>
  <c r="AG227" i="5"/>
  <c r="W228" i="5"/>
  <c r="AJ227" i="5"/>
  <c r="R228" i="5"/>
  <c r="AE227" i="5"/>
  <c r="V228" i="5"/>
  <c r="AI227" i="5"/>
  <c r="AM227" i="5"/>
  <c r="Z228" i="5"/>
  <c r="S228" i="5"/>
  <c r="AF227" i="5"/>
  <c r="AD227" i="5"/>
  <c r="Q228" i="5"/>
  <c r="AI218" i="6" l="1"/>
  <c r="AB220" i="6"/>
  <c r="AD220" i="6"/>
  <c r="S222" i="6"/>
  <c r="T221" i="6"/>
  <c r="X221" i="6"/>
  <c r="W221" i="6"/>
  <c r="U221" i="6"/>
  <c r="S221" i="6"/>
  <c r="AH219" i="6"/>
  <c r="Z221" i="6"/>
  <c r="AA221" i="6" s="1"/>
  <c r="AC221" i="6"/>
  <c r="AG220" i="6"/>
  <c r="J223" i="6"/>
  <c r="O223" i="6" s="1"/>
  <c r="F224" i="6"/>
  <c r="G224" i="6"/>
  <c r="D224" i="6"/>
  <c r="O222" i="6"/>
  <c r="Q222" i="6"/>
  <c r="P222" i="6"/>
  <c r="M222" i="6"/>
  <c r="N222" i="6"/>
  <c r="H224" i="6"/>
  <c r="AQ225" i="5"/>
  <c r="F225" i="6" s="1"/>
  <c r="AP227" i="5"/>
  <c r="E224" i="6"/>
  <c r="AK226" i="5"/>
  <c r="X227" i="5"/>
  <c r="W229" i="5"/>
  <c r="AJ228" i="5"/>
  <c r="AG228" i="5"/>
  <c r="T229" i="5"/>
  <c r="AN228" i="5"/>
  <c r="AA229" i="5"/>
  <c r="S229" i="5"/>
  <c r="AF228" i="5"/>
  <c r="AM228" i="5"/>
  <c r="Z229" i="5"/>
  <c r="AB229" i="5"/>
  <c r="AO228" i="5"/>
  <c r="Q229" i="5"/>
  <c r="AD228" i="5"/>
  <c r="V229" i="5"/>
  <c r="AI228" i="5"/>
  <c r="AL228" i="5"/>
  <c r="Y229" i="5"/>
  <c r="AH228" i="5"/>
  <c r="U229" i="5"/>
  <c r="R229" i="5"/>
  <c r="AE228" i="5"/>
  <c r="AI219" i="6" l="1"/>
  <c r="AB221" i="6"/>
  <c r="AD221" i="6"/>
  <c r="U222" i="6"/>
  <c r="T222" i="6"/>
  <c r="W222" i="6"/>
  <c r="X222" i="6"/>
  <c r="V222" i="6"/>
  <c r="V223" i="6"/>
  <c r="AH220" i="6"/>
  <c r="Z222" i="6"/>
  <c r="AA222" i="6" s="1"/>
  <c r="AC222" i="6"/>
  <c r="N223" i="6"/>
  <c r="M223" i="6"/>
  <c r="L223" i="6"/>
  <c r="P223" i="6"/>
  <c r="AG221" i="6"/>
  <c r="Q223" i="6"/>
  <c r="H225" i="6"/>
  <c r="J224" i="6"/>
  <c r="Q224" i="6" s="1"/>
  <c r="D225" i="6"/>
  <c r="I225" i="6"/>
  <c r="E225" i="6"/>
  <c r="AQ226" i="5"/>
  <c r="E226" i="6" s="1"/>
  <c r="AP228" i="5"/>
  <c r="G225" i="6"/>
  <c r="X228" i="5"/>
  <c r="AK227" i="5"/>
  <c r="Z230" i="5"/>
  <c r="AM229" i="5"/>
  <c r="R230" i="5"/>
  <c r="AE229" i="5"/>
  <c r="T230" i="5"/>
  <c r="AG229" i="5"/>
  <c r="Q230" i="5"/>
  <c r="AD229" i="5"/>
  <c r="AI229" i="5"/>
  <c r="V230" i="5"/>
  <c r="W230" i="5"/>
  <c r="AJ229" i="5"/>
  <c r="Y230" i="5"/>
  <c r="AL229" i="5"/>
  <c r="AF229" i="5"/>
  <c r="S230" i="5"/>
  <c r="U230" i="5"/>
  <c r="AH229" i="5"/>
  <c r="AB230" i="5"/>
  <c r="AO229" i="5"/>
  <c r="AA230" i="5"/>
  <c r="AN229" i="5"/>
  <c r="AI220" i="6" l="1"/>
  <c r="X224" i="6"/>
  <c r="X223" i="6"/>
  <c r="AH221" i="6"/>
  <c r="W223" i="6"/>
  <c r="S223" i="6"/>
  <c r="T223" i="6"/>
  <c r="U223" i="6"/>
  <c r="Z223" i="6"/>
  <c r="AA223" i="6" s="1"/>
  <c r="AC223" i="6"/>
  <c r="AB222" i="6"/>
  <c r="AD222" i="6"/>
  <c r="L224" i="6"/>
  <c r="AG222" i="6"/>
  <c r="P224" i="6"/>
  <c r="N224" i="6"/>
  <c r="O224" i="6"/>
  <c r="H226" i="6"/>
  <c r="F226" i="6"/>
  <c r="M224" i="6"/>
  <c r="G226" i="6"/>
  <c r="J225" i="6"/>
  <c r="Q225" i="6" s="1"/>
  <c r="I226" i="6"/>
  <c r="AP229" i="5"/>
  <c r="AQ227" i="5"/>
  <c r="I227" i="6" s="1"/>
  <c r="D226" i="6"/>
  <c r="AK228" i="5"/>
  <c r="X229" i="5"/>
  <c r="AG230" i="5"/>
  <c r="T231" i="5"/>
  <c r="Y231" i="5"/>
  <c r="AL230" i="5"/>
  <c r="Q231" i="5"/>
  <c r="AD230" i="5"/>
  <c r="AJ230" i="5"/>
  <c r="W231" i="5"/>
  <c r="Z231" i="5"/>
  <c r="AM230" i="5"/>
  <c r="AA231" i="5"/>
  <c r="AN230" i="5"/>
  <c r="S231" i="5"/>
  <c r="AF230" i="5"/>
  <c r="AO230" i="5"/>
  <c r="AB231" i="5"/>
  <c r="R231" i="5"/>
  <c r="AE230" i="5"/>
  <c r="U231" i="5"/>
  <c r="AH230" i="5"/>
  <c r="V231" i="5"/>
  <c r="AI230" i="5"/>
  <c r="AB223" i="6" l="1"/>
  <c r="AD223" i="6"/>
  <c r="AI221" i="6"/>
  <c r="X225" i="6"/>
  <c r="T224" i="6"/>
  <c r="V224" i="6"/>
  <c r="U224" i="6"/>
  <c r="W224" i="6"/>
  <c r="AH222" i="6"/>
  <c r="S224" i="6"/>
  <c r="Z224" i="6"/>
  <c r="AA224" i="6" s="1"/>
  <c r="AC224" i="6"/>
  <c r="O225" i="6"/>
  <c r="N225" i="6"/>
  <c r="P225" i="6"/>
  <c r="AG223" i="6"/>
  <c r="L225" i="6"/>
  <c r="J226" i="6"/>
  <c r="L226" i="6" s="1"/>
  <c r="M225" i="6"/>
  <c r="G227" i="6"/>
  <c r="F227" i="6"/>
  <c r="E227" i="6"/>
  <c r="D227" i="6"/>
  <c r="AP230" i="5"/>
  <c r="AQ228" i="5"/>
  <c r="F228" i="6" s="1"/>
  <c r="H227" i="6"/>
  <c r="X230" i="5"/>
  <c r="AK229" i="5"/>
  <c r="W232" i="5"/>
  <c r="AJ231" i="5"/>
  <c r="Q232" i="5"/>
  <c r="AD231" i="5"/>
  <c r="V232" i="5"/>
  <c r="AI231" i="5"/>
  <c r="S232" i="5"/>
  <c r="AF231" i="5"/>
  <c r="AH231" i="5"/>
  <c r="U232" i="5"/>
  <c r="R232" i="5"/>
  <c r="AE231" i="5"/>
  <c r="AA232" i="5"/>
  <c r="AN231" i="5"/>
  <c r="AG231" i="5"/>
  <c r="T232" i="5"/>
  <c r="AO231" i="5"/>
  <c r="AB232" i="5"/>
  <c r="Z232" i="5"/>
  <c r="AM231" i="5"/>
  <c r="Y232" i="5"/>
  <c r="AL231" i="5"/>
  <c r="AI222" i="6" l="1"/>
  <c r="AB224" i="6"/>
  <c r="AD224" i="6"/>
  <c r="T225" i="6"/>
  <c r="S226" i="6"/>
  <c r="S225" i="6"/>
  <c r="AH223" i="6"/>
  <c r="W225" i="6"/>
  <c r="U225" i="6"/>
  <c r="V225" i="6"/>
  <c r="Z225" i="6"/>
  <c r="AA225" i="6" s="1"/>
  <c r="AC225" i="6"/>
  <c r="AG224" i="6"/>
  <c r="N226" i="6"/>
  <c r="O226" i="6"/>
  <c r="Q226" i="6"/>
  <c r="M226" i="6"/>
  <c r="P226" i="6"/>
  <c r="I228" i="6"/>
  <c r="G228" i="6"/>
  <c r="E228" i="6"/>
  <c r="J227" i="6"/>
  <c r="Q227" i="6" s="1"/>
  <c r="AP231" i="5"/>
  <c r="AQ229" i="5"/>
  <c r="E229" i="6" s="1"/>
  <c r="D228" i="6"/>
  <c r="H228" i="6"/>
  <c r="AK230" i="5"/>
  <c r="X231" i="5"/>
  <c r="Y233" i="5"/>
  <c r="AL232" i="5"/>
  <c r="AB233" i="5"/>
  <c r="AO232" i="5"/>
  <c r="AH232" i="5"/>
  <c r="U233" i="5"/>
  <c r="S233" i="5"/>
  <c r="AF232" i="5"/>
  <c r="Q233" i="5"/>
  <c r="AD232" i="5"/>
  <c r="Z233" i="5"/>
  <c r="AM232" i="5"/>
  <c r="T233" i="5"/>
  <c r="AG232" i="5"/>
  <c r="AA233" i="5"/>
  <c r="AN232" i="5"/>
  <c r="AI232" i="5"/>
  <c r="V233" i="5"/>
  <c r="R233" i="5"/>
  <c r="AE232" i="5"/>
  <c r="AJ232" i="5"/>
  <c r="W233" i="5"/>
  <c r="AB225" i="6" l="1"/>
  <c r="AD225" i="6"/>
  <c r="AI223" i="6"/>
  <c r="X227" i="6"/>
  <c r="W226" i="6"/>
  <c r="T226" i="6"/>
  <c r="X226" i="6"/>
  <c r="V226" i="6"/>
  <c r="U226" i="6"/>
  <c r="AH224" i="6"/>
  <c r="Z226" i="6"/>
  <c r="AA226" i="6" s="1"/>
  <c r="AC226" i="6"/>
  <c r="AG225" i="6"/>
  <c r="G229" i="6"/>
  <c r="I229" i="6"/>
  <c r="O227" i="6"/>
  <c r="N227" i="6"/>
  <c r="M227" i="6"/>
  <c r="L227" i="6"/>
  <c r="P227" i="6"/>
  <c r="F229" i="6"/>
  <c r="J228" i="6"/>
  <c r="N228" i="6" s="1"/>
  <c r="AP232" i="5"/>
  <c r="AQ230" i="5"/>
  <c r="F230" i="6" s="1"/>
  <c r="H229" i="6"/>
  <c r="D229" i="6"/>
  <c r="AK231" i="5"/>
  <c r="X232" i="5"/>
  <c r="AD233" i="5"/>
  <c r="Q234" i="5"/>
  <c r="AB234" i="5"/>
  <c r="AO233" i="5"/>
  <c r="T234" i="5"/>
  <c r="AG233" i="5"/>
  <c r="AI233" i="5"/>
  <c r="V234" i="5"/>
  <c r="S234" i="5"/>
  <c r="AF233" i="5"/>
  <c r="W234" i="5"/>
  <c r="AJ233" i="5"/>
  <c r="AH233" i="5"/>
  <c r="U234" i="5"/>
  <c r="Y234" i="5"/>
  <c r="AL233" i="5"/>
  <c r="AE233" i="5"/>
  <c r="R234" i="5"/>
  <c r="AM233" i="5"/>
  <c r="Z234" i="5"/>
  <c r="AA234" i="5"/>
  <c r="AN233" i="5"/>
  <c r="AI224" i="6" l="1"/>
  <c r="U228" i="6"/>
  <c r="W227" i="6"/>
  <c r="S227" i="6"/>
  <c r="T227" i="6"/>
  <c r="U227" i="6"/>
  <c r="V227" i="6"/>
  <c r="AH225" i="6"/>
  <c r="Z227" i="6"/>
  <c r="AA227" i="6" s="1"/>
  <c r="AC227" i="6"/>
  <c r="AB226" i="6"/>
  <c r="AD226" i="6"/>
  <c r="AG226" i="6"/>
  <c r="H230" i="6"/>
  <c r="L228" i="6"/>
  <c r="D230" i="6"/>
  <c r="J229" i="6"/>
  <c r="N229" i="6" s="1"/>
  <c r="M228" i="6"/>
  <c r="O228" i="6"/>
  <c r="P228" i="6"/>
  <c r="Q228" i="6"/>
  <c r="E230" i="6"/>
  <c r="G230" i="6"/>
  <c r="I230" i="6"/>
  <c r="AP233" i="5"/>
  <c r="AQ231" i="5"/>
  <c r="AK232" i="5"/>
  <c r="X233" i="5"/>
  <c r="S235" i="5"/>
  <c r="AF234" i="5"/>
  <c r="AH234" i="5"/>
  <c r="U235" i="5"/>
  <c r="V235" i="5"/>
  <c r="AI234" i="5"/>
  <c r="T235" i="5"/>
  <c r="AG234" i="5"/>
  <c r="AE234" i="5"/>
  <c r="R235" i="5"/>
  <c r="AB235" i="5"/>
  <c r="AO234" i="5"/>
  <c r="AA235" i="5"/>
  <c r="AN234" i="5"/>
  <c r="Z235" i="5"/>
  <c r="AM234" i="5"/>
  <c r="Q235" i="5"/>
  <c r="AD234" i="5"/>
  <c r="Y235" i="5"/>
  <c r="AL234" i="5"/>
  <c r="AJ234" i="5"/>
  <c r="W235" i="5"/>
  <c r="AI225" i="6" l="1"/>
  <c r="AB227" i="6"/>
  <c r="AD227" i="6"/>
  <c r="X228" i="6"/>
  <c r="W228" i="6"/>
  <c r="V228" i="6"/>
  <c r="T228" i="6"/>
  <c r="U229" i="6"/>
  <c r="S228" i="6"/>
  <c r="AH226" i="6"/>
  <c r="Z228" i="6"/>
  <c r="AA228" i="6" s="1"/>
  <c r="AC228" i="6"/>
  <c r="AG227" i="6"/>
  <c r="M229" i="6"/>
  <c r="L229" i="6"/>
  <c r="P229" i="6"/>
  <c r="Q229" i="6"/>
  <c r="O229" i="6"/>
  <c r="D231" i="6"/>
  <c r="J230" i="6"/>
  <c r="N230" i="6" s="1"/>
  <c r="G231" i="6"/>
  <c r="I231" i="6"/>
  <c r="AP234" i="5"/>
  <c r="AQ232" i="5"/>
  <c r="G232" i="6" s="1"/>
  <c r="H231" i="6"/>
  <c r="F231" i="6"/>
  <c r="AK233" i="5"/>
  <c r="X234" i="5"/>
  <c r="V236" i="5"/>
  <c r="AI235" i="5"/>
  <c r="AH235" i="5"/>
  <c r="U236" i="5"/>
  <c r="AB236" i="5"/>
  <c r="AO235" i="5"/>
  <c r="AJ235" i="5"/>
  <c r="W236" i="5"/>
  <c r="AM235" i="5"/>
  <c r="Z236" i="5"/>
  <c r="T236" i="5"/>
  <c r="AG235" i="5"/>
  <c r="AE235" i="5"/>
  <c r="R236" i="5"/>
  <c r="AN235" i="5"/>
  <c r="AA236" i="5"/>
  <c r="Q236" i="5"/>
  <c r="AD235" i="5"/>
  <c r="Y236" i="5"/>
  <c r="AL235" i="5"/>
  <c r="AF235" i="5"/>
  <c r="S236" i="5"/>
  <c r="AI226" i="6" l="1"/>
  <c r="AB228" i="6"/>
  <c r="AD228" i="6"/>
  <c r="U230" i="6"/>
  <c r="V229" i="6"/>
  <c r="X229" i="6"/>
  <c r="W229" i="6"/>
  <c r="S229" i="6"/>
  <c r="T229" i="6"/>
  <c r="AH227" i="6"/>
  <c r="Z229" i="6"/>
  <c r="AA229" i="6" s="1"/>
  <c r="AC229" i="6"/>
  <c r="AD229" i="6" s="1"/>
  <c r="D232" i="6"/>
  <c r="I232" i="6"/>
  <c r="P230" i="6"/>
  <c r="Q230" i="6"/>
  <c r="L230" i="6"/>
  <c r="O230" i="6"/>
  <c r="M230" i="6"/>
  <c r="J231" i="6"/>
  <c r="L231" i="6" s="1"/>
  <c r="E232" i="6"/>
  <c r="F232" i="6"/>
  <c r="H232" i="6"/>
  <c r="AQ233" i="5"/>
  <c r="F233" i="6" s="1"/>
  <c r="AP235" i="5"/>
  <c r="AK234" i="5"/>
  <c r="X235" i="5"/>
  <c r="T237" i="5"/>
  <c r="AG236" i="5"/>
  <c r="R237" i="5"/>
  <c r="AE236" i="5"/>
  <c r="AO236" i="5"/>
  <c r="AB237" i="5"/>
  <c r="Y237" i="5"/>
  <c r="AL236" i="5"/>
  <c r="W237" i="5"/>
  <c r="AJ236" i="5"/>
  <c r="AH236" i="5"/>
  <c r="U237" i="5"/>
  <c r="V237" i="5"/>
  <c r="AI236" i="5"/>
  <c r="Q237" i="5"/>
  <c r="AD236" i="5"/>
  <c r="S237" i="5"/>
  <c r="AF236" i="5"/>
  <c r="AN236" i="5"/>
  <c r="AA237" i="5"/>
  <c r="Z237" i="5"/>
  <c r="AM236" i="5"/>
  <c r="AI227" i="6" l="1"/>
  <c r="AB229" i="6"/>
  <c r="S231" i="6"/>
  <c r="T230" i="6"/>
  <c r="V230" i="6"/>
  <c r="S230" i="6"/>
  <c r="X230" i="6"/>
  <c r="W230" i="6"/>
  <c r="Z230" i="6"/>
  <c r="AA230" i="6" s="1"/>
  <c r="AC230" i="6"/>
  <c r="AG229" i="6"/>
  <c r="AG228" i="6"/>
  <c r="J232" i="6"/>
  <c r="Q232" i="6" s="1"/>
  <c r="O231" i="6"/>
  <c r="Q231" i="6"/>
  <c r="M231" i="6"/>
  <c r="P231" i="6"/>
  <c r="N231" i="6"/>
  <c r="D233" i="6"/>
  <c r="I233" i="6"/>
  <c r="G233" i="6"/>
  <c r="H233" i="6"/>
  <c r="AP236" i="5"/>
  <c r="AQ234" i="5"/>
  <c r="E234" i="6" s="1"/>
  <c r="E233" i="6"/>
  <c r="X236" i="5"/>
  <c r="AK235" i="5"/>
  <c r="AB238" i="5"/>
  <c r="AO237" i="5"/>
  <c r="AJ237" i="5"/>
  <c r="W238" i="5"/>
  <c r="Q238" i="5"/>
  <c r="AD237" i="5"/>
  <c r="AM237" i="5"/>
  <c r="Z238" i="5"/>
  <c r="AF237" i="5"/>
  <c r="S238" i="5"/>
  <c r="R238" i="5"/>
  <c r="AE237" i="5"/>
  <c r="V238" i="5"/>
  <c r="AI237" i="5"/>
  <c r="Y238" i="5"/>
  <c r="AL237" i="5"/>
  <c r="U238" i="5"/>
  <c r="AH237" i="5"/>
  <c r="T238" i="5"/>
  <c r="AG237" i="5"/>
  <c r="AA238" i="5"/>
  <c r="AN237" i="5"/>
  <c r="AB230" i="6" l="1"/>
  <c r="AD230" i="6"/>
  <c r="U231" i="6"/>
  <c r="W231" i="6"/>
  <c r="T231" i="6"/>
  <c r="X231" i="6"/>
  <c r="V231" i="6"/>
  <c r="X232" i="6"/>
  <c r="AH228" i="6"/>
  <c r="AH229" i="6"/>
  <c r="Z231" i="6"/>
  <c r="AA231" i="6" s="1"/>
  <c r="AC231" i="6"/>
  <c r="AG230" i="6"/>
  <c r="AI228" i="6"/>
  <c r="M232" i="6"/>
  <c r="P232" i="6"/>
  <c r="O232" i="6"/>
  <c r="L232" i="6"/>
  <c r="N232" i="6"/>
  <c r="I234" i="6"/>
  <c r="G234" i="6"/>
  <c r="J233" i="6"/>
  <c r="N233" i="6" s="1"/>
  <c r="F234" i="6"/>
  <c r="H234" i="6"/>
  <c r="AQ235" i="5"/>
  <c r="F235" i="6" s="1"/>
  <c r="AP237" i="5"/>
  <c r="D234" i="6"/>
  <c r="AK236" i="5"/>
  <c r="X237" i="5"/>
  <c r="AA239" i="5"/>
  <c r="AN238" i="5"/>
  <c r="Z239" i="5"/>
  <c r="AM238" i="5"/>
  <c r="AB239" i="5"/>
  <c r="AO238" i="5"/>
  <c r="V239" i="5"/>
  <c r="AI238" i="5"/>
  <c r="AD238" i="5"/>
  <c r="Q239" i="5"/>
  <c r="AH238" i="5"/>
  <c r="U239" i="5"/>
  <c r="R239" i="5"/>
  <c r="AE238" i="5"/>
  <c r="Y239" i="5"/>
  <c r="AL238" i="5"/>
  <c r="AJ238" i="5"/>
  <c r="W239" i="5"/>
  <c r="AF238" i="5"/>
  <c r="S239" i="5"/>
  <c r="AG238" i="5"/>
  <c r="T239" i="5"/>
  <c r="AI229" i="6" l="1"/>
  <c r="U233" i="6"/>
  <c r="U232" i="6"/>
  <c r="S232" i="6"/>
  <c r="V232" i="6"/>
  <c r="W232" i="6"/>
  <c r="T232" i="6"/>
  <c r="AH230" i="6"/>
  <c r="Z232" i="6"/>
  <c r="AA232" i="6" s="1"/>
  <c r="AC232" i="6"/>
  <c r="AB231" i="6"/>
  <c r="AD231" i="6"/>
  <c r="AG231" i="6"/>
  <c r="J234" i="6"/>
  <c r="O234" i="6" s="1"/>
  <c r="L233" i="6"/>
  <c r="O233" i="6"/>
  <c r="Q233" i="6"/>
  <c r="M233" i="6"/>
  <c r="P233" i="6"/>
  <c r="H235" i="6"/>
  <c r="D235" i="6"/>
  <c r="E235" i="6"/>
  <c r="AQ236" i="5"/>
  <c r="I236" i="6" s="1"/>
  <c r="G235" i="6"/>
  <c r="I235" i="6"/>
  <c r="AP238" i="5"/>
  <c r="AK237" i="5"/>
  <c r="X238" i="5"/>
  <c r="S240" i="5"/>
  <c r="AF239" i="5"/>
  <c r="U240" i="5"/>
  <c r="AH239" i="5"/>
  <c r="V240" i="5"/>
  <c r="AI239" i="5"/>
  <c r="Z240" i="5"/>
  <c r="AM239" i="5"/>
  <c r="AN239" i="5"/>
  <c r="AA240" i="5"/>
  <c r="AO239" i="5"/>
  <c r="AB240" i="5"/>
  <c r="AJ239" i="5"/>
  <c r="W240" i="5"/>
  <c r="AD239" i="5"/>
  <c r="Q240" i="5"/>
  <c r="T240" i="5"/>
  <c r="AG239" i="5"/>
  <c r="Y240" i="5"/>
  <c r="AL239" i="5"/>
  <c r="R240" i="5"/>
  <c r="AE239" i="5"/>
  <c r="AB232" i="6" l="1"/>
  <c r="AI230" i="6"/>
  <c r="AD232" i="6"/>
  <c r="W233" i="6"/>
  <c r="T233" i="6"/>
  <c r="X233" i="6"/>
  <c r="V233" i="6"/>
  <c r="S233" i="6"/>
  <c r="V234" i="6"/>
  <c r="AH231" i="6"/>
  <c r="Z233" i="6"/>
  <c r="AA233" i="6" s="1"/>
  <c r="AC233" i="6"/>
  <c r="N234" i="6"/>
  <c r="P234" i="6"/>
  <c r="L234" i="6"/>
  <c r="Q234" i="6"/>
  <c r="M234" i="6"/>
  <c r="H236" i="6"/>
  <c r="J235" i="6"/>
  <c r="L235" i="6" s="1"/>
  <c r="D236" i="6"/>
  <c r="G236" i="6"/>
  <c r="F236" i="6"/>
  <c r="AQ237" i="5"/>
  <c r="E237" i="6" s="1"/>
  <c r="AP239" i="5"/>
  <c r="E236" i="6"/>
  <c r="AK238" i="5"/>
  <c r="X239" i="5"/>
  <c r="Q241" i="5"/>
  <c r="AD240" i="5"/>
  <c r="Z241" i="5"/>
  <c r="AM240" i="5"/>
  <c r="AF240" i="5"/>
  <c r="S241" i="5"/>
  <c r="AB241" i="5"/>
  <c r="AO240" i="5"/>
  <c r="AN240" i="5"/>
  <c r="AA241" i="5"/>
  <c r="V241" i="5"/>
  <c r="AI240" i="5"/>
  <c r="AH240" i="5"/>
  <c r="U241" i="5"/>
  <c r="AL240" i="5"/>
  <c r="Y241" i="5"/>
  <c r="AJ240" i="5"/>
  <c r="W241" i="5"/>
  <c r="AE240" i="5"/>
  <c r="R241" i="5"/>
  <c r="T241" i="5"/>
  <c r="AG240" i="5"/>
  <c r="AI231" i="6" l="1"/>
  <c r="AB233" i="6"/>
  <c r="AD233" i="6"/>
  <c r="S235" i="6"/>
  <c r="T234" i="6"/>
  <c r="X234" i="6"/>
  <c r="S234" i="6"/>
  <c r="W234" i="6"/>
  <c r="U234" i="6"/>
  <c r="Z234" i="6"/>
  <c r="AA234" i="6" s="1"/>
  <c r="AC234" i="6"/>
  <c r="AG232" i="6"/>
  <c r="AG233" i="6"/>
  <c r="P235" i="6"/>
  <c r="N235" i="6"/>
  <c r="M235" i="6"/>
  <c r="Q235" i="6"/>
  <c r="O235" i="6"/>
  <c r="F237" i="6"/>
  <c r="J236" i="6"/>
  <c r="L236" i="6" s="1"/>
  <c r="G237" i="6"/>
  <c r="I237" i="6"/>
  <c r="D237" i="6"/>
  <c r="H237" i="6"/>
  <c r="AP240" i="5"/>
  <c r="AQ238" i="5"/>
  <c r="H238" i="6" s="1"/>
  <c r="X240" i="5"/>
  <c r="AK239" i="5"/>
  <c r="AG241" i="5"/>
  <c r="T242" i="5"/>
  <c r="AE241" i="5"/>
  <c r="R242" i="5"/>
  <c r="S242" i="5"/>
  <c r="AF241" i="5"/>
  <c r="AO241" i="5"/>
  <c r="AB242" i="5"/>
  <c r="Q242" i="5"/>
  <c r="AD241" i="5"/>
  <c r="W242" i="5"/>
  <c r="AJ241" i="5"/>
  <c r="AA242" i="5"/>
  <c r="AN241" i="5"/>
  <c r="Y242" i="5"/>
  <c r="AL241" i="5"/>
  <c r="U242" i="5"/>
  <c r="AH241" i="5"/>
  <c r="AI241" i="5"/>
  <c r="V242" i="5"/>
  <c r="Z242" i="5"/>
  <c r="AM241" i="5"/>
  <c r="AB234" i="6" l="1"/>
  <c r="AD234" i="6"/>
  <c r="S236" i="6"/>
  <c r="V235" i="6"/>
  <c r="X235" i="6"/>
  <c r="T235" i="6"/>
  <c r="U235" i="6"/>
  <c r="W235" i="6"/>
  <c r="AH233" i="6"/>
  <c r="AH232" i="6"/>
  <c r="Z235" i="6"/>
  <c r="AA235" i="6" s="1"/>
  <c r="AC235" i="6"/>
  <c r="AG234" i="6"/>
  <c r="AI233" i="6"/>
  <c r="Q236" i="6"/>
  <c r="N236" i="6"/>
  <c r="P236" i="6"/>
  <c r="M236" i="6"/>
  <c r="O236" i="6"/>
  <c r="J237" i="6"/>
  <c r="L237" i="6" s="1"/>
  <c r="AP241" i="5"/>
  <c r="I238" i="6"/>
  <c r="G238" i="6"/>
  <c r="D238" i="6"/>
  <c r="E238" i="6"/>
  <c r="F238" i="6"/>
  <c r="AQ239" i="5"/>
  <c r="H239" i="6" s="1"/>
  <c r="X241" i="5"/>
  <c r="AK240" i="5"/>
  <c r="AF242" i="5"/>
  <c r="S243" i="5"/>
  <c r="AJ242" i="5"/>
  <c r="W243" i="5"/>
  <c r="R243" i="5"/>
  <c r="AE242" i="5"/>
  <c r="Z243" i="5"/>
  <c r="AM242" i="5"/>
  <c r="T243" i="5"/>
  <c r="AG242" i="5"/>
  <c r="U243" i="5"/>
  <c r="AH242" i="5"/>
  <c r="Q243" i="5"/>
  <c r="AD242" i="5"/>
  <c r="V243" i="5"/>
  <c r="AI242" i="5"/>
  <c r="AA243" i="5"/>
  <c r="AN242" i="5"/>
  <c r="Y243" i="5"/>
  <c r="AL242" i="5"/>
  <c r="AO242" i="5"/>
  <c r="AB243" i="5"/>
  <c r="AI232" i="6" l="1"/>
  <c r="S237" i="6"/>
  <c r="V236" i="6"/>
  <c r="T236" i="6"/>
  <c r="W236" i="6"/>
  <c r="U236" i="6"/>
  <c r="X236" i="6"/>
  <c r="AH234" i="6"/>
  <c r="Z236" i="6"/>
  <c r="AA236" i="6" s="1"/>
  <c r="AC236" i="6"/>
  <c r="AB235" i="6"/>
  <c r="AD235" i="6"/>
  <c r="AG235" i="6"/>
  <c r="P237" i="6"/>
  <c r="Q237" i="6"/>
  <c r="M237" i="6"/>
  <c r="O237" i="6"/>
  <c r="N237" i="6"/>
  <c r="J238" i="6"/>
  <c r="L238" i="6" s="1"/>
  <c r="I239" i="6"/>
  <c r="G239" i="6"/>
  <c r="AP242" i="5"/>
  <c r="E239" i="6"/>
  <c r="D239" i="6"/>
  <c r="F239" i="6"/>
  <c r="AQ240" i="5"/>
  <c r="F240" i="6" s="1"/>
  <c r="AK241" i="5"/>
  <c r="X242" i="5"/>
  <c r="Q244" i="5"/>
  <c r="AD243" i="5"/>
  <c r="AA244" i="5"/>
  <c r="AN243" i="5"/>
  <c r="AI243" i="5"/>
  <c r="V244" i="5"/>
  <c r="T244" i="5"/>
  <c r="AG243" i="5"/>
  <c r="AJ243" i="5"/>
  <c r="W244" i="5"/>
  <c r="S244" i="5"/>
  <c r="AF243" i="5"/>
  <c r="AO243" i="5"/>
  <c r="AB244" i="5"/>
  <c r="Y244" i="5"/>
  <c r="AL243" i="5"/>
  <c r="AE243" i="5"/>
  <c r="R244" i="5"/>
  <c r="U244" i="5"/>
  <c r="AH243" i="5"/>
  <c r="Z244" i="5"/>
  <c r="AM243" i="5"/>
  <c r="AI234" i="6" l="1"/>
  <c r="S238" i="6"/>
  <c r="U237" i="6"/>
  <c r="V237" i="6"/>
  <c r="T237" i="6"/>
  <c r="X237" i="6"/>
  <c r="W237" i="6"/>
  <c r="AH235" i="6"/>
  <c r="Z237" i="6"/>
  <c r="AA237" i="6" s="1"/>
  <c r="AC237" i="6"/>
  <c r="AB236" i="6"/>
  <c r="AD236" i="6"/>
  <c r="AG236" i="6"/>
  <c r="O238" i="6"/>
  <c r="N238" i="6"/>
  <c r="P238" i="6"/>
  <c r="M238" i="6"/>
  <c r="Q238" i="6"/>
  <c r="J239" i="6"/>
  <c r="L239" i="6" s="1"/>
  <c r="H240" i="6"/>
  <c r="AQ241" i="5"/>
  <c r="G241" i="6" s="1"/>
  <c r="AP243" i="5"/>
  <c r="I240" i="6"/>
  <c r="G240" i="6"/>
  <c r="E240" i="6"/>
  <c r="D240" i="6"/>
  <c r="X243" i="5"/>
  <c r="AK242" i="5"/>
  <c r="AI244" i="5"/>
  <c r="V245" i="5"/>
  <c r="AO244" i="5"/>
  <c r="AB245" i="5"/>
  <c r="AM244" i="5"/>
  <c r="Z245" i="5"/>
  <c r="W245" i="5"/>
  <c r="AJ244" i="5"/>
  <c r="R245" i="5"/>
  <c r="AE244" i="5"/>
  <c r="S245" i="5"/>
  <c r="AF244" i="5"/>
  <c r="Y245" i="5"/>
  <c r="AL244" i="5"/>
  <c r="AD244" i="5"/>
  <c r="Q245" i="5"/>
  <c r="AA245" i="5"/>
  <c r="AN244" i="5"/>
  <c r="AG244" i="5"/>
  <c r="T245" i="5"/>
  <c r="AH244" i="5"/>
  <c r="U245" i="5"/>
  <c r="AI235" i="6" l="1"/>
  <c r="S239" i="6"/>
  <c r="X238" i="6"/>
  <c r="T238" i="6"/>
  <c r="W238" i="6"/>
  <c r="U238" i="6"/>
  <c r="V238" i="6"/>
  <c r="AH236" i="6"/>
  <c r="Z238" i="6"/>
  <c r="AA238" i="6" s="1"/>
  <c r="AC238" i="6"/>
  <c r="AB237" i="6"/>
  <c r="AD237" i="6"/>
  <c r="AG237" i="6"/>
  <c r="P239" i="6"/>
  <c r="N239" i="6"/>
  <c r="H241" i="6"/>
  <c r="F241" i="6"/>
  <c r="D241" i="6"/>
  <c r="E241" i="6"/>
  <c r="I241" i="6"/>
  <c r="M239" i="6"/>
  <c r="O239" i="6"/>
  <c r="Q239" i="6"/>
  <c r="J240" i="6"/>
  <c r="M240" i="6" s="1"/>
  <c r="AP244" i="5"/>
  <c r="AQ242" i="5"/>
  <c r="I242" i="6" s="1"/>
  <c r="AK243" i="5"/>
  <c r="X244" i="5"/>
  <c r="AA246" i="5"/>
  <c r="AN245" i="5"/>
  <c r="AD245" i="5"/>
  <c r="Q246" i="5"/>
  <c r="W246" i="5"/>
  <c r="AJ245" i="5"/>
  <c r="T246" i="5"/>
  <c r="AG245" i="5"/>
  <c r="AM245" i="5"/>
  <c r="Z246" i="5"/>
  <c r="V246" i="5"/>
  <c r="AI245" i="5"/>
  <c r="Y246" i="5"/>
  <c r="AL245" i="5"/>
  <c r="S246" i="5"/>
  <c r="AF245" i="5"/>
  <c r="U246" i="5"/>
  <c r="AH245" i="5"/>
  <c r="AB246" i="5"/>
  <c r="AO245" i="5"/>
  <c r="R246" i="5"/>
  <c r="AE245" i="5"/>
  <c r="AI236" i="6" l="1"/>
  <c r="T240" i="6"/>
  <c r="X239" i="6"/>
  <c r="V239" i="6"/>
  <c r="T239" i="6"/>
  <c r="U239" i="6"/>
  <c r="W239" i="6"/>
  <c r="AH237" i="6"/>
  <c r="Z239" i="6"/>
  <c r="AA239" i="6" s="1"/>
  <c r="AC239" i="6"/>
  <c r="AB238" i="6"/>
  <c r="AD238" i="6"/>
  <c r="E242" i="6"/>
  <c r="AG238" i="6"/>
  <c r="J241" i="6"/>
  <c r="L241" i="6" s="1"/>
  <c r="O240" i="6"/>
  <c r="N240" i="6"/>
  <c r="L240" i="6"/>
  <c r="P240" i="6"/>
  <c r="G242" i="6"/>
  <c r="F242" i="6"/>
  <c r="Q240" i="6"/>
  <c r="H242" i="6"/>
  <c r="D242" i="6"/>
  <c r="AQ243" i="5"/>
  <c r="D243" i="6" s="1"/>
  <c r="AP245" i="5"/>
  <c r="X245" i="5"/>
  <c r="AK244" i="5"/>
  <c r="AN246" i="5"/>
  <c r="AA247" i="5"/>
  <c r="W247" i="5"/>
  <c r="AJ246" i="5"/>
  <c r="AM246" i="5"/>
  <c r="Z247" i="5"/>
  <c r="R247" i="5"/>
  <c r="AE246" i="5"/>
  <c r="V247" i="5"/>
  <c r="AI246" i="5"/>
  <c r="AF246" i="5"/>
  <c r="S247" i="5"/>
  <c r="Y247" i="5"/>
  <c r="AL246" i="5"/>
  <c r="T247" i="5"/>
  <c r="AG246" i="5"/>
  <c r="AD246" i="5"/>
  <c r="Q247" i="5"/>
  <c r="U247" i="5"/>
  <c r="AH246" i="5"/>
  <c r="AB247" i="5"/>
  <c r="AO246" i="5"/>
  <c r="AI237" i="6" l="1"/>
  <c r="X240" i="6"/>
  <c r="W240" i="6"/>
  <c r="S240" i="6"/>
  <c r="U240" i="6"/>
  <c r="V240" i="6"/>
  <c r="S241" i="6"/>
  <c r="AH238" i="6"/>
  <c r="Z240" i="6"/>
  <c r="AA240" i="6" s="1"/>
  <c r="AC240" i="6"/>
  <c r="AB239" i="6"/>
  <c r="AD239" i="6"/>
  <c r="P241" i="6"/>
  <c r="Q241" i="6"/>
  <c r="O241" i="6"/>
  <c r="M241" i="6"/>
  <c r="AG239" i="6"/>
  <c r="N241" i="6"/>
  <c r="J242" i="6"/>
  <c r="P242" i="6" s="1"/>
  <c r="G243" i="6"/>
  <c r="E243" i="6"/>
  <c r="AP246" i="5"/>
  <c r="AQ244" i="5"/>
  <c r="I244" i="6" s="1"/>
  <c r="F243" i="6"/>
  <c r="I243" i="6"/>
  <c r="H243" i="6"/>
  <c r="AK245" i="5"/>
  <c r="X246" i="5"/>
  <c r="R248" i="5"/>
  <c r="AE247" i="5"/>
  <c r="S248" i="5"/>
  <c r="AF247" i="5"/>
  <c r="Z248" i="5"/>
  <c r="AM247" i="5"/>
  <c r="AO247" i="5"/>
  <c r="AB248" i="5"/>
  <c r="W248" i="5"/>
  <c r="AJ247" i="5"/>
  <c r="Q248" i="5"/>
  <c r="AD247" i="5"/>
  <c r="AN247" i="5"/>
  <c r="AA248" i="5"/>
  <c r="AH247" i="5"/>
  <c r="U248" i="5"/>
  <c r="V248" i="5"/>
  <c r="AI247" i="5"/>
  <c r="T248" i="5"/>
  <c r="AG247" i="5"/>
  <c r="AL247" i="5"/>
  <c r="Y248" i="5"/>
  <c r="AB240" i="6" l="1"/>
  <c r="AI238" i="6"/>
  <c r="AD240" i="6"/>
  <c r="W242" i="6"/>
  <c r="U241" i="6"/>
  <c r="AH239" i="6"/>
  <c r="T241" i="6"/>
  <c r="V241" i="6"/>
  <c r="X241" i="6"/>
  <c r="W241" i="6"/>
  <c r="Z241" i="6"/>
  <c r="AA241" i="6" s="1"/>
  <c r="AC241" i="6"/>
  <c r="N242" i="6"/>
  <c r="O242" i="6"/>
  <c r="L242" i="6"/>
  <c r="Q242" i="6"/>
  <c r="M242" i="6"/>
  <c r="G244" i="6"/>
  <c r="H244" i="6"/>
  <c r="F244" i="6"/>
  <c r="D244" i="6"/>
  <c r="J243" i="6"/>
  <c r="M243" i="6" s="1"/>
  <c r="E244" i="6"/>
  <c r="AP247" i="5"/>
  <c r="AQ245" i="5"/>
  <c r="I245" i="6" s="1"/>
  <c r="X247" i="5"/>
  <c r="AK246" i="5"/>
  <c r="AA249" i="5"/>
  <c r="AN248" i="5"/>
  <c r="Y249" i="5"/>
  <c r="AL248" i="5"/>
  <c r="AF248" i="5"/>
  <c r="S249" i="5"/>
  <c r="Q249" i="5"/>
  <c r="AD248" i="5"/>
  <c r="Z249" i="5"/>
  <c r="AM248" i="5"/>
  <c r="W249" i="5"/>
  <c r="AJ248" i="5"/>
  <c r="AB249" i="5"/>
  <c r="AO248" i="5"/>
  <c r="R249" i="5"/>
  <c r="AE248" i="5"/>
  <c r="V249" i="5"/>
  <c r="AI248" i="5"/>
  <c r="AG248" i="5"/>
  <c r="T249" i="5"/>
  <c r="U249" i="5"/>
  <c r="AH248" i="5"/>
  <c r="AI239" i="6" l="1"/>
  <c r="T243" i="6"/>
  <c r="T242" i="6"/>
  <c r="X242" i="6"/>
  <c r="S242" i="6"/>
  <c r="V242" i="6"/>
  <c r="U242" i="6"/>
  <c r="Z242" i="6"/>
  <c r="AA242" i="6" s="1"/>
  <c r="AC242" i="6"/>
  <c r="AB241" i="6"/>
  <c r="AD241" i="6"/>
  <c r="AG240" i="6"/>
  <c r="AG241" i="6"/>
  <c r="L243" i="6"/>
  <c r="O243" i="6"/>
  <c r="J244" i="6"/>
  <c r="Q244" i="6" s="1"/>
  <c r="P243" i="6"/>
  <c r="Q243" i="6"/>
  <c r="N243" i="6"/>
  <c r="D245" i="6"/>
  <c r="E245" i="6"/>
  <c r="H245" i="6"/>
  <c r="AQ246" i="5"/>
  <c r="I246" i="6" s="1"/>
  <c r="AP248" i="5"/>
  <c r="F245" i="6"/>
  <c r="G245" i="6"/>
  <c r="AK247" i="5"/>
  <c r="X248" i="5"/>
  <c r="AD249" i="5"/>
  <c r="Q250" i="5"/>
  <c r="AA250" i="5"/>
  <c r="AN249" i="5"/>
  <c r="AJ249" i="5"/>
  <c r="W250" i="5"/>
  <c r="R250" i="5"/>
  <c r="AE249" i="5"/>
  <c r="AF249" i="5"/>
  <c r="S250" i="5"/>
  <c r="U250" i="5"/>
  <c r="AH249" i="5"/>
  <c r="T250" i="5"/>
  <c r="AG249" i="5"/>
  <c r="AO249" i="5"/>
  <c r="AB250" i="5"/>
  <c r="Z250" i="5"/>
  <c r="AM249" i="5"/>
  <c r="Y250" i="5"/>
  <c r="AL249" i="5"/>
  <c r="V250" i="5"/>
  <c r="AI249" i="5"/>
  <c r="AB242" i="6" l="1"/>
  <c r="AD242" i="6"/>
  <c r="U243" i="6"/>
  <c r="X243" i="6"/>
  <c r="W243" i="6"/>
  <c r="X244" i="6"/>
  <c r="V243" i="6"/>
  <c r="S243" i="6"/>
  <c r="AH241" i="6"/>
  <c r="AH240" i="6"/>
  <c r="Z243" i="6"/>
  <c r="AA243" i="6" s="1"/>
  <c r="AC243" i="6"/>
  <c r="O244" i="6"/>
  <c r="AG242" i="6"/>
  <c r="AI241" i="6"/>
  <c r="L244" i="6"/>
  <c r="M244" i="6"/>
  <c r="N244" i="6"/>
  <c r="P244" i="6"/>
  <c r="J245" i="6"/>
  <c r="O245" i="6" s="1"/>
  <c r="G246" i="6"/>
  <c r="D246" i="6"/>
  <c r="F246" i="6"/>
  <c r="E246" i="6"/>
  <c r="AP249" i="5"/>
  <c r="AQ247" i="5"/>
  <c r="H247" i="6" s="1"/>
  <c r="H246" i="6"/>
  <c r="X249" i="5"/>
  <c r="AK248" i="5"/>
  <c r="AH250" i="5"/>
  <c r="U251" i="5"/>
  <c r="AM250" i="5"/>
  <c r="Z251" i="5"/>
  <c r="W251" i="5"/>
  <c r="AJ250" i="5"/>
  <c r="Q251" i="5"/>
  <c r="AD250" i="5"/>
  <c r="AO250" i="5"/>
  <c r="AB251" i="5"/>
  <c r="AE250" i="5"/>
  <c r="R251" i="5"/>
  <c r="AN250" i="5"/>
  <c r="AA251" i="5"/>
  <c r="S251" i="5"/>
  <c r="AF250" i="5"/>
  <c r="AG250" i="5"/>
  <c r="T251" i="5"/>
  <c r="Y251" i="5"/>
  <c r="AL250" i="5"/>
  <c r="V251" i="5"/>
  <c r="AI250" i="5"/>
  <c r="AB243" i="6" l="1"/>
  <c r="AI240" i="6"/>
  <c r="AD243" i="6"/>
  <c r="V245" i="6"/>
  <c r="W244" i="6"/>
  <c r="U244" i="6"/>
  <c r="T244" i="6"/>
  <c r="S244" i="6"/>
  <c r="AH242" i="6"/>
  <c r="V244" i="6"/>
  <c r="Z244" i="6"/>
  <c r="AA244" i="6" s="1"/>
  <c r="AC244" i="6"/>
  <c r="AG243" i="6"/>
  <c r="J246" i="6"/>
  <c r="L246" i="6" s="1"/>
  <c r="E247" i="6"/>
  <c r="P245" i="6"/>
  <c r="M245" i="6"/>
  <c r="Q245" i="6"/>
  <c r="N245" i="6"/>
  <c r="L245" i="6"/>
  <c r="F247" i="6"/>
  <c r="G247" i="6"/>
  <c r="I247" i="6"/>
  <c r="AP250" i="5"/>
  <c r="AQ248" i="5"/>
  <c r="I248" i="6" s="1"/>
  <c r="D247" i="6"/>
  <c r="X250" i="5"/>
  <c r="AK249" i="5"/>
  <c r="AA252" i="5"/>
  <c r="AN251" i="5"/>
  <c r="AJ251" i="5"/>
  <c r="W252" i="5"/>
  <c r="S252" i="5"/>
  <c r="AF251" i="5"/>
  <c r="Q252" i="5"/>
  <c r="AD251" i="5"/>
  <c r="AH251" i="5"/>
  <c r="U252" i="5"/>
  <c r="T252" i="5"/>
  <c r="AG251" i="5"/>
  <c r="R252" i="5"/>
  <c r="AE251" i="5"/>
  <c r="V252" i="5"/>
  <c r="AI251" i="5"/>
  <c r="Z252" i="5"/>
  <c r="AM251" i="5"/>
  <c r="Y252" i="5"/>
  <c r="AL251" i="5"/>
  <c r="AO251" i="5"/>
  <c r="AB252" i="5"/>
  <c r="AB244" i="6" l="1"/>
  <c r="AD244" i="6"/>
  <c r="AI242" i="6"/>
  <c r="S245" i="6"/>
  <c r="U245" i="6"/>
  <c r="X245" i="6"/>
  <c r="T245" i="6"/>
  <c r="W245" i="6"/>
  <c r="S246" i="6"/>
  <c r="AH243" i="6"/>
  <c r="Z245" i="6"/>
  <c r="AA245" i="6" s="1"/>
  <c r="AC245" i="6"/>
  <c r="AG244" i="6"/>
  <c r="AI243" i="6"/>
  <c r="M246" i="6"/>
  <c r="O246" i="6"/>
  <c r="N246" i="6"/>
  <c r="Q246" i="6"/>
  <c r="P246" i="6"/>
  <c r="J247" i="6"/>
  <c r="P247" i="6" s="1"/>
  <c r="D248" i="6"/>
  <c r="G248" i="6"/>
  <c r="E248" i="6"/>
  <c r="F248" i="6"/>
  <c r="H248" i="6"/>
  <c r="AP251" i="5"/>
  <c r="AQ249" i="5"/>
  <c r="H249" i="6" s="1"/>
  <c r="X251" i="5"/>
  <c r="AK250" i="5"/>
  <c r="AA253" i="5"/>
  <c r="AN252" i="5"/>
  <c r="AB253" i="5"/>
  <c r="AO252" i="5"/>
  <c r="V253" i="5"/>
  <c r="AI252" i="5"/>
  <c r="AD252" i="5"/>
  <c r="Q253" i="5"/>
  <c r="U253" i="5"/>
  <c r="AH252" i="5"/>
  <c r="AG252" i="5"/>
  <c r="T253" i="5"/>
  <c r="AL252" i="5"/>
  <c r="Y253" i="5"/>
  <c r="S253" i="5"/>
  <c r="AF252" i="5"/>
  <c r="Z253" i="5"/>
  <c r="AM252" i="5"/>
  <c r="R253" i="5"/>
  <c r="AE252" i="5"/>
  <c r="W253" i="5"/>
  <c r="AJ252" i="5"/>
  <c r="AB245" i="6" l="1"/>
  <c r="AD245" i="6"/>
  <c r="W247" i="6"/>
  <c r="W246" i="6"/>
  <c r="X246" i="6"/>
  <c r="U246" i="6"/>
  <c r="V246" i="6"/>
  <c r="T246" i="6"/>
  <c r="AH244" i="6"/>
  <c r="Z246" i="6"/>
  <c r="AA246" i="6" s="1"/>
  <c r="AC246" i="6"/>
  <c r="Q247" i="6"/>
  <c r="AG245" i="6"/>
  <c r="AI244" i="6"/>
  <c r="M247" i="6"/>
  <c r="N247" i="6"/>
  <c r="O247" i="6"/>
  <c r="L247" i="6"/>
  <c r="J248" i="6"/>
  <c r="L248" i="6" s="1"/>
  <c r="I249" i="6"/>
  <c r="D249" i="6"/>
  <c r="G249" i="6"/>
  <c r="F249" i="6"/>
  <c r="E249" i="6"/>
  <c r="AQ250" i="5"/>
  <c r="H250" i="6" s="1"/>
  <c r="AP252" i="5"/>
  <c r="X252" i="5"/>
  <c r="AK251" i="5"/>
  <c r="T254" i="5"/>
  <c r="AG253" i="5"/>
  <c r="V254" i="5"/>
  <c r="AI253" i="5"/>
  <c r="AB254" i="5"/>
  <c r="AO253" i="5"/>
  <c r="Y254" i="5"/>
  <c r="AL253" i="5"/>
  <c r="R254" i="5"/>
  <c r="AE253" i="5"/>
  <c r="S254" i="5"/>
  <c r="AF253" i="5"/>
  <c r="AA254" i="5"/>
  <c r="AN253" i="5"/>
  <c r="AH253" i="5"/>
  <c r="U254" i="5"/>
  <c r="W254" i="5"/>
  <c r="AJ253" i="5"/>
  <c r="Z254" i="5"/>
  <c r="AM253" i="5"/>
  <c r="Q254" i="5"/>
  <c r="AD253" i="5"/>
  <c r="S248" i="6" l="1"/>
  <c r="S247" i="6"/>
  <c r="V247" i="6"/>
  <c r="U247" i="6"/>
  <c r="T247" i="6"/>
  <c r="AH245" i="6"/>
  <c r="X247" i="6"/>
  <c r="Z247" i="6"/>
  <c r="AA247" i="6" s="1"/>
  <c r="AC247" i="6"/>
  <c r="AB246" i="6"/>
  <c r="AD246" i="6"/>
  <c r="AG246" i="6"/>
  <c r="G250" i="6"/>
  <c r="O248" i="6"/>
  <c r="Q248" i="6"/>
  <c r="P248" i="6"/>
  <c r="N248" i="6"/>
  <c r="M248" i="6"/>
  <c r="E250" i="6"/>
  <c r="J249" i="6"/>
  <c r="O249" i="6" s="1"/>
  <c r="F250" i="6"/>
  <c r="I250" i="6"/>
  <c r="AP253" i="5"/>
  <c r="AQ251" i="5"/>
  <c r="D251" i="6" s="1"/>
  <c r="D250" i="6"/>
  <c r="AK252" i="5"/>
  <c r="X253" i="5"/>
  <c r="AN254" i="5"/>
  <c r="AA255" i="5"/>
  <c r="Y255" i="5"/>
  <c r="AL254" i="5"/>
  <c r="R255" i="5"/>
  <c r="AE254" i="5"/>
  <c r="T255" i="5"/>
  <c r="AG254" i="5"/>
  <c r="S255" i="5"/>
  <c r="AF254" i="5"/>
  <c r="Q255" i="5"/>
  <c r="AD254" i="5"/>
  <c r="AM254" i="5"/>
  <c r="Z255" i="5"/>
  <c r="W255" i="5"/>
  <c r="AJ254" i="5"/>
  <c r="V255" i="5"/>
  <c r="AI254" i="5"/>
  <c r="AO254" i="5"/>
  <c r="AB255" i="5"/>
  <c r="AH254" i="5"/>
  <c r="U255" i="5"/>
  <c r="AB247" i="6" l="1"/>
  <c r="AI245" i="6"/>
  <c r="AD247" i="6"/>
  <c r="V249" i="6"/>
  <c r="T248" i="6"/>
  <c r="U248" i="6"/>
  <c r="W248" i="6"/>
  <c r="X248" i="6"/>
  <c r="V248" i="6"/>
  <c r="AH246" i="6"/>
  <c r="Z248" i="6"/>
  <c r="AA248" i="6" s="1"/>
  <c r="AC248" i="6"/>
  <c r="AG247" i="6"/>
  <c r="AI246" i="6"/>
  <c r="P249" i="6"/>
  <c r="L249" i="6"/>
  <c r="M249" i="6"/>
  <c r="Q249" i="6"/>
  <c r="N249" i="6"/>
  <c r="J250" i="6"/>
  <c r="L250" i="6" s="1"/>
  <c r="E251" i="6"/>
  <c r="G251" i="6"/>
  <c r="AQ252" i="5"/>
  <c r="I252" i="6" s="1"/>
  <c r="H251" i="6"/>
  <c r="F251" i="6"/>
  <c r="I251" i="6"/>
  <c r="AP254" i="5"/>
  <c r="X254" i="5"/>
  <c r="AK253" i="5"/>
  <c r="AB256" i="5"/>
  <c r="AO255" i="5"/>
  <c r="AN255" i="5"/>
  <c r="AA256" i="5"/>
  <c r="W256" i="5"/>
  <c r="AJ255" i="5"/>
  <c r="T256" i="5"/>
  <c r="AG255" i="5"/>
  <c r="Z256" i="5"/>
  <c r="AM255" i="5"/>
  <c r="S256" i="5"/>
  <c r="AF255" i="5"/>
  <c r="AD255" i="5"/>
  <c r="Q256" i="5"/>
  <c r="R256" i="5"/>
  <c r="AE255" i="5"/>
  <c r="V256" i="5"/>
  <c r="AI255" i="5"/>
  <c r="U256" i="5"/>
  <c r="AH255" i="5"/>
  <c r="Y256" i="5"/>
  <c r="AL255" i="5"/>
  <c r="S250" i="6" l="1"/>
  <c r="U249" i="6"/>
  <c r="X249" i="6"/>
  <c r="T249" i="6"/>
  <c r="S249" i="6"/>
  <c r="W249" i="6"/>
  <c r="AH247" i="6"/>
  <c r="Z249" i="6"/>
  <c r="AA249" i="6" s="1"/>
  <c r="AC249" i="6"/>
  <c r="AB248" i="6"/>
  <c r="AD248" i="6"/>
  <c r="AG248" i="6"/>
  <c r="O250" i="6"/>
  <c r="N250" i="6"/>
  <c r="M250" i="6"/>
  <c r="P250" i="6"/>
  <c r="Q250" i="6"/>
  <c r="J251" i="6"/>
  <c r="L251" i="6" s="1"/>
  <c r="F252" i="6"/>
  <c r="D252" i="6"/>
  <c r="E252" i="6"/>
  <c r="H252" i="6"/>
  <c r="AQ253" i="5"/>
  <c r="H253" i="6" s="1"/>
  <c r="AP255" i="5"/>
  <c r="G252" i="6"/>
  <c r="X255" i="5"/>
  <c r="AK254" i="5"/>
  <c r="R257" i="5"/>
  <c r="AE256" i="5"/>
  <c r="Q257" i="5"/>
  <c r="AD256" i="5"/>
  <c r="AG256" i="5"/>
  <c r="T257" i="5"/>
  <c r="AA257" i="5"/>
  <c r="AN256" i="5"/>
  <c r="W257" i="5"/>
  <c r="AJ256" i="5"/>
  <c r="AI256" i="5"/>
  <c r="V257" i="5"/>
  <c r="AO256" i="5"/>
  <c r="AB257" i="5"/>
  <c r="S257" i="5"/>
  <c r="AF256" i="5"/>
  <c r="Z257" i="5"/>
  <c r="AM256" i="5"/>
  <c r="Y257" i="5"/>
  <c r="AL256" i="5"/>
  <c r="U257" i="5"/>
  <c r="AH256" i="5"/>
  <c r="AI247" i="6" l="1"/>
  <c r="AB249" i="6"/>
  <c r="AD249" i="6"/>
  <c r="S251" i="6"/>
  <c r="X250" i="6"/>
  <c r="W250" i="6"/>
  <c r="T250" i="6"/>
  <c r="U250" i="6"/>
  <c r="V250" i="6"/>
  <c r="AH248" i="6"/>
  <c r="Z250" i="6"/>
  <c r="AA250" i="6" s="1"/>
  <c r="AC250" i="6"/>
  <c r="O251" i="6"/>
  <c r="Q251" i="6"/>
  <c r="P251" i="6"/>
  <c r="AG249" i="6"/>
  <c r="AI248" i="6"/>
  <c r="M251" i="6"/>
  <c r="N251" i="6"/>
  <c r="J252" i="6"/>
  <c r="N252" i="6" s="1"/>
  <c r="F253" i="6"/>
  <c r="AQ254" i="5"/>
  <c r="E254" i="6" s="1"/>
  <c r="AP256" i="5"/>
  <c r="I253" i="6"/>
  <c r="E253" i="6"/>
  <c r="G253" i="6"/>
  <c r="D253" i="6"/>
  <c r="X256" i="5"/>
  <c r="AK255" i="5"/>
  <c r="Q258" i="5"/>
  <c r="AD257" i="5"/>
  <c r="S258" i="5"/>
  <c r="AF257" i="5"/>
  <c r="AA258" i="5"/>
  <c r="AN257" i="5"/>
  <c r="R258" i="5"/>
  <c r="AE257" i="5"/>
  <c r="AM257" i="5"/>
  <c r="Z258" i="5"/>
  <c r="AI257" i="5"/>
  <c r="V258" i="5"/>
  <c r="AH257" i="5"/>
  <c r="U258" i="5"/>
  <c r="T258" i="5"/>
  <c r="AG257" i="5"/>
  <c r="Y258" i="5"/>
  <c r="AL257" i="5"/>
  <c r="AB258" i="5"/>
  <c r="AO257" i="5"/>
  <c r="W258" i="5"/>
  <c r="AJ257" i="5"/>
  <c r="U252" i="6" l="1"/>
  <c r="U251" i="6"/>
  <c r="T251" i="6"/>
  <c r="AH249" i="6"/>
  <c r="W251" i="6"/>
  <c r="X251" i="6"/>
  <c r="V251" i="6"/>
  <c r="Z251" i="6"/>
  <c r="AA251" i="6" s="1"/>
  <c r="AC251" i="6"/>
  <c r="AB250" i="6"/>
  <c r="AD250" i="6"/>
  <c r="AG250" i="6"/>
  <c r="Q252" i="6"/>
  <c r="M252" i="6"/>
  <c r="P252" i="6"/>
  <c r="O252" i="6"/>
  <c r="L252" i="6"/>
  <c r="H254" i="6"/>
  <c r="F254" i="6"/>
  <c r="D254" i="6"/>
  <c r="J253" i="6"/>
  <c r="O253" i="6" s="1"/>
  <c r="G254" i="6"/>
  <c r="AQ255" i="5"/>
  <c r="H255" i="6" s="1"/>
  <c r="AP257" i="5"/>
  <c r="I254" i="6"/>
  <c r="AK256" i="5"/>
  <c r="X257" i="5"/>
  <c r="U259" i="5"/>
  <c r="AH258" i="5"/>
  <c r="AF258" i="5"/>
  <c r="S259" i="5"/>
  <c r="AI258" i="5"/>
  <c r="V259" i="5"/>
  <c r="Y259" i="5"/>
  <c r="AL258" i="5"/>
  <c r="AO258" i="5"/>
  <c r="AB259" i="5"/>
  <c r="Z259" i="5"/>
  <c r="AM258" i="5"/>
  <c r="AJ258" i="5"/>
  <c r="W259" i="5"/>
  <c r="AN258" i="5"/>
  <c r="AA259" i="5"/>
  <c r="AG258" i="5"/>
  <c r="T259" i="5"/>
  <c r="AE258" i="5"/>
  <c r="R259" i="5"/>
  <c r="Q259" i="5"/>
  <c r="AD258" i="5"/>
  <c r="AI249" i="6" l="1"/>
  <c r="V253" i="6"/>
  <c r="S252" i="6"/>
  <c r="V252" i="6"/>
  <c r="W252" i="6"/>
  <c r="T252" i="6"/>
  <c r="X252" i="6"/>
  <c r="AH250" i="6"/>
  <c r="Z252" i="6"/>
  <c r="AA252" i="6" s="1"/>
  <c r="AC252" i="6"/>
  <c r="AB251" i="6"/>
  <c r="AD251" i="6"/>
  <c r="AG251" i="6"/>
  <c r="E255" i="6"/>
  <c r="G255" i="6"/>
  <c r="I255" i="6"/>
  <c r="D255" i="6"/>
  <c r="J254" i="6"/>
  <c r="L254" i="6" s="1"/>
  <c r="P253" i="6"/>
  <c r="N253" i="6"/>
  <c r="Q253" i="6"/>
  <c r="L253" i="6"/>
  <c r="M253" i="6"/>
  <c r="AP258" i="5"/>
  <c r="AQ256" i="5"/>
  <c r="H256" i="6" s="1"/>
  <c r="F255" i="6"/>
  <c r="AK257" i="5"/>
  <c r="X258" i="5"/>
  <c r="AA260" i="5"/>
  <c r="AN259" i="5"/>
  <c r="R260" i="5"/>
  <c r="AE259" i="5"/>
  <c r="Z260" i="5"/>
  <c r="AM259" i="5"/>
  <c r="AB260" i="5"/>
  <c r="AO259" i="5"/>
  <c r="AJ259" i="5"/>
  <c r="W260" i="5"/>
  <c r="Y260" i="5"/>
  <c r="AL259" i="5"/>
  <c r="V260" i="5"/>
  <c r="AI259" i="5"/>
  <c r="U260" i="5"/>
  <c r="AH259" i="5"/>
  <c r="AG259" i="5"/>
  <c r="T260" i="5"/>
  <c r="AD259" i="5"/>
  <c r="Q260" i="5"/>
  <c r="AF259" i="5"/>
  <c r="S260" i="5"/>
  <c r="AI250" i="6" l="1"/>
  <c r="AB252" i="6"/>
  <c r="AD252" i="6"/>
  <c r="T253" i="6"/>
  <c r="S253" i="6"/>
  <c r="X253" i="6"/>
  <c r="U253" i="6"/>
  <c r="W253" i="6"/>
  <c r="S254" i="6"/>
  <c r="AH251" i="6"/>
  <c r="Z253" i="6"/>
  <c r="AA253" i="6" s="1"/>
  <c r="AC253" i="6"/>
  <c r="AG252" i="6"/>
  <c r="P254" i="6"/>
  <c r="O254" i="6"/>
  <c r="Q254" i="6"/>
  <c r="AI251" i="6"/>
  <c r="N254" i="6"/>
  <c r="M254" i="6"/>
  <c r="J255" i="6"/>
  <c r="L255" i="6" s="1"/>
  <c r="D256" i="6"/>
  <c r="F256" i="6"/>
  <c r="G256" i="6"/>
  <c r="I256" i="6"/>
  <c r="AQ257" i="5"/>
  <c r="F257" i="6" s="1"/>
  <c r="AP259" i="5"/>
  <c r="E256" i="6"/>
  <c r="AK258" i="5"/>
  <c r="X259" i="5"/>
  <c r="AL260" i="5"/>
  <c r="Y261" i="5"/>
  <c r="AB261" i="5"/>
  <c r="AO260" i="5"/>
  <c r="W261" i="5"/>
  <c r="AJ260" i="5"/>
  <c r="T261" i="5"/>
  <c r="AG260" i="5"/>
  <c r="AN260" i="5"/>
  <c r="AA261" i="5"/>
  <c r="Z261" i="5"/>
  <c r="AM260" i="5"/>
  <c r="U261" i="5"/>
  <c r="AH260" i="5"/>
  <c r="AE260" i="5"/>
  <c r="R261" i="5"/>
  <c r="AF260" i="5"/>
  <c r="S261" i="5"/>
  <c r="AD260" i="5"/>
  <c r="Q261" i="5"/>
  <c r="AI260" i="5"/>
  <c r="V261" i="5"/>
  <c r="AB253" i="6" l="1"/>
  <c r="AD253" i="6"/>
  <c r="S255" i="6"/>
  <c r="T254" i="6"/>
  <c r="U254" i="6"/>
  <c r="X254" i="6"/>
  <c r="V254" i="6"/>
  <c r="W254" i="6"/>
  <c r="AH252" i="6"/>
  <c r="Z254" i="6"/>
  <c r="AA254" i="6" s="1"/>
  <c r="AC254" i="6"/>
  <c r="N255" i="6"/>
  <c r="O255" i="6"/>
  <c r="M255" i="6"/>
  <c r="P255" i="6"/>
  <c r="AG253" i="6"/>
  <c r="Q255" i="6"/>
  <c r="J256" i="6"/>
  <c r="L256" i="6" s="1"/>
  <c r="H257" i="6"/>
  <c r="I257" i="6"/>
  <c r="D257" i="6"/>
  <c r="G257" i="6"/>
  <c r="AQ258" i="5"/>
  <c r="H258" i="6" s="1"/>
  <c r="AP260" i="5"/>
  <c r="E257" i="6"/>
  <c r="X260" i="5"/>
  <c r="AK259" i="5"/>
  <c r="R262" i="5"/>
  <c r="AE261" i="5"/>
  <c r="AB262" i="5"/>
  <c r="AO261" i="5"/>
  <c r="T262" i="5"/>
  <c r="AG261" i="5"/>
  <c r="Z262" i="5"/>
  <c r="AM261" i="5"/>
  <c r="AI261" i="5"/>
  <c r="V262" i="5"/>
  <c r="AA262" i="5"/>
  <c r="AN261" i="5"/>
  <c r="W262" i="5"/>
  <c r="AJ261" i="5"/>
  <c r="Q262" i="5"/>
  <c r="AD261" i="5"/>
  <c r="AF261" i="5"/>
  <c r="S262" i="5"/>
  <c r="U262" i="5"/>
  <c r="AH261" i="5"/>
  <c r="AL261" i="5"/>
  <c r="Y262" i="5"/>
  <c r="AI252" i="6" l="1"/>
  <c r="S256" i="6"/>
  <c r="X255" i="6"/>
  <c r="AH253" i="6"/>
  <c r="W255" i="6"/>
  <c r="T255" i="6"/>
  <c r="V255" i="6"/>
  <c r="U255" i="6"/>
  <c r="Z255" i="6"/>
  <c r="AA255" i="6" s="1"/>
  <c r="AC255" i="6"/>
  <c r="AB254" i="6"/>
  <c r="AD254" i="6"/>
  <c r="AG254" i="6"/>
  <c r="F258" i="6"/>
  <c r="Q256" i="6"/>
  <c r="N256" i="6"/>
  <c r="M256" i="6"/>
  <c r="O256" i="6"/>
  <c r="P256" i="6"/>
  <c r="J257" i="6"/>
  <c r="L257" i="6" s="1"/>
  <c r="D258" i="6"/>
  <c r="I258" i="6"/>
  <c r="G258" i="6"/>
  <c r="E258" i="6"/>
  <c r="AQ259" i="5"/>
  <c r="E259" i="6" s="1"/>
  <c r="AP261" i="5"/>
  <c r="X261" i="5"/>
  <c r="AK260" i="5"/>
  <c r="AN262" i="5"/>
  <c r="AA263" i="5"/>
  <c r="AI262" i="5"/>
  <c r="V263" i="5"/>
  <c r="AH262" i="5"/>
  <c r="U263" i="5"/>
  <c r="S263" i="5"/>
  <c r="AF262" i="5"/>
  <c r="Z263" i="5"/>
  <c r="AM262" i="5"/>
  <c r="T263" i="5"/>
  <c r="AG262" i="5"/>
  <c r="AB263" i="5"/>
  <c r="AO262" i="5"/>
  <c r="AJ262" i="5"/>
  <c r="W263" i="5"/>
  <c r="AD262" i="5"/>
  <c r="Q263" i="5"/>
  <c r="Y263" i="5"/>
  <c r="AL262" i="5"/>
  <c r="R263" i="5"/>
  <c r="AE262" i="5"/>
  <c r="AI253" i="6" l="1"/>
  <c r="S257" i="6"/>
  <c r="W256" i="6"/>
  <c r="V256" i="6"/>
  <c r="T256" i="6"/>
  <c r="U256" i="6"/>
  <c r="X256" i="6"/>
  <c r="AH254" i="6"/>
  <c r="Z256" i="6"/>
  <c r="AA256" i="6" s="1"/>
  <c r="AC256" i="6"/>
  <c r="AB255" i="6"/>
  <c r="AD255" i="6"/>
  <c r="AG255" i="6"/>
  <c r="N257" i="6"/>
  <c r="P257" i="6"/>
  <c r="O257" i="6"/>
  <c r="M257" i="6"/>
  <c r="Q257" i="6"/>
  <c r="F259" i="6"/>
  <c r="J258" i="6"/>
  <c r="M258" i="6" s="1"/>
  <c r="AP262" i="5"/>
  <c r="AQ260" i="5"/>
  <c r="I260" i="6" s="1"/>
  <c r="G259" i="6"/>
  <c r="H259" i="6"/>
  <c r="D259" i="6"/>
  <c r="I259" i="6"/>
  <c r="AK261" i="5"/>
  <c r="X262" i="5"/>
  <c r="AF263" i="5"/>
  <c r="S264" i="5"/>
  <c r="AH263" i="5"/>
  <c r="U264" i="5"/>
  <c r="W264" i="5"/>
  <c r="AJ263" i="5"/>
  <c r="V264" i="5"/>
  <c r="AI263" i="5"/>
  <c r="AB264" i="5"/>
  <c r="AO263" i="5"/>
  <c r="Y264" i="5"/>
  <c r="AL263" i="5"/>
  <c r="Q264" i="5"/>
  <c r="AD263" i="5"/>
  <c r="Z264" i="5"/>
  <c r="AM263" i="5"/>
  <c r="R264" i="5"/>
  <c r="AE263" i="5"/>
  <c r="AA264" i="5"/>
  <c r="AN263" i="5"/>
  <c r="T264" i="5"/>
  <c r="AG263" i="5"/>
  <c r="AI254" i="6" l="1"/>
  <c r="T258" i="6"/>
  <c r="X257" i="6"/>
  <c r="T257" i="6"/>
  <c r="V257" i="6"/>
  <c r="W257" i="6"/>
  <c r="U257" i="6"/>
  <c r="AH255" i="6"/>
  <c r="Z257" i="6"/>
  <c r="AA257" i="6" s="1"/>
  <c r="AC257" i="6"/>
  <c r="AB256" i="6"/>
  <c r="AD256" i="6"/>
  <c r="AI255" i="6"/>
  <c r="AG256" i="6"/>
  <c r="N258" i="6"/>
  <c r="L258" i="6"/>
  <c r="O258" i="6"/>
  <c r="P258" i="6"/>
  <c r="Q258" i="6"/>
  <c r="J259" i="6"/>
  <c r="N259" i="6" s="1"/>
  <c r="E260" i="6"/>
  <c r="F260" i="6"/>
  <c r="G260" i="6"/>
  <c r="D260" i="6"/>
  <c r="AP263" i="5"/>
  <c r="AQ261" i="5"/>
  <c r="I261" i="6" s="1"/>
  <c r="H260" i="6"/>
  <c r="X263" i="5"/>
  <c r="AK262" i="5"/>
  <c r="R265" i="5"/>
  <c r="AE264" i="5"/>
  <c r="AI264" i="5"/>
  <c r="V265" i="5"/>
  <c r="T265" i="5"/>
  <c r="AG264" i="5"/>
  <c r="Z265" i="5"/>
  <c r="AM264" i="5"/>
  <c r="Y265" i="5"/>
  <c r="AL264" i="5"/>
  <c r="AF264" i="5"/>
  <c r="S265" i="5"/>
  <c r="AA265" i="5"/>
  <c r="AN264" i="5"/>
  <c r="AD264" i="5"/>
  <c r="Q265" i="5"/>
  <c r="AJ264" i="5"/>
  <c r="W265" i="5"/>
  <c r="AO264" i="5"/>
  <c r="AB265" i="5"/>
  <c r="AH264" i="5"/>
  <c r="U265" i="5"/>
  <c r="U259" i="6" l="1"/>
  <c r="X258" i="6"/>
  <c r="W258" i="6"/>
  <c r="V258" i="6"/>
  <c r="S258" i="6"/>
  <c r="U258" i="6"/>
  <c r="AH256" i="6"/>
  <c r="Z258" i="6"/>
  <c r="AA258" i="6" s="1"/>
  <c r="AC258" i="6"/>
  <c r="AB257" i="6"/>
  <c r="AD257" i="6"/>
  <c r="J260" i="6"/>
  <c r="L260" i="6" s="1"/>
  <c r="H261" i="6"/>
  <c r="F261" i="6"/>
  <c r="E261" i="6"/>
  <c r="M259" i="6"/>
  <c r="O259" i="6"/>
  <c r="Q259" i="6"/>
  <c r="L259" i="6"/>
  <c r="P259" i="6"/>
  <c r="G261" i="6"/>
  <c r="D261" i="6"/>
  <c r="AP264" i="5"/>
  <c r="AQ262" i="5"/>
  <c r="F262" i="6" s="1"/>
  <c r="X264" i="5"/>
  <c r="AK263" i="5"/>
  <c r="AB266" i="5"/>
  <c r="AO265" i="5"/>
  <c r="W266" i="5"/>
  <c r="AJ265" i="5"/>
  <c r="S266" i="5"/>
  <c r="AF265" i="5"/>
  <c r="AE265" i="5"/>
  <c r="R266" i="5"/>
  <c r="Z266" i="5"/>
  <c r="AM265" i="5"/>
  <c r="AD265" i="5"/>
  <c r="Q266" i="5"/>
  <c r="T266" i="5"/>
  <c r="AG265" i="5"/>
  <c r="AH265" i="5"/>
  <c r="U266" i="5"/>
  <c r="Y266" i="5"/>
  <c r="AL265" i="5"/>
  <c r="AI265" i="5"/>
  <c r="V266" i="5"/>
  <c r="AN265" i="5"/>
  <c r="AA266" i="5"/>
  <c r="AB258" i="6" l="1"/>
  <c r="AI256" i="6"/>
  <c r="AD258" i="6"/>
  <c r="W259" i="6"/>
  <c r="S259" i="6"/>
  <c r="X259" i="6"/>
  <c r="V259" i="6"/>
  <c r="T259" i="6"/>
  <c r="S260" i="6"/>
  <c r="Z259" i="6"/>
  <c r="AA259" i="6" s="1"/>
  <c r="AC259" i="6"/>
  <c r="AG258" i="6"/>
  <c r="AG257" i="6"/>
  <c r="Q260" i="6"/>
  <c r="P260" i="6"/>
  <c r="M260" i="6"/>
  <c r="O260" i="6"/>
  <c r="N260" i="6"/>
  <c r="J261" i="6"/>
  <c r="L261" i="6" s="1"/>
  <c r="G262" i="6"/>
  <c r="D262" i="6"/>
  <c r="H262" i="6"/>
  <c r="I262" i="6"/>
  <c r="AP265" i="5"/>
  <c r="E262" i="6"/>
  <c r="AQ263" i="5"/>
  <c r="I263" i="6" s="1"/>
  <c r="X265" i="5"/>
  <c r="AK264" i="5"/>
  <c r="AL266" i="5"/>
  <c r="Y267" i="5"/>
  <c r="AE266" i="5"/>
  <c r="R267" i="5"/>
  <c r="AF266" i="5"/>
  <c r="S267" i="5"/>
  <c r="Q267" i="5"/>
  <c r="AD266" i="5"/>
  <c r="AH266" i="5"/>
  <c r="U267" i="5"/>
  <c r="AA267" i="5"/>
  <c r="AN266" i="5"/>
  <c r="V267" i="5"/>
  <c r="AI266" i="5"/>
  <c r="W267" i="5"/>
  <c r="AJ266" i="5"/>
  <c r="AB267" i="5"/>
  <c r="AO266" i="5"/>
  <c r="T267" i="5"/>
  <c r="AG266" i="5"/>
  <c r="Z267" i="5"/>
  <c r="AM266" i="5"/>
  <c r="AB259" i="6" l="1"/>
  <c r="AD259" i="6"/>
  <c r="S261" i="6"/>
  <c r="U260" i="6"/>
  <c r="V260" i="6"/>
  <c r="T260" i="6"/>
  <c r="W260" i="6"/>
  <c r="X260" i="6"/>
  <c r="AH257" i="6"/>
  <c r="AH258" i="6"/>
  <c r="Z260" i="6"/>
  <c r="AA260" i="6" s="1"/>
  <c r="AC260" i="6"/>
  <c r="AI257" i="6"/>
  <c r="AG259" i="6"/>
  <c r="AI258" i="6"/>
  <c r="Q261" i="6"/>
  <c r="P261" i="6"/>
  <c r="O261" i="6"/>
  <c r="M261" i="6"/>
  <c r="N261" i="6"/>
  <c r="J262" i="6"/>
  <c r="Q262" i="6" s="1"/>
  <c r="H263" i="6"/>
  <c r="D263" i="6"/>
  <c r="F263" i="6"/>
  <c r="G263" i="6"/>
  <c r="AQ264" i="5"/>
  <c r="I264" i="6" s="1"/>
  <c r="AP266" i="5"/>
  <c r="E263" i="6"/>
  <c r="X266" i="5"/>
  <c r="AK265" i="5"/>
  <c r="Q268" i="5"/>
  <c r="AD267" i="5"/>
  <c r="R268" i="5"/>
  <c r="AE267" i="5"/>
  <c r="AL267" i="5"/>
  <c r="Y268" i="5"/>
  <c r="AB268" i="5"/>
  <c r="AO267" i="5"/>
  <c r="AF267" i="5"/>
  <c r="S268" i="5"/>
  <c r="W268" i="5"/>
  <c r="AJ267" i="5"/>
  <c r="Z268" i="5"/>
  <c r="AM267" i="5"/>
  <c r="U268" i="5"/>
  <c r="AH267" i="5"/>
  <c r="AA268" i="5"/>
  <c r="AN267" i="5"/>
  <c r="T268" i="5"/>
  <c r="AG267" i="5"/>
  <c r="AI267" i="5"/>
  <c r="V268" i="5"/>
  <c r="X262" i="6" l="1"/>
  <c r="U261" i="6"/>
  <c r="T261" i="6"/>
  <c r="V261" i="6"/>
  <c r="W261" i="6"/>
  <c r="X261" i="6"/>
  <c r="AH259" i="6"/>
  <c r="Z261" i="6"/>
  <c r="AA261" i="6" s="1"/>
  <c r="AC261" i="6"/>
  <c r="AB260" i="6"/>
  <c r="AD260" i="6"/>
  <c r="AG260" i="6"/>
  <c r="P262" i="6"/>
  <c r="M262" i="6"/>
  <c r="N262" i="6"/>
  <c r="O262" i="6"/>
  <c r="L262" i="6"/>
  <c r="J263" i="6"/>
  <c r="Q263" i="6" s="1"/>
  <c r="H264" i="6"/>
  <c r="D264" i="6"/>
  <c r="F264" i="6"/>
  <c r="E264" i="6"/>
  <c r="G264" i="6"/>
  <c r="AQ265" i="5"/>
  <c r="D265" i="6" s="1"/>
  <c r="AP267" i="5"/>
  <c r="AK266" i="5"/>
  <c r="X267" i="5"/>
  <c r="S269" i="5"/>
  <c r="AF268" i="5"/>
  <c r="AI268" i="5"/>
  <c r="V269" i="5"/>
  <c r="R269" i="5"/>
  <c r="AE268" i="5"/>
  <c r="Y269" i="5"/>
  <c r="AL268" i="5"/>
  <c r="T269" i="5"/>
  <c r="AG268" i="5"/>
  <c r="AA269" i="5"/>
  <c r="AN268" i="5"/>
  <c r="AB269" i="5"/>
  <c r="AO268" i="5"/>
  <c r="Q269" i="5"/>
  <c r="AD268" i="5"/>
  <c r="AJ268" i="5"/>
  <c r="W269" i="5"/>
  <c r="U269" i="5"/>
  <c r="AH268" i="5"/>
  <c r="AM268" i="5"/>
  <c r="Z269" i="5"/>
  <c r="AI259" i="6" l="1"/>
  <c r="X263" i="6"/>
  <c r="S262" i="6"/>
  <c r="V262" i="6"/>
  <c r="U262" i="6"/>
  <c r="T262" i="6"/>
  <c r="W262" i="6"/>
  <c r="AH260" i="6"/>
  <c r="Z262" i="6"/>
  <c r="AA262" i="6" s="1"/>
  <c r="AC262" i="6"/>
  <c r="AD262" i="6" s="1"/>
  <c r="AB261" i="6"/>
  <c r="AD261" i="6"/>
  <c r="AG261" i="6"/>
  <c r="N263" i="6"/>
  <c r="O263" i="6"/>
  <c r="M263" i="6"/>
  <c r="P263" i="6"/>
  <c r="L263" i="6"/>
  <c r="J264" i="6"/>
  <c r="O264" i="6" s="1"/>
  <c r="E265" i="6"/>
  <c r="I265" i="6"/>
  <c r="H265" i="6"/>
  <c r="F265" i="6"/>
  <c r="AP268" i="5"/>
  <c r="AQ266" i="5"/>
  <c r="I266" i="6" s="1"/>
  <c r="G265" i="6"/>
  <c r="X268" i="5"/>
  <c r="AK267" i="5"/>
  <c r="V270" i="5"/>
  <c r="AI269" i="5"/>
  <c r="AA270" i="5"/>
  <c r="AN269" i="5"/>
  <c r="Z270" i="5"/>
  <c r="AM269" i="5"/>
  <c r="AD269" i="5"/>
  <c r="Q270" i="5"/>
  <c r="R270" i="5"/>
  <c r="AE269" i="5"/>
  <c r="S270" i="5"/>
  <c r="AF269" i="5"/>
  <c r="Y270" i="5"/>
  <c r="AL269" i="5"/>
  <c r="AH269" i="5"/>
  <c r="U270" i="5"/>
  <c r="W270" i="5"/>
  <c r="AJ269" i="5"/>
  <c r="AB270" i="5"/>
  <c r="AO269" i="5"/>
  <c r="AG269" i="5"/>
  <c r="T270" i="5"/>
  <c r="AI260" i="6" l="1"/>
  <c r="AB262" i="6"/>
  <c r="V264" i="6"/>
  <c r="S263" i="6"/>
  <c r="W263" i="6"/>
  <c r="T263" i="6"/>
  <c r="V263" i="6"/>
  <c r="U263" i="6"/>
  <c r="AH261" i="6"/>
  <c r="Z263" i="6"/>
  <c r="AA263" i="6" s="1"/>
  <c r="AC263" i="6"/>
  <c r="AG262" i="6"/>
  <c r="AI261" i="6"/>
  <c r="L264" i="6"/>
  <c r="N264" i="6"/>
  <c r="Q264" i="6"/>
  <c r="M264" i="6"/>
  <c r="P264" i="6"/>
  <c r="J265" i="6"/>
  <c r="L265" i="6" s="1"/>
  <c r="F266" i="6"/>
  <c r="G266" i="6"/>
  <c r="H266" i="6"/>
  <c r="E266" i="6"/>
  <c r="AQ267" i="5"/>
  <c r="F267" i="6" s="1"/>
  <c r="AP269" i="5"/>
  <c r="D266" i="6"/>
  <c r="AK268" i="5"/>
  <c r="X269" i="5"/>
  <c r="Q271" i="5"/>
  <c r="AD270" i="5"/>
  <c r="AB271" i="5"/>
  <c r="AO270" i="5"/>
  <c r="Z271" i="5"/>
  <c r="AM270" i="5"/>
  <c r="AL270" i="5"/>
  <c r="Y271" i="5"/>
  <c r="T271" i="5"/>
  <c r="AG270" i="5"/>
  <c r="AA271" i="5"/>
  <c r="AN270" i="5"/>
  <c r="W271" i="5"/>
  <c r="AJ270" i="5"/>
  <c r="AF270" i="5"/>
  <c r="S271" i="5"/>
  <c r="R271" i="5"/>
  <c r="AE270" i="5"/>
  <c r="AH270" i="5"/>
  <c r="U271" i="5"/>
  <c r="V271" i="5"/>
  <c r="AI270" i="5"/>
  <c r="AB263" i="6" l="1"/>
  <c r="AD263" i="6"/>
  <c r="S265" i="6"/>
  <c r="W264" i="6"/>
  <c r="T264" i="6"/>
  <c r="X264" i="6"/>
  <c r="U264" i="6"/>
  <c r="S264" i="6"/>
  <c r="AH262" i="6"/>
  <c r="Z264" i="6"/>
  <c r="AA264" i="6" s="1"/>
  <c r="AC264" i="6"/>
  <c r="AG263" i="6"/>
  <c r="AI262" i="6"/>
  <c r="Q265" i="6"/>
  <c r="O265" i="6"/>
  <c r="M265" i="6"/>
  <c r="E267" i="6"/>
  <c r="N265" i="6"/>
  <c r="P265" i="6"/>
  <c r="J266" i="6"/>
  <c r="L266" i="6" s="1"/>
  <c r="G267" i="6"/>
  <c r="D267" i="6"/>
  <c r="H267" i="6"/>
  <c r="AQ268" i="5"/>
  <c r="I268" i="6" s="1"/>
  <c r="AP270" i="5"/>
  <c r="I267" i="6"/>
  <c r="AK269" i="5"/>
  <c r="X270" i="5"/>
  <c r="Z272" i="5"/>
  <c r="AM271" i="5"/>
  <c r="AJ271" i="5"/>
  <c r="W272" i="5"/>
  <c r="AO271" i="5"/>
  <c r="AB272" i="5"/>
  <c r="AH271" i="5"/>
  <c r="U272" i="5"/>
  <c r="AN271" i="5"/>
  <c r="AA272" i="5"/>
  <c r="AI271" i="5"/>
  <c r="V272" i="5"/>
  <c r="R272" i="5"/>
  <c r="AE271" i="5"/>
  <c r="S272" i="5"/>
  <c r="AF271" i="5"/>
  <c r="AD271" i="5"/>
  <c r="Q272" i="5"/>
  <c r="T272" i="5"/>
  <c r="AG271" i="5"/>
  <c r="Y272" i="5"/>
  <c r="AL271" i="5"/>
  <c r="AB264" i="6" l="1"/>
  <c r="AD264" i="6"/>
  <c r="S266" i="6"/>
  <c r="W265" i="6"/>
  <c r="U265" i="6"/>
  <c r="T265" i="6"/>
  <c r="V265" i="6"/>
  <c r="X265" i="6"/>
  <c r="AH263" i="6"/>
  <c r="Z265" i="6"/>
  <c r="AA265" i="6" s="1"/>
  <c r="AC265" i="6"/>
  <c r="AG264" i="6"/>
  <c r="AI263" i="6"/>
  <c r="N266" i="6"/>
  <c r="P266" i="6"/>
  <c r="M266" i="6"/>
  <c r="Q266" i="6"/>
  <c r="O266" i="6"/>
  <c r="J267" i="6"/>
  <c r="P267" i="6" s="1"/>
  <c r="G268" i="6"/>
  <c r="D268" i="6"/>
  <c r="F268" i="6"/>
  <c r="E268" i="6"/>
  <c r="AP271" i="5"/>
  <c r="AQ269" i="5"/>
  <c r="E269" i="6" s="1"/>
  <c r="H268" i="6"/>
  <c r="X271" i="5"/>
  <c r="AK270" i="5"/>
  <c r="R273" i="5"/>
  <c r="AE272" i="5"/>
  <c r="AA273" i="5"/>
  <c r="AN272" i="5"/>
  <c r="AB273" i="5"/>
  <c r="AO272" i="5"/>
  <c r="U273" i="5"/>
  <c r="AH272" i="5"/>
  <c r="AJ272" i="5"/>
  <c r="W273" i="5"/>
  <c r="Y273" i="5"/>
  <c r="AL272" i="5"/>
  <c r="V273" i="5"/>
  <c r="AI272" i="5"/>
  <c r="AF272" i="5"/>
  <c r="S273" i="5"/>
  <c r="Z273" i="5"/>
  <c r="AM272" i="5"/>
  <c r="T273" i="5"/>
  <c r="AG272" i="5"/>
  <c r="Q273" i="5"/>
  <c r="AD272" i="5"/>
  <c r="W267" i="6" l="1"/>
  <c r="V266" i="6"/>
  <c r="X266" i="6"/>
  <c r="T266" i="6"/>
  <c r="W266" i="6"/>
  <c r="U266" i="6"/>
  <c r="AH264" i="6"/>
  <c r="Z266" i="6"/>
  <c r="AA266" i="6" s="1"/>
  <c r="AC266" i="6"/>
  <c r="AB265" i="6"/>
  <c r="AD265" i="6"/>
  <c r="AG265" i="6"/>
  <c r="O267" i="6"/>
  <c r="Q267" i="6"/>
  <c r="L267" i="6"/>
  <c r="J268" i="6"/>
  <c r="P268" i="6" s="1"/>
  <c r="N267" i="6"/>
  <c r="M267" i="6"/>
  <c r="D269" i="6"/>
  <c r="I269" i="6"/>
  <c r="H269" i="6"/>
  <c r="AQ270" i="5"/>
  <c r="F270" i="6" s="1"/>
  <c r="AP272" i="5"/>
  <c r="F269" i="6"/>
  <c r="G269" i="6"/>
  <c r="AK271" i="5"/>
  <c r="X272" i="5"/>
  <c r="S274" i="5"/>
  <c r="AF273" i="5"/>
  <c r="U274" i="5"/>
  <c r="AH273" i="5"/>
  <c r="AD273" i="5"/>
  <c r="Q274" i="5"/>
  <c r="AJ273" i="5"/>
  <c r="W274" i="5"/>
  <c r="AO273" i="5"/>
  <c r="AB274" i="5"/>
  <c r="V274" i="5"/>
  <c r="AI273" i="5"/>
  <c r="AL273" i="5"/>
  <c r="Y274" i="5"/>
  <c r="AA274" i="5"/>
  <c r="AN273" i="5"/>
  <c r="Z274" i="5"/>
  <c r="AM273" i="5"/>
  <c r="T274" i="5"/>
  <c r="AG273" i="5"/>
  <c r="AE273" i="5"/>
  <c r="R274" i="5"/>
  <c r="AI264" i="6" l="1"/>
  <c r="T267" i="6"/>
  <c r="U267" i="6"/>
  <c r="W268" i="6"/>
  <c r="S267" i="6"/>
  <c r="X267" i="6"/>
  <c r="V267" i="6"/>
  <c r="AH265" i="6"/>
  <c r="Z267" i="6"/>
  <c r="AA267" i="6" s="1"/>
  <c r="AC267" i="6"/>
  <c r="AB266" i="6"/>
  <c r="AD266" i="6"/>
  <c r="AG266" i="6"/>
  <c r="AI265" i="6"/>
  <c r="M268" i="6"/>
  <c r="N268" i="6"/>
  <c r="O268" i="6"/>
  <c r="Q268" i="6"/>
  <c r="L268" i="6"/>
  <c r="I270" i="6"/>
  <c r="G270" i="6"/>
  <c r="H270" i="6"/>
  <c r="E270" i="6"/>
  <c r="J269" i="6"/>
  <c r="M269" i="6" s="1"/>
  <c r="AP273" i="5"/>
  <c r="AQ271" i="5"/>
  <c r="E271" i="6" s="1"/>
  <c r="D270" i="6"/>
  <c r="X273" i="5"/>
  <c r="AK272" i="5"/>
  <c r="R275" i="5"/>
  <c r="AE274" i="5"/>
  <c r="AH274" i="5"/>
  <c r="U275" i="5"/>
  <c r="Y275" i="5"/>
  <c r="AL274" i="5"/>
  <c r="V275" i="5"/>
  <c r="AI274" i="5"/>
  <c r="AG274" i="5"/>
  <c r="T275" i="5"/>
  <c r="S275" i="5"/>
  <c r="AF274" i="5"/>
  <c r="AN274" i="5"/>
  <c r="AA275" i="5"/>
  <c r="AJ274" i="5"/>
  <c r="W275" i="5"/>
  <c r="AO274" i="5"/>
  <c r="AB275" i="5"/>
  <c r="AM274" i="5"/>
  <c r="Z275" i="5"/>
  <c r="AD274" i="5"/>
  <c r="Q275" i="5"/>
  <c r="AB267" i="6" l="1"/>
  <c r="AD267" i="6"/>
  <c r="T269" i="6"/>
  <c r="S268" i="6"/>
  <c r="X268" i="6"/>
  <c r="V268" i="6"/>
  <c r="U268" i="6"/>
  <c r="T268" i="6"/>
  <c r="AH266" i="6"/>
  <c r="Z268" i="6"/>
  <c r="AA268" i="6" s="1"/>
  <c r="AC268" i="6"/>
  <c r="AG267" i="6"/>
  <c r="J270" i="6"/>
  <c r="N270" i="6" s="1"/>
  <c r="G271" i="6"/>
  <c r="I271" i="6"/>
  <c r="D271" i="6"/>
  <c r="F271" i="6"/>
  <c r="H271" i="6"/>
  <c r="N269" i="6"/>
  <c r="P269" i="6"/>
  <c r="O269" i="6"/>
  <c r="Q269" i="6"/>
  <c r="L269" i="6"/>
  <c r="AP274" i="5"/>
  <c r="AQ272" i="5"/>
  <c r="I272" i="6" s="1"/>
  <c r="X274" i="5"/>
  <c r="AK273" i="5"/>
  <c r="AG275" i="5"/>
  <c r="T276" i="5"/>
  <c r="AE275" i="5"/>
  <c r="R276" i="5"/>
  <c r="AB276" i="5"/>
  <c r="AO275" i="5"/>
  <c r="Q276" i="5"/>
  <c r="AD275" i="5"/>
  <c r="AN275" i="5"/>
  <c r="AA276" i="5"/>
  <c r="AI275" i="5"/>
  <c r="V276" i="5"/>
  <c r="AH275" i="5"/>
  <c r="U276" i="5"/>
  <c r="W276" i="5"/>
  <c r="AJ275" i="5"/>
  <c r="AM275" i="5"/>
  <c r="Z276" i="5"/>
  <c r="AF275" i="5"/>
  <c r="S276" i="5"/>
  <c r="Y276" i="5"/>
  <c r="AL275" i="5"/>
  <c r="AI266" i="6" l="1"/>
  <c r="AB268" i="6"/>
  <c r="AD268" i="6"/>
  <c r="S269" i="6"/>
  <c r="X269" i="6"/>
  <c r="V269" i="6"/>
  <c r="W269" i="6"/>
  <c r="U269" i="6"/>
  <c r="U270" i="6"/>
  <c r="AH267" i="6"/>
  <c r="Z269" i="6"/>
  <c r="AA269" i="6" s="1"/>
  <c r="AC269" i="6"/>
  <c r="AG268" i="6"/>
  <c r="AI267" i="6"/>
  <c r="O270" i="6"/>
  <c r="P270" i="6"/>
  <c r="Q270" i="6"/>
  <c r="L270" i="6"/>
  <c r="M270" i="6"/>
  <c r="J271" i="6"/>
  <c r="L271" i="6" s="1"/>
  <c r="G272" i="6"/>
  <c r="D272" i="6"/>
  <c r="E272" i="6"/>
  <c r="F272" i="6"/>
  <c r="H272" i="6"/>
  <c r="AP275" i="5"/>
  <c r="AQ273" i="5"/>
  <c r="H273" i="6" s="1"/>
  <c r="X275" i="5"/>
  <c r="AK274" i="5"/>
  <c r="Y277" i="5"/>
  <c r="AL276" i="5"/>
  <c r="U277" i="5"/>
  <c r="AH276" i="5"/>
  <c r="AM276" i="5"/>
  <c r="Z277" i="5"/>
  <c r="AD276" i="5"/>
  <c r="Q277" i="5"/>
  <c r="W277" i="5"/>
  <c r="AJ276" i="5"/>
  <c r="T277" i="5"/>
  <c r="AG276" i="5"/>
  <c r="AN276" i="5"/>
  <c r="AA277" i="5"/>
  <c r="S277" i="5"/>
  <c r="AF276" i="5"/>
  <c r="AO276" i="5"/>
  <c r="AB277" i="5"/>
  <c r="AI276" i="5"/>
  <c r="V277" i="5"/>
  <c r="R277" i="5"/>
  <c r="AE276" i="5"/>
  <c r="AB269" i="6" l="1"/>
  <c r="AD269" i="6"/>
  <c r="S271" i="6"/>
  <c r="T270" i="6"/>
  <c r="S270" i="6"/>
  <c r="X270" i="6"/>
  <c r="W270" i="6"/>
  <c r="V270" i="6"/>
  <c r="AH268" i="6"/>
  <c r="Z270" i="6"/>
  <c r="AA270" i="6" s="1"/>
  <c r="AC270" i="6"/>
  <c r="AG269" i="6"/>
  <c r="AI268" i="6"/>
  <c r="Q271" i="6"/>
  <c r="M271" i="6"/>
  <c r="O271" i="6"/>
  <c r="N271" i="6"/>
  <c r="P271" i="6"/>
  <c r="J272" i="6"/>
  <c r="O272" i="6" s="1"/>
  <c r="D273" i="6"/>
  <c r="E273" i="6"/>
  <c r="G273" i="6"/>
  <c r="AP276" i="5"/>
  <c r="F273" i="6"/>
  <c r="I273" i="6"/>
  <c r="AQ274" i="5"/>
  <c r="F274" i="6" s="1"/>
  <c r="X276" i="5"/>
  <c r="AK275" i="5"/>
  <c r="Z278" i="5"/>
  <c r="AM277" i="5"/>
  <c r="AL277" i="5"/>
  <c r="Y278" i="5"/>
  <c r="S278" i="5"/>
  <c r="AF277" i="5"/>
  <c r="AN277" i="5"/>
  <c r="AA278" i="5"/>
  <c r="AG277" i="5"/>
  <c r="T278" i="5"/>
  <c r="AH277" i="5"/>
  <c r="U278" i="5"/>
  <c r="R278" i="5"/>
  <c r="AE277" i="5"/>
  <c r="AB278" i="5"/>
  <c r="AO277" i="5"/>
  <c r="V278" i="5"/>
  <c r="AI277" i="5"/>
  <c r="W278" i="5"/>
  <c r="AJ277" i="5"/>
  <c r="Q278" i="5"/>
  <c r="AD277" i="5"/>
  <c r="AB270" i="6" l="1"/>
  <c r="AD270" i="6"/>
  <c r="V272" i="6"/>
  <c r="W271" i="6"/>
  <c r="U271" i="6"/>
  <c r="V271" i="6"/>
  <c r="T271" i="6"/>
  <c r="X271" i="6"/>
  <c r="AH269" i="6"/>
  <c r="Z271" i="6"/>
  <c r="AA271" i="6" s="1"/>
  <c r="AC271" i="6"/>
  <c r="AG270" i="6"/>
  <c r="AI269" i="6"/>
  <c r="P272" i="6"/>
  <c r="L272" i="6"/>
  <c r="M272" i="6"/>
  <c r="N272" i="6"/>
  <c r="Q272" i="6"/>
  <c r="J273" i="6"/>
  <c r="L273" i="6" s="1"/>
  <c r="AQ275" i="5"/>
  <c r="H275" i="6" s="1"/>
  <c r="AP277" i="5"/>
  <c r="I274" i="6"/>
  <c r="D274" i="6"/>
  <c r="G274" i="6"/>
  <c r="E274" i="6"/>
  <c r="H274" i="6"/>
  <c r="AK276" i="5"/>
  <c r="X277" i="5"/>
  <c r="AF278" i="5"/>
  <c r="S279" i="5"/>
  <c r="Y279" i="5"/>
  <c r="AL278" i="5"/>
  <c r="T279" i="5"/>
  <c r="AG278" i="5"/>
  <c r="AH278" i="5"/>
  <c r="U279" i="5"/>
  <c r="AB279" i="5"/>
  <c r="AO278" i="5"/>
  <c r="W279" i="5"/>
  <c r="AJ278" i="5"/>
  <c r="V279" i="5"/>
  <c r="AI278" i="5"/>
  <c r="Z279" i="5"/>
  <c r="AM278" i="5"/>
  <c r="R279" i="5"/>
  <c r="AE278" i="5"/>
  <c r="AA279" i="5"/>
  <c r="AN278" i="5"/>
  <c r="Q279" i="5"/>
  <c r="AD278" i="5"/>
  <c r="S273" i="6" l="1"/>
  <c r="X272" i="6"/>
  <c r="U272" i="6"/>
  <c r="T272" i="6"/>
  <c r="S272" i="6"/>
  <c r="W272" i="6"/>
  <c r="AH270" i="6"/>
  <c r="Z272" i="6"/>
  <c r="AA272" i="6" s="1"/>
  <c r="AC272" i="6"/>
  <c r="AB271" i="6"/>
  <c r="AD271" i="6"/>
  <c r="AG271" i="6"/>
  <c r="I275" i="6"/>
  <c r="D275" i="6"/>
  <c r="E275" i="6"/>
  <c r="G275" i="6"/>
  <c r="F275" i="6"/>
  <c r="N273" i="6"/>
  <c r="M273" i="6"/>
  <c r="Q273" i="6"/>
  <c r="O273" i="6"/>
  <c r="P273" i="6"/>
  <c r="AP278" i="5"/>
  <c r="J274" i="6"/>
  <c r="M274" i="6" s="1"/>
  <c r="AQ276" i="5"/>
  <c r="D276" i="6" s="1"/>
  <c r="X278" i="5"/>
  <c r="AK277" i="5"/>
  <c r="S280" i="5"/>
  <c r="AF279" i="5"/>
  <c r="R280" i="5"/>
  <c r="AE279" i="5"/>
  <c r="T280" i="5"/>
  <c r="AG279" i="5"/>
  <c r="U280" i="5"/>
  <c r="AH279" i="5"/>
  <c r="AD279" i="5"/>
  <c r="Q280" i="5"/>
  <c r="AI279" i="5"/>
  <c r="V280" i="5"/>
  <c r="Z280" i="5"/>
  <c r="AM279" i="5"/>
  <c r="W280" i="5"/>
  <c r="AJ279" i="5"/>
  <c r="AO279" i="5"/>
  <c r="AB280" i="5"/>
  <c r="AA280" i="5"/>
  <c r="AN279" i="5"/>
  <c r="Y280" i="5"/>
  <c r="AL279" i="5"/>
  <c r="AB272" i="6" l="1"/>
  <c r="AI270" i="6"/>
  <c r="AD272" i="6"/>
  <c r="T274" i="6"/>
  <c r="W273" i="6"/>
  <c r="V273" i="6"/>
  <c r="X273" i="6"/>
  <c r="T273" i="6"/>
  <c r="U273" i="6"/>
  <c r="AH271" i="6"/>
  <c r="Z273" i="6"/>
  <c r="AA273" i="6" s="1"/>
  <c r="AC273" i="6"/>
  <c r="AG272" i="6"/>
  <c r="J275" i="6"/>
  <c r="P275" i="6" s="1"/>
  <c r="I276" i="6"/>
  <c r="G276" i="6"/>
  <c r="Q274" i="6"/>
  <c r="L274" i="6"/>
  <c r="O274" i="6"/>
  <c r="F276" i="6"/>
  <c r="H276" i="6"/>
  <c r="P274" i="6"/>
  <c r="N274" i="6"/>
  <c r="E276" i="6"/>
  <c r="AP279" i="5"/>
  <c r="AQ277" i="5"/>
  <c r="G277" i="6" s="1"/>
  <c r="AK278" i="5"/>
  <c r="X279" i="5"/>
  <c r="W281" i="5"/>
  <c r="AJ280" i="5"/>
  <c r="AF280" i="5"/>
  <c r="S281" i="5"/>
  <c r="AH280" i="5"/>
  <c r="U281" i="5"/>
  <c r="AO280" i="5"/>
  <c r="AB281" i="5"/>
  <c r="AI280" i="5"/>
  <c r="V281" i="5"/>
  <c r="T281" i="5"/>
  <c r="AG280" i="5"/>
  <c r="Q281" i="5"/>
  <c r="AD280" i="5"/>
  <c r="AM280" i="5"/>
  <c r="Z281" i="5"/>
  <c r="R281" i="5"/>
  <c r="AE280" i="5"/>
  <c r="Y281" i="5"/>
  <c r="AL280" i="5"/>
  <c r="AA281" i="5"/>
  <c r="AN280" i="5"/>
  <c r="AI271" i="6" l="1"/>
  <c r="U274" i="6"/>
  <c r="W274" i="6"/>
  <c r="V274" i="6"/>
  <c r="S274" i="6"/>
  <c r="X274" i="6"/>
  <c r="W275" i="6"/>
  <c r="AH272" i="6"/>
  <c r="Z274" i="6"/>
  <c r="AA274" i="6" s="1"/>
  <c r="AC274" i="6"/>
  <c r="AB273" i="6"/>
  <c r="AD273" i="6"/>
  <c r="AG273" i="6"/>
  <c r="Q275" i="6"/>
  <c r="M275" i="6"/>
  <c r="O275" i="6"/>
  <c r="L275" i="6"/>
  <c r="N275" i="6"/>
  <c r="J276" i="6"/>
  <c r="P276" i="6" s="1"/>
  <c r="F277" i="6"/>
  <c r="H277" i="6"/>
  <c r="E277" i="6"/>
  <c r="D277" i="6"/>
  <c r="AQ278" i="5"/>
  <c r="E278" i="6" s="1"/>
  <c r="I277" i="6"/>
  <c r="AP280" i="5"/>
  <c r="AK279" i="5"/>
  <c r="X280" i="5"/>
  <c r="AA282" i="5"/>
  <c r="AN281" i="5"/>
  <c r="Y282" i="5"/>
  <c r="AL281" i="5"/>
  <c r="AH281" i="5"/>
  <c r="U282" i="5"/>
  <c r="R282" i="5"/>
  <c r="AE281" i="5"/>
  <c r="S282" i="5"/>
  <c r="AF281" i="5"/>
  <c r="Z282" i="5"/>
  <c r="AM281" i="5"/>
  <c r="V282" i="5"/>
  <c r="AI281" i="5"/>
  <c r="AG281" i="5"/>
  <c r="T282" i="5"/>
  <c r="Q282" i="5"/>
  <c r="AD281" i="5"/>
  <c r="AB282" i="5"/>
  <c r="AO281" i="5"/>
  <c r="W282" i="5"/>
  <c r="AJ281" i="5"/>
  <c r="AI272" i="6" l="1"/>
  <c r="AB274" i="6"/>
  <c r="AD274" i="6"/>
  <c r="W276" i="6"/>
  <c r="U275" i="6"/>
  <c r="S275" i="6"/>
  <c r="V275" i="6"/>
  <c r="T275" i="6"/>
  <c r="X275" i="6"/>
  <c r="AH273" i="6"/>
  <c r="Z275" i="6"/>
  <c r="AA275" i="6" s="1"/>
  <c r="AC275" i="6"/>
  <c r="AI273" i="6"/>
  <c r="AG274" i="6"/>
  <c r="L276" i="6"/>
  <c r="M276" i="6"/>
  <c r="O276" i="6"/>
  <c r="Q276" i="6"/>
  <c r="N276" i="6"/>
  <c r="J277" i="6"/>
  <c r="Q277" i="6" s="1"/>
  <c r="F278" i="6"/>
  <c r="H278" i="6"/>
  <c r="G278" i="6"/>
  <c r="I278" i="6"/>
  <c r="D278" i="6"/>
  <c r="AP281" i="5"/>
  <c r="AQ279" i="5"/>
  <c r="I279" i="6" s="1"/>
  <c r="X281" i="5"/>
  <c r="AK280" i="5"/>
  <c r="S283" i="5"/>
  <c r="AF282" i="5"/>
  <c r="U283" i="5"/>
  <c r="AH282" i="5"/>
  <c r="T283" i="5"/>
  <c r="AG282" i="5"/>
  <c r="Y283" i="5"/>
  <c r="AL282" i="5"/>
  <c r="AE282" i="5"/>
  <c r="R283" i="5"/>
  <c r="AJ282" i="5"/>
  <c r="W283" i="5"/>
  <c r="Q283" i="5"/>
  <c r="AD282" i="5"/>
  <c r="V283" i="5"/>
  <c r="AI282" i="5"/>
  <c r="AB283" i="5"/>
  <c r="AO282" i="5"/>
  <c r="Z283" i="5"/>
  <c r="AM282" i="5"/>
  <c r="AA283" i="5"/>
  <c r="AN282" i="5"/>
  <c r="AB275" i="6" l="1"/>
  <c r="AD275" i="6"/>
  <c r="X277" i="6"/>
  <c r="U276" i="6"/>
  <c r="X276" i="6"/>
  <c r="V276" i="6"/>
  <c r="T276" i="6"/>
  <c r="S276" i="6"/>
  <c r="AH274" i="6"/>
  <c r="Z276" i="6"/>
  <c r="AA276" i="6" s="1"/>
  <c r="AC276" i="6"/>
  <c r="AG275" i="6"/>
  <c r="AI274" i="6"/>
  <c r="N277" i="6"/>
  <c r="P277" i="6"/>
  <c r="O277" i="6"/>
  <c r="M277" i="6"/>
  <c r="L277" i="6"/>
  <c r="E279" i="6"/>
  <c r="J278" i="6"/>
  <c r="P278" i="6" s="1"/>
  <c r="H279" i="6"/>
  <c r="D279" i="6"/>
  <c r="G279" i="6"/>
  <c r="AQ280" i="5"/>
  <c r="F280" i="6" s="1"/>
  <c r="F279" i="6"/>
  <c r="AP282" i="5"/>
  <c r="X282" i="5"/>
  <c r="AK281" i="5"/>
  <c r="T284" i="5"/>
  <c r="AG283" i="5"/>
  <c r="AE283" i="5"/>
  <c r="R284" i="5"/>
  <c r="V284" i="5"/>
  <c r="AI283" i="5"/>
  <c r="AH283" i="5"/>
  <c r="U284" i="5"/>
  <c r="AA284" i="5"/>
  <c r="AN283" i="5"/>
  <c r="AM283" i="5"/>
  <c r="Z284" i="5"/>
  <c r="Q284" i="5"/>
  <c r="AD283" i="5"/>
  <c r="S284" i="5"/>
  <c r="AF283" i="5"/>
  <c r="AB284" i="5"/>
  <c r="AO283" i="5"/>
  <c r="Y284" i="5"/>
  <c r="AL283" i="5"/>
  <c r="W284" i="5"/>
  <c r="AJ283" i="5"/>
  <c r="AB276" i="6" l="1"/>
  <c r="AD276" i="6"/>
  <c r="W278" i="6"/>
  <c r="S277" i="6"/>
  <c r="T277" i="6"/>
  <c r="V277" i="6"/>
  <c r="W277" i="6"/>
  <c r="U277" i="6"/>
  <c r="AH275" i="6"/>
  <c r="Z277" i="6"/>
  <c r="AA277" i="6" s="1"/>
  <c r="AC277" i="6"/>
  <c r="AG276" i="6"/>
  <c r="AI275" i="6"/>
  <c r="M278" i="6"/>
  <c r="Q278" i="6"/>
  <c r="O278" i="6"/>
  <c r="N278" i="6"/>
  <c r="L278" i="6"/>
  <c r="J279" i="6"/>
  <c r="N279" i="6" s="1"/>
  <c r="E280" i="6"/>
  <c r="D280" i="6"/>
  <c r="G280" i="6"/>
  <c r="AP283" i="5"/>
  <c r="AQ281" i="5"/>
  <c r="E281" i="6" s="1"/>
  <c r="H280" i="6"/>
  <c r="I280" i="6"/>
  <c r="AK282" i="5"/>
  <c r="X283" i="5"/>
  <c r="R285" i="5"/>
  <c r="AE284" i="5"/>
  <c r="AD284" i="5"/>
  <c r="Q285" i="5"/>
  <c r="W285" i="5"/>
  <c r="AJ284" i="5"/>
  <c r="V285" i="5"/>
  <c r="AI284" i="5"/>
  <c r="Z285" i="5"/>
  <c r="AM284" i="5"/>
  <c r="AL284" i="5"/>
  <c r="Y285" i="5"/>
  <c r="AO284" i="5"/>
  <c r="AB285" i="5"/>
  <c r="AA285" i="5"/>
  <c r="AN284" i="5"/>
  <c r="AF284" i="5"/>
  <c r="S285" i="5"/>
  <c r="AG284" i="5"/>
  <c r="T285" i="5"/>
  <c r="U285" i="5"/>
  <c r="AH284" i="5"/>
  <c r="AB277" i="6" l="1"/>
  <c r="AD277" i="6"/>
  <c r="U279" i="6"/>
  <c r="S278" i="6"/>
  <c r="U278" i="6"/>
  <c r="V278" i="6"/>
  <c r="X278" i="6"/>
  <c r="T278" i="6"/>
  <c r="AH276" i="6"/>
  <c r="Z278" i="6"/>
  <c r="AA278" i="6" s="1"/>
  <c r="AC278" i="6"/>
  <c r="AD278" i="6" s="1"/>
  <c r="AG277" i="6"/>
  <c r="P279" i="6"/>
  <c r="L279" i="6"/>
  <c r="I281" i="6"/>
  <c r="O279" i="6"/>
  <c r="Q279" i="6"/>
  <c r="M279" i="6"/>
  <c r="G281" i="6"/>
  <c r="D281" i="6"/>
  <c r="H281" i="6"/>
  <c r="J280" i="6"/>
  <c r="O280" i="6" s="1"/>
  <c r="AQ282" i="5"/>
  <c r="D282" i="6" s="1"/>
  <c r="AP284" i="5"/>
  <c r="F281" i="6"/>
  <c r="X284" i="5"/>
  <c r="AK283" i="5"/>
  <c r="Q286" i="5"/>
  <c r="AD285" i="5"/>
  <c r="R286" i="5"/>
  <c r="AE285" i="5"/>
  <c r="T286" i="5"/>
  <c r="AG285" i="5"/>
  <c r="Z286" i="5"/>
  <c r="AM285" i="5"/>
  <c r="AN285" i="5"/>
  <c r="AA286" i="5"/>
  <c r="AI285" i="5"/>
  <c r="V286" i="5"/>
  <c r="AO285" i="5"/>
  <c r="AB286" i="5"/>
  <c r="U286" i="5"/>
  <c r="AH285" i="5"/>
  <c r="AJ285" i="5"/>
  <c r="W286" i="5"/>
  <c r="S286" i="5"/>
  <c r="AF285" i="5"/>
  <c r="Y286" i="5"/>
  <c r="AL285" i="5"/>
  <c r="AI276" i="6" l="1"/>
  <c r="AB278" i="6"/>
  <c r="V280" i="6"/>
  <c r="T279" i="6"/>
  <c r="X279" i="6"/>
  <c r="V279" i="6"/>
  <c r="S279" i="6"/>
  <c r="W279" i="6"/>
  <c r="AH277" i="6"/>
  <c r="Z279" i="6"/>
  <c r="AA279" i="6" s="1"/>
  <c r="AC279" i="6"/>
  <c r="AG278" i="6"/>
  <c r="AI277" i="6"/>
  <c r="N280" i="6"/>
  <c r="J281" i="6"/>
  <c r="O281" i="6" s="1"/>
  <c r="P280" i="6"/>
  <c r="Q280" i="6"/>
  <c r="L280" i="6"/>
  <c r="E282" i="6"/>
  <c r="F282" i="6"/>
  <c r="M280" i="6"/>
  <c r="I282" i="6"/>
  <c r="G282" i="6"/>
  <c r="H282" i="6"/>
  <c r="AP285" i="5"/>
  <c r="AQ283" i="5"/>
  <c r="H283" i="6" s="1"/>
  <c r="X285" i="5"/>
  <c r="AK284" i="5"/>
  <c r="Q287" i="5"/>
  <c r="AD286" i="5"/>
  <c r="S287" i="5"/>
  <c r="AF286" i="5"/>
  <c r="U287" i="5"/>
  <c r="AH286" i="5"/>
  <c r="T287" i="5"/>
  <c r="AG286" i="5"/>
  <c r="W287" i="5"/>
  <c r="AJ286" i="5"/>
  <c r="AO286" i="5"/>
  <c r="AB287" i="5"/>
  <c r="Z287" i="5"/>
  <c r="AM286" i="5"/>
  <c r="AI286" i="5"/>
  <c r="V287" i="5"/>
  <c r="AN286" i="5"/>
  <c r="AA287" i="5"/>
  <c r="Y287" i="5"/>
  <c r="AL286" i="5"/>
  <c r="R287" i="5"/>
  <c r="AE286" i="5"/>
  <c r="AB279" i="6" l="1"/>
  <c r="AD279" i="6"/>
  <c r="T280" i="6"/>
  <c r="S280" i="6"/>
  <c r="X280" i="6"/>
  <c r="W280" i="6"/>
  <c r="V281" i="6"/>
  <c r="U280" i="6"/>
  <c r="AH278" i="6"/>
  <c r="Z280" i="6"/>
  <c r="AA280" i="6" s="1"/>
  <c r="AC280" i="6"/>
  <c r="AI278" i="6"/>
  <c r="AG279" i="6"/>
  <c r="M281" i="6"/>
  <c r="P281" i="6"/>
  <c r="F283" i="6"/>
  <c r="L281" i="6"/>
  <c r="Q281" i="6"/>
  <c r="N281" i="6"/>
  <c r="J282" i="6"/>
  <c r="L282" i="6" s="1"/>
  <c r="D283" i="6"/>
  <c r="I283" i="6"/>
  <c r="E283" i="6"/>
  <c r="AP286" i="5"/>
  <c r="AQ284" i="5"/>
  <c r="D284" i="6" s="1"/>
  <c r="G283" i="6"/>
  <c r="X286" i="5"/>
  <c r="AK285" i="5"/>
  <c r="Q288" i="5"/>
  <c r="AD287" i="5"/>
  <c r="T288" i="5"/>
  <c r="AG287" i="5"/>
  <c r="Y288" i="5"/>
  <c r="AL287" i="5"/>
  <c r="AO287" i="5"/>
  <c r="AB288" i="5"/>
  <c r="S288" i="5"/>
  <c r="AF287" i="5"/>
  <c r="AH287" i="5"/>
  <c r="U288" i="5"/>
  <c r="Z288" i="5"/>
  <c r="AM287" i="5"/>
  <c r="AA288" i="5"/>
  <c r="AN287" i="5"/>
  <c r="V288" i="5"/>
  <c r="AI287" i="5"/>
  <c r="R288" i="5"/>
  <c r="AE287" i="5"/>
  <c r="AJ287" i="5"/>
  <c r="W288" i="5"/>
  <c r="AB280" i="6" l="1"/>
  <c r="AD280" i="6"/>
  <c r="S282" i="6"/>
  <c r="U281" i="6"/>
  <c r="X281" i="6"/>
  <c r="S281" i="6"/>
  <c r="W281" i="6"/>
  <c r="T281" i="6"/>
  <c r="AH279" i="6"/>
  <c r="Z281" i="6"/>
  <c r="AA281" i="6" s="1"/>
  <c r="AC281" i="6"/>
  <c r="AG280" i="6"/>
  <c r="AI279" i="6"/>
  <c r="I284" i="6"/>
  <c r="M282" i="6"/>
  <c r="Q282" i="6"/>
  <c r="O282" i="6"/>
  <c r="N282" i="6"/>
  <c r="P282" i="6"/>
  <c r="J283" i="6"/>
  <c r="O283" i="6" s="1"/>
  <c r="E284" i="6"/>
  <c r="H284" i="6"/>
  <c r="AQ285" i="5"/>
  <c r="F285" i="6" s="1"/>
  <c r="AP287" i="5"/>
  <c r="G284" i="6"/>
  <c r="F284" i="6"/>
  <c r="X287" i="5"/>
  <c r="AK286" i="5"/>
  <c r="T289" i="5"/>
  <c r="AG288" i="5"/>
  <c r="Q289" i="5"/>
  <c r="AD288" i="5"/>
  <c r="AJ288" i="5"/>
  <c r="W289" i="5"/>
  <c r="S289" i="5"/>
  <c r="AF288" i="5"/>
  <c r="AB289" i="5"/>
  <c r="AO288" i="5"/>
  <c r="R289" i="5"/>
  <c r="AE288" i="5"/>
  <c r="AN288" i="5"/>
  <c r="AA289" i="5"/>
  <c r="AH288" i="5"/>
  <c r="U289" i="5"/>
  <c r="AL288" i="5"/>
  <c r="Y289" i="5"/>
  <c r="V289" i="5"/>
  <c r="AI288" i="5"/>
  <c r="Z289" i="5"/>
  <c r="AM288" i="5"/>
  <c r="AB281" i="6" l="1"/>
  <c r="AD281" i="6"/>
  <c r="V283" i="6"/>
  <c r="W282" i="6"/>
  <c r="U282" i="6"/>
  <c r="V282" i="6"/>
  <c r="X282" i="6"/>
  <c r="T282" i="6"/>
  <c r="AH280" i="6"/>
  <c r="Z282" i="6"/>
  <c r="AA282" i="6" s="1"/>
  <c r="AC282" i="6"/>
  <c r="AG281" i="6"/>
  <c r="Q283" i="6"/>
  <c r="P283" i="6"/>
  <c r="M283" i="6"/>
  <c r="N283" i="6"/>
  <c r="L283" i="6"/>
  <c r="H285" i="6"/>
  <c r="G285" i="6"/>
  <c r="J284" i="6"/>
  <c r="P284" i="6" s="1"/>
  <c r="AP288" i="5"/>
  <c r="AQ286" i="5"/>
  <c r="H286" i="6" s="1"/>
  <c r="D285" i="6"/>
  <c r="I285" i="6"/>
  <c r="E285" i="6"/>
  <c r="AK287" i="5"/>
  <c r="X288" i="5"/>
  <c r="V290" i="5"/>
  <c r="AI289" i="5"/>
  <c r="AB290" i="5"/>
  <c r="AO289" i="5"/>
  <c r="T290" i="5"/>
  <c r="AG289" i="5"/>
  <c r="U290" i="5"/>
  <c r="AH289" i="5"/>
  <c r="AE289" i="5"/>
  <c r="R290" i="5"/>
  <c r="Z290" i="5"/>
  <c r="AM289" i="5"/>
  <c r="AF289" i="5"/>
  <c r="S290" i="5"/>
  <c r="Y290" i="5"/>
  <c r="AL289" i="5"/>
  <c r="AD289" i="5"/>
  <c r="Q290" i="5"/>
  <c r="AA290" i="5"/>
  <c r="AN289" i="5"/>
  <c r="W290" i="5"/>
  <c r="AJ289" i="5"/>
  <c r="AI280" i="6" l="1"/>
  <c r="W284" i="6"/>
  <c r="S283" i="6"/>
  <c r="U283" i="6"/>
  <c r="T283" i="6"/>
  <c r="W283" i="6"/>
  <c r="X283" i="6"/>
  <c r="AH281" i="6"/>
  <c r="Z283" i="6"/>
  <c r="AA283" i="6" s="1"/>
  <c r="AC283" i="6"/>
  <c r="AB282" i="6"/>
  <c r="AD282" i="6"/>
  <c r="N284" i="6"/>
  <c r="M284" i="6"/>
  <c r="Q284" i="6"/>
  <c r="O284" i="6"/>
  <c r="L284" i="6"/>
  <c r="J285" i="6"/>
  <c r="L285" i="6" s="1"/>
  <c r="F286" i="6"/>
  <c r="G286" i="6"/>
  <c r="AQ287" i="5"/>
  <c r="G287" i="6" s="1"/>
  <c r="D286" i="6"/>
  <c r="I286" i="6"/>
  <c r="E286" i="6"/>
  <c r="AP289" i="5"/>
  <c r="AK288" i="5"/>
  <c r="X289" i="5"/>
  <c r="Z291" i="5"/>
  <c r="AM290" i="5"/>
  <c r="AB291" i="5"/>
  <c r="AO290" i="5"/>
  <c r="AI290" i="5"/>
  <c r="V291" i="5"/>
  <c r="R291" i="5"/>
  <c r="AE290" i="5"/>
  <c r="AN290" i="5"/>
  <c r="AA291" i="5"/>
  <c r="Q291" i="5"/>
  <c r="AD290" i="5"/>
  <c r="S291" i="5"/>
  <c r="AF290" i="5"/>
  <c r="U291" i="5"/>
  <c r="AH290" i="5"/>
  <c r="AL290" i="5"/>
  <c r="Y291" i="5"/>
  <c r="AJ290" i="5"/>
  <c r="W291" i="5"/>
  <c r="T291" i="5"/>
  <c r="AG290" i="5"/>
  <c r="AB283" i="6" l="1"/>
  <c r="AI281" i="6"/>
  <c r="AD283" i="6"/>
  <c r="S285" i="6"/>
  <c r="S284" i="6"/>
  <c r="V284" i="6"/>
  <c r="X284" i="6"/>
  <c r="T284" i="6"/>
  <c r="U284" i="6"/>
  <c r="Z284" i="6"/>
  <c r="AA284" i="6" s="1"/>
  <c r="AC284" i="6"/>
  <c r="AG282" i="6"/>
  <c r="AG283" i="6"/>
  <c r="J286" i="6"/>
  <c r="Q286" i="6" s="1"/>
  <c r="O285" i="6"/>
  <c r="M285" i="6"/>
  <c r="Q285" i="6"/>
  <c r="N285" i="6"/>
  <c r="P285" i="6"/>
  <c r="E287" i="6"/>
  <c r="D287" i="6"/>
  <c r="F287" i="6"/>
  <c r="I287" i="6"/>
  <c r="H287" i="6"/>
  <c r="AQ288" i="5"/>
  <c r="F288" i="6" s="1"/>
  <c r="AP290" i="5"/>
  <c r="X290" i="5"/>
  <c r="AK289" i="5"/>
  <c r="Y292" i="5"/>
  <c r="AL291" i="5"/>
  <c r="R292" i="5"/>
  <c r="AE291" i="5"/>
  <c r="T292" i="5"/>
  <c r="AG291" i="5"/>
  <c r="AH291" i="5"/>
  <c r="U292" i="5"/>
  <c r="AI291" i="5"/>
  <c r="V292" i="5"/>
  <c r="W292" i="5"/>
  <c r="AJ291" i="5"/>
  <c r="AF291" i="5"/>
  <c r="S292" i="5"/>
  <c r="AO291" i="5"/>
  <c r="AB292" i="5"/>
  <c r="AD291" i="5"/>
  <c r="Q292" i="5"/>
  <c r="AN291" i="5"/>
  <c r="AA292" i="5"/>
  <c r="Z292" i="5"/>
  <c r="AM291" i="5"/>
  <c r="AB284" i="6" l="1"/>
  <c r="AD284" i="6"/>
  <c r="W285" i="6"/>
  <c r="U285" i="6"/>
  <c r="X285" i="6"/>
  <c r="T285" i="6"/>
  <c r="V285" i="6"/>
  <c r="X286" i="6"/>
  <c r="AH283" i="6"/>
  <c r="AH282" i="6"/>
  <c r="Z285" i="6"/>
  <c r="AA285" i="6" s="1"/>
  <c r="AC285" i="6"/>
  <c r="AG284" i="6"/>
  <c r="AI282" i="6"/>
  <c r="L286" i="6"/>
  <c r="N286" i="6"/>
  <c r="M286" i="6"/>
  <c r="P286" i="6"/>
  <c r="O286" i="6"/>
  <c r="J287" i="6"/>
  <c r="Q287" i="6" s="1"/>
  <c r="G288" i="6"/>
  <c r="D288" i="6"/>
  <c r="I288" i="6"/>
  <c r="H288" i="6"/>
  <c r="AQ289" i="5"/>
  <c r="G289" i="6" s="1"/>
  <c r="E288" i="6"/>
  <c r="AP291" i="5"/>
  <c r="X291" i="5"/>
  <c r="AK290" i="5"/>
  <c r="S293" i="5"/>
  <c r="AF292" i="5"/>
  <c r="R293" i="5"/>
  <c r="AE292" i="5"/>
  <c r="AB293" i="5"/>
  <c r="AO292" i="5"/>
  <c r="Y293" i="5"/>
  <c r="AL292" i="5"/>
  <c r="AI292" i="5"/>
  <c r="V293" i="5"/>
  <c r="AN292" i="5"/>
  <c r="AA293" i="5"/>
  <c r="W293" i="5"/>
  <c r="AJ292" i="5"/>
  <c r="Z293" i="5"/>
  <c r="AM292" i="5"/>
  <c r="U293" i="5"/>
  <c r="AH292" i="5"/>
  <c r="AG292" i="5"/>
  <c r="T293" i="5"/>
  <c r="Q293" i="5"/>
  <c r="AD292" i="5"/>
  <c r="AI283" i="6" l="1"/>
  <c r="X287" i="6"/>
  <c r="V286" i="6"/>
  <c r="W286" i="6"/>
  <c r="T286" i="6"/>
  <c r="U286" i="6"/>
  <c r="S286" i="6"/>
  <c r="AH284" i="6"/>
  <c r="Z286" i="6"/>
  <c r="AA286" i="6" s="1"/>
  <c r="AC286" i="6"/>
  <c r="AB285" i="6"/>
  <c r="AD285" i="6"/>
  <c r="AG285" i="6"/>
  <c r="O287" i="6"/>
  <c r="L287" i="6"/>
  <c r="P287" i="6"/>
  <c r="M287" i="6"/>
  <c r="N287" i="6"/>
  <c r="I289" i="6"/>
  <c r="J288" i="6"/>
  <c r="L288" i="6" s="1"/>
  <c r="F289" i="6"/>
  <c r="D289" i="6"/>
  <c r="E289" i="6"/>
  <c r="AQ290" i="5"/>
  <c r="G290" i="6" s="1"/>
  <c r="H289" i="6"/>
  <c r="AP292" i="5"/>
  <c r="X292" i="5"/>
  <c r="AK291" i="5"/>
  <c r="W294" i="5"/>
  <c r="AJ293" i="5"/>
  <c r="R294" i="5"/>
  <c r="AE293" i="5"/>
  <c r="Z294" i="5"/>
  <c r="AM293" i="5"/>
  <c r="V294" i="5"/>
  <c r="AI293" i="5"/>
  <c r="S294" i="5"/>
  <c r="AF293" i="5"/>
  <c r="U294" i="5"/>
  <c r="AH293" i="5"/>
  <c r="AB294" i="5"/>
  <c r="AO293" i="5"/>
  <c r="AA294" i="5"/>
  <c r="AN293" i="5"/>
  <c r="AL293" i="5"/>
  <c r="Y294" i="5"/>
  <c r="Q294" i="5"/>
  <c r="AD293" i="5"/>
  <c r="AG293" i="5"/>
  <c r="T294" i="5"/>
  <c r="AB286" i="6" l="1"/>
  <c r="AI284" i="6"/>
  <c r="AD286" i="6"/>
  <c r="S288" i="6"/>
  <c r="U287" i="6"/>
  <c r="T287" i="6"/>
  <c r="W287" i="6"/>
  <c r="S287" i="6"/>
  <c r="V287" i="6"/>
  <c r="AH285" i="6"/>
  <c r="Z287" i="6"/>
  <c r="AA287" i="6" s="1"/>
  <c r="AC287" i="6"/>
  <c r="AG286" i="6"/>
  <c r="AI285" i="6"/>
  <c r="Q288" i="6"/>
  <c r="N288" i="6"/>
  <c r="O288" i="6"/>
  <c r="M288" i="6"/>
  <c r="P288" i="6"/>
  <c r="F290" i="6"/>
  <c r="E290" i="6"/>
  <c r="J289" i="6"/>
  <c r="O289" i="6" s="1"/>
  <c r="H290" i="6"/>
  <c r="I290" i="6"/>
  <c r="D290" i="6"/>
  <c r="AP293" i="5"/>
  <c r="AQ291" i="5"/>
  <c r="E291" i="6" s="1"/>
  <c r="X293" i="5"/>
  <c r="AK292" i="5"/>
  <c r="U295" i="5"/>
  <c r="AH294" i="5"/>
  <c r="AN294" i="5"/>
  <c r="AA295" i="5"/>
  <c r="V295" i="5"/>
  <c r="AI294" i="5"/>
  <c r="AM294" i="5"/>
  <c r="Z295" i="5"/>
  <c r="AF294" i="5"/>
  <c r="S295" i="5"/>
  <c r="R295" i="5"/>
  <c r="AE294" i="5"/>
  <c r="AB295" i="5"/>
  <c r="AO294" i="5"/>
  <c r="Q295" i="5"/>
  <c r="AD294" i="5"/>
  <c r="T295" i="5"/>
  <c r="AG294" i="5"/>
  <c r="Y295" i="5"/>
  <c r="AL294" i="5"/>
  <c r="AJ294" i="5"/>
  <c r="W295" i="5"/>
  <c r="AB287" i="6" l="1"/>
  <c r="AD287" i="6"/>
  <c r="V289" i="6"/>
  <c r="W288" i="6"/>
  <c r="T288" i="6"/>
  <c r="V288" i="6"/>
  <c r="U288" i="6"/>
  <c r="X288" i="6"/>
  <c r="AH286" i="6"/>
  <c r="Z288" i="6"/>
  <c r="AA288" i="6" s="1"/>
  <c r="AC288" i="6"/>
  <c r="AG287" i="6"/>
  <c r="AI286" i="6"/>
  <c r="J290" i="6"/>
  <c r="Q290" i="6" s="1"/>
  <c r="N289" i="6"/>
  <c r="P289" i="6"/>
  <c r="M289" i="6"/>
  <c r="L289" i="6"/>
  <c r="Q289" i="6"/>
  <c r="D291" i="6"/>
  <c r="AP294" i="5"/>
  <c r="G291" i="6"/>
  <c r="AQ292" i="5"/>
  <c r="H292" i="6" s="1"/>
  <c r="F291" i="6"/>
  <c r="H291" i="6"/>
  <c r="I291" i="6"/>
  <c r="AK293" i="5"/>
  <c r="X294" i="5"/>
  <c r="AE295" i="5"/>
  <c r="R296" i="5"/>
  <c r="V296" i="5"/>
  <c r="AI295" i="5"/>
  <c r="S296" i="5"/>
  <c r="AF295" i="5"/>
  <c r="T296" i="5"/>
  <c r="AG295" i="5"/>
  <c r="AJ295" i="5"/>
  <c r="W296" i="5"/>
  <c r="AN295" i="5"/>
  <c r="AA296" i="5"/>
  <c r="AL295" i="5"/>
  <c r="Y296" i="5"/>
  <c r="AM295" i="5"/>
  <c r="Z296" i="5"/>
  <c r="AB296" i="5"/>
  <c r="AO295" i="5"/>
  <c r="Q296" i="5"/>
  <c r="AD295" i="5"/>
  <c r="U296" i="5"/>
  <c r="AH295" i="5"/>
  <c r="X289" i="6" l="1"/>
  <c r="S289" i="6"/>
  <c r="T289" i="6"/>
  <c r="W289" i="6"/>
  <c r="U289" i="6"/>
  <c r="X290" i="6"/>
  <c r="AH287" i="6"/>
  <c r="Z289" i="6"/>
  <c r="AA289" i="6" s="1"/>
  <c r="AC289" i="6"/>
  <c r="AB288" i="6"/>
  <c r="AD288" i="6"/>
  <c r="AG288" i="6"/>
  <c r="P290" i="6"/>
  <c r="O290" i="6"/>
  <c r="M290" i="6"/>
  <c r="L290" i="6"/>
  <c r="N290" i="6"/>
  <c r="J291" i="6"/>
  <c r="L291" i="6" s="1"/>
  <c r="F292" i="6"/>
  <c r="G292" i="6"/>
  <c r="D292" i="6"/>
  <c r="AQ293" i="5"/>
  <c r="F293" i="6" s="1"/>
  <c r="AP295" i="5"/>
  <c r="E292" i="6"/>
  <c r="I292" i="6"/>
  <c r="X295" i="5"/>
  <c r="AK294" i="5"/>
  <c r="AB297" i="5"/>
  <c r="AO296" i="5"/>
  <c r="R297" i="5"/>
  <c r="AE296" i="5"/>
  <c r="AM296" i="5"/>
  <c r="Z297" i="5"/>
  <c r="W297" i="5"/>
  <c r="AJ296" i="5"/>
  <c r="AA297" i="5"/>
  <c r="AN296" i="5"/>
  <c r="AH296" i="5"/>
  <c r="U297" i="5"/>
  <c r="V297" i="5"/>
  <c r="AI296" i="5"/>
  <c r="AL296" i="5"/>
  <c r="Y297" i="5"/>
  <c r="AF296" i="5"/>
  <c r="S297" i="5"/>
  <c r="Q297" i="5"/>
  <c r="AD296" i="5"/>
  <c r="T297" i="5"/>
  <c r="AG296" i="5"/>
  <c r="AI287" i="6" l="1"/>
  <c r="AB289" i="6"/>
  <c r="AD289" i="6"/>
  <c r="S291" i="6"/>
  <c r="U290" i="6"/>
  <c r="S290" i="6"/>
  <c r="T290" i="6"/>
  <c r="V290" i="6"/>
  <c r="W290" i="6"/>
  <c r="AH288" i="6"/>
  <c r="Z290" i="6"/>
  <c r="AA290" i="6" s="1"/>
  <c r="AC290" i="6"/>
  <c r="AD290" i="6" s="1"/>
  <c r="N291" i="6"/>
  <c r="M291" i="6"/>
  <c r="P291" i="6"/>
  <c r="Q291" i="6"/>
  <c r="O291" i="6"/>
  <c r="J292" i="6"/>
  <c r="Q292" i="6" s="1"/>
  <c r="AQ294" i="5"/>
  <c r="F294" i="6" s="1"/>
  <c r="G293" i="6"/>
  <c r="I293" i="6"/>
  <c r="AP296" i="5"/>
  <c r="D293" i="6"/>
  <c r="E293" i="6"/>
  <c r="H293" i="6"/>
  <c r="X296" i="5"/>
  <c r="AK295" i="5"/>
  <c r="AA298" i="5"/>
  <c r="AN297" i="5"/>
  <c r="AO297" i="5"/>
  <c r="AB298" i="5"/>
  <c r="R298" i="5"/>
  <c r="AE297" i="5"/>
  <c r="U298" i="5"/>
  <c r="AH297" i="5"/>
  <c r="S298" i="5"/>
  <c r="AF297" i="5"/>
  <c r="AL297" i="5"/>
  <c r="Y298" i="5"/>
  <c r="T298" i="5"/>
  <c r="AG297" i="5"/>
  <c r="Z298" i="5"/>
  <c r="AM297" i="5"/>
  <c r="W298" i="5"/>
  <c r="AJ297" i="5"/>
  <c r="Q298" i="5"/>
  <c r="AD297" i="5"/>
  <c r="V298" i="5"/>
  <c r="AI297" i="5"/>
  <c r="AI288" i="6" l="1"/>
  <c r="AB290" i="6"/>
  <c r="X292" i="6"/>
  <c r="V291" i="6"/>
  <c r="X291" i="6"/>
  <c r="W291" i="6"/>
  <c r="T291" i="6"/>
  <c r="U291" i="6"/>
  <c r="Z291" i="6"/>
  <c r="AA291" i="6" s="1"/>
  <c r="AC291" i="6"/>
  <c r="AG290" i="6"/>
  <c r="AG289" i="6"/>
  <c r="O292" i="6"/>
  <c r="L292" i="6"/>
  <c r="M292" i="6"/>
  <c r="P292" i="6"/>
  <c r="N292" i="6"/>
  <c r="J293" i="6"/>
  <c r="O293" i="6" s="1"/>
  <c r="AP297" i="5"/>
  <c r="E294" i="6"/>
  <c r="D294" i="6"/>
  <c r="H294" i="6"/>
  <c r="AQ295" i="5"/>
  <c r="D295" i="6" s="1"/>
  <c r="I294" i="6"/>
  <c r="G294" i="6"/>
  <c r="X297" i="5"/>
  <c r="AK296" i="5"/>
  <c r="AE298" i="5"/>
  <c r="R299" i="5"/>
  <c r="AO298" i="5"/>
  <c r="AB299" i="5"/>
  <c r="U299" i="5"/>
  <c r="AH298" i="5"/>
  <c r="AL298" i="5"/>
  <c r="Y299" i="5"/>
  <c r="V299" i="5"/>
  <c r="AI298" i="5"/>
  <c r="AA299" i="5"/>
  <c r="AN298" i="5"/>
  <c r="AG298" i="5"/>
  <c r="T299" i="5"/>
  <c r="Q299" i="5"/>
  <c r="AD298" i="5"/>
  <c r="W299" i="5"/>
  <c r="AJ298" i="5"/>
  <c r="AM298" i="5"/>
  <c r="Z299" i="5"/>
  <c r="S299" i="5"/>
  <c r="AF298" i="5"/>
  <c r="V293" i="6" l="1"/>
  <c r="U292" i="6"/>
  <c r="W292" i="6"/>
  <c r="T292" i="6"/>
  <c r="S292" i="6"/>
  <c r="V292" i="6"/>
  <c r="AH289" i="6"/>
  <c r="AH290" i="6"/>
  <c r="Z292" i="6"/>
  <c r="AA292" i="6" s="1"/>
  <c r="AC292" i="6"/>
  <c r="AB291" i="6"/>
  <c r="AD291" i="6"/>
  <c r="AG291" i="6"/>
  <c r="Q293" i="6"/>
  <c r="M293" i="6"/>
  <c r="P293" i="6"/>
  <c r="H295" i="6"/>
  <c r="J294" i="6"/>
  <c r="O294" i="6" s="1"/>
  <c r="N293" i="6"/>
  <c r="F295" i="6"/>
  <c r="L293" i="6"/>
  <c r="E295" i="6"/>
  <c r="I295" i="6"/>
  <c r="AQ296" i="5"/>
  <c r="E296" i="6" s="1"/>
  <c r="AP298" i="5"/>
  <c r="G295" i="6"/>
  <c r="X298" i="5"/>
  <c r="AK297" i="5"/>
  <c r="Q300" i="5"/>
  <c r="AD299" i="5"/>
  <c r="AL299" i="5"/>
  <c r="Y300" i="5"/>
  <c r="S300" i="5"/>
  <c r="AF299" i="5"/>
  <c r="V300" i="5"/>
  <c r="AI299" i="5"/>
  <c r="U300" i="5"/>
  <c r="AH299" i="5"/>
  <c r="W300" i="5"/>
  <c r="AJ299" i="5"/>
  <c r="T300" i="5"/>
  <c r="AG299" i="5"/>
  <c r="AA300" i="5"/>
  <c r="AN299" i="5"/>
  <c r="AB300" i="5"/>
  <c r="AO299" i="5"/>
  <c r="Z300" i="5"/>
  <c r="AM299" i="5"/>
  <c r="R300" i="5"/>
  <c r="AE299" i="5"/>
  <c r="AB292" i="6" l="1"/>
  <c r="AI289" i="6"/>
  <c r="AD292" i="6"/>
  <c r="AI290" i="6"/>
  <c r="S293" i="6"/>
  <c r="U293" i="6"/>
  <c r="V294" i="6"/>
  <c r="W293" i="6"/>
  <c r="T293" i="6"/>
  <c r="X293" i="6"/>
  <c r="AH291" i="6"/>
  <c r="Z293" i="6"/>
  <c r="AA293" i="6" s="1"/>
  <c r="AC293" i="6"/>
  <c r="AG292" i="6"/>
  <c r="L294" i="6"/>
  <c r="Q294" i="6"/>
  <c r="P294" i="6"/>
  <c r="M294" i="6"/>
  <c r="N294" i="6"/>
  <c r="J295" i="6"/>
  <c r="P295" i="6" s="1"/>
  <c r="H296" i="6"/>
  <c r="D296" i="6"/>
  <c r="F296" i="6"/>
  <c r="AQ297" i="5"/>
  <c r="E297" i="6" s="1"/>
  <c r="G296" i="6"/>
  <c r="AP299" i="5"/>
  <c r="I296" i="6"/>
  <c r="AK298" i="5"/>
  <c r="X299" i="5"/>
  <c r="V301" i="5"/>
  <c r="AI300" i="5"/>
  <c r="T301" i="5"/>
  <c r="AG300" i="5"/>
  <c r="Y301" i="5"/>
  <c r="AL300" i="5"/>
  <c r="AD300" i="5"/>
  <c r="Q301" i="5"/>
  <c r="AM300" i="5"/>
  <c r="Z301" i="5"/>
  <c r="AJ300" i="5"/>
  <c r="W301" i="5"/>
  <c r="AA301" i="5"/>
  <c r="AN300" i="5"/>
  <c r="AF300" i="5"/>
  <c r="S301" i="5"/>
  <c r="R301" i="5"/>
  <c r="AE300" i="5"/>
  <c r="AB301" i="5"/>
  <c r="AO300" i="5"/>
  <c r="U301" i="5"/>
  <c r="AH300" i="5"/>
  <c r="AI291" i="6" l="1"/>
  <c r="AB293" i="6"/>
  <c r="AD293" i="6"/>
  <c r="W295" i="6"/>
  <c r="U294" i="6"/>
  <c r="T294" i="6"/>
  <c r="W294" i="6"/>
  <c r="X294" i="6"/>
  <c r="S294" i="6"/>
  <c r="AH292" i="6"/>
  <c r="Z294" i="6"/>
  <c r="AA294" i="6" s="1"/>
  <c r="AC294" i="6"/>
  <c r="AG293" i="6"/>
  <c r="O295" i="6"/>
  <c r="N295" i="6"/>
  <c r="L295" i="6"/>
  <c r="Q295" i="6"/>
  <c r="M295" i="6"/>
  <c r="H297" i="6"/>
  <c r="G297" i="6"/>
  <c r="J296" i="6"/>
  <c r="L296" i="6" s="1"/>
  <c r="AQ298" i="5"/>
  <c r="E298" i="6" s="1"/>
  <c r="I297" i="6"/>
  <c r="F297" i="6"/>
  <c r="D297" i="6"/>
  <c r="AP300" i="5"/>
  <c r="X300" i="5"/>
  <c r="AK299" i="5"/>
  <c r="Z302" i="5"/>
  <c r="AM301" i="5"/>
  <c r="T302" i="5"/>
  <c r="AG301" i="5"/>
  <c r="AB302" i="5"/>
  <c r="AO301" i="5"/>
  <c r="W302" i="5"/>
  <c r="AJ301" i="5"/>
  <c r="Y302" i="5"/>
  <c r="AL301" i="5"/>
  <c r="V302" i="5"/>
  <c r="AI301" i="5"/>
  <c r="U302" i="5"/>
  <c r="AH301" i="5"/>
  <c r="S302" i="5"/>
  <c r="AF301" i="5"/>
  <c r="Q302" i="5"/>
  <c r="AD301" i="5"/>
  <c r="AE301" i="5"/>
  <c r="R302" i="5"/>
  <c r="AA302" i="5"/>
  <c r="AN301" i="5"/>
  <c r="AB294" i="6" l="1"/>
  <c r="AI292" i="6"/>
  <c r="AD294" i="6"/>
  <c r="S296" i="6"/>
  <c r="T295" i="6"/>
  <c r="X295" i="6"/>
  <c r="S295" i="6"/>
  <c r="U295" i="6"/>
  <c r="V295" i="6"/>
  <c r="AH293" i="6"/>
  <c r="Z295" i="6"/>
  <c r="AA295" i="6" s="1"/>
  <c r="AC295" i="6"/>
  <c r="AG294" i="6"/>
  <c r="AI293" i="6"/>
  <c r="I298" i="6"/>
  <c r="D298" i="6"/>
  <c r="M296" i="6"/>
  <c r="P296" i="6"/>
  <c r="O296" i="6"/>
  <c r="N296" i="6"/>
  <c r="H298" i="6"/>
  <c r="F298" i="6"/>
  <c r="G298" i="6"/>
  <c r="Q296" i="6"/>
  <c r="J297" i="6"/>
  <c r="L297" i="6" s="1"/>
  <c r="AP301" i="5"/>
  <c r="AQ299" i="5"/>
  <c r="I299" i="6" s="1"/>
  <c r="AK300" i="5"/>
  <c r="X301" i="5"/>
  <c r="U303" i="5"/>
  <c r="AH302" i="5"/>
  <c r="AB303" i="5"/>
  <c r="AO302" i="5"/>
  <c r="AN302" i="5"/>
  <c r="AA303" i="5"/>
  <c r="T303" i="5"/>
  <c r="AG302" i="5"/>
  <c r="Y303" i="5"/>
  <c r="AL302" i="5"/>
  <c r="V303" i="5"/>
  <c r="AI302" i="5"/>
  <c r="S303" i="5"/>
  <c r="AF302" i="5"/>
  <c r="W303" i="5"/>
  <c r="AJ302" i="5"/>
  <c r="Z303" i="5"/>
  <c r="AM302" i="5"/>
  <c r="Q303" i="5"/>
  <c r="AD302" i="5"/>
  <c r="R303" i="5"/>
  <c r="AE302" i="5"/>
  <c r="AB295" i="6" l="1"/>
  <c r="AD295" i="6"/>
  <c r="S297" i="6"/>
  <c r="X296" i="6"/>
  <c r="U296" i="6"/>
  <c r="V296" i="6"/>
  <c r="W296" i="6"/>
  <c r="T296" i="6"/>
  <c r="AH294" i="6"/>
  <c r="Z296" i="6"/>
  <c r="AA296" i="6" s="1"/>
  <c r="AC296" i="6"/>
  <c r="AG295" i="6"/>
  <c r="AI294" i="6"/>
  <c r="J298" i="6"/>
  <c r="O298" i="6" s="1"/>
  <c r="F299" i="6"/>
  <c r="H299" i="6"/>
  <c r="M297" i="6"/>
  <c r="E299" i="6"/>
  <c r="N297" i="6"/>
  <c r="Q297" i="6"/>
  <c r="P297" i="6"/>
  <c r="O297" i="6"/>
  <c r="G299" i="6"/>
  <c r="D299" i="6"/>
  <c r="AQ300" i="5"/>
  <c r="E300" i="6" s="1"/>
  <c r="AP302" i="5"/>
  <c r="AK301" i="5"/>
  <c r="X302" i="5"/>
  <c r="AB304" i="5"/>
  <c r="AO303" i="5"/>
  <c r="U304" i="5"/>
  <c r="AH303" i="5"/>
  <c r="S304" i="5"/>
  <c r="AF303" i="5"/>
  <c r="V304" i="5"/>
  <c r="AI303" i="5"/>
  <c r="T304" i="5"/>
  <c r="AG303" i="5"/>
  <c r="Q304" i="5"/>
  <c r="AD303" i="5"/>
  <c r="AL303" i="5"/>
  <c r="Y304" i="5"/>
  <c r="R304" i="5"/>
  <c r="AE303" i="5"/>
  <c r="AM303" i="5"/>
  <c r="Z304" i="5"/>
  <c r="W304" i="5"/>
  <c r="AJ303" i="5"/>
  <c r="AA304" i="5"/>
  <c r="AN303" i="5"/>
  <c r="V297" i="6" l="1"/>
  <c r="W297" i="6"/>
  <c r="X297" i="6"/>
  <c r="U297" i="6"/>
  <c r="T297" i="6"/>
  <c r="V298" i="6"/>
  <c r="AH295" i="6"/>
  <c r="Z297" i="6"/>
  <c r="AA297" i="6" s="1"/>
  <c r="AC297" i="6"/>
  <c r="AB296" i="6"/>
  <c r="AD296" i="6"/>
  <c r="AG296" i="6"/>
  <c r="AI295" i="6"/>
  <c r="N298" i="6"/>
  <c r="Q298" i="6"/>
  <c r="M298" i="6"/>
  <c r="P298" i="6"/>
  <c r="L298" i="6"/>
  <c r="J299" i="6"/>
  <c r="N299" i="6" s="1"/>
  <c r="H300" i="6"/>
  <c r="D300" i="6"/>
  <c r="AQ301" i="5"/>
  <c r="G301" i="6" s="1"/>
  <c r="G300" i="6"/>
  <c r="I300" i="6"/>
  <c r="AP303" i="5"/>
  <c r="F300" i="6"/>
  <c r="X303" i="5"/>
  <c r="AK302" i="5"/>
  <c r="AN304" i="5"/>
  <c r="AA305" i="5"/>
  <c r="AO304" i="5"/>
  <c r="AB305" i="5"/>
  <c r="Y305" i="5"/>
  <c r="AL304" i="5"/>
  <c r="Z305" i="5"/>
  <c r="AM304" i="5"/>
  <c r="AJ304" i="5"/>
  <c r="W305" i="5"/>
  <c r="R305" i="5"/>
  <c r="AE304" i="5"/>
  <c r="Q305" i="5"/>
  <c r="AD304" i="5"/>
  <c r="U305" i="5"/>
  <c r="AH304" i="5"/>
  <c r="V305" i="5"/>
  <c r="AI304" i="5"/>
  <c r="AF304" i="5"/>
  <c r="S305" i="5"/>
  <c r="T305" i="5"/>
  <c r="AG304" i="5"/>
  <c r="U299" i="6" l="1"/>
  <c r="S298" i="6"/>
  <c r="W298" i="6"/>
  <c r="T298" i="6"/>
  <c r="X298" i="6"/>
  <c r="U298" i="6"/>
  <c r="AH296" i="6"/>
  <c r="Z298" i="6"/>
  <c r="AA298" i="6" s="1"/>
  <c r="AC298" i="6"/>
  <c r="AB297" i="6"/>
  <c r="AD297" i="6"/>
  <c r="AG297" i="6"/>
  <c r="L299" i="6"/>
  <c r="P299" i="6"/>
  <c r="D301" i="6"/>
  <c r="O299" i="6"/>
  <c r="Q299" i="6"/>
  <c r="M299" i="6"/>
  <c r="E301" i="6"/>
  <c r="J300" i="6"/>
  <c r="L300" i="6" s="1"/>
  <c r="H301" i="6"/>
  <c r="I301" i="6"/>
  <c r="F301" i="6"/>
  <c r="AQ302" i="5"/>
  <c r="F302" i="6" s="1"/>
  <c r="AP304" i="5"/>
  <c r="AK303" i="5"/>
  <c r="X304" i="5"/>
  <c r="U306" i="5"/>
  <c r="AH305" i="5"/>
  <c r="AN305" i="5"/>
  <c r="AA306" i="5"/>
  <c r="Q306" i="5"/>
  <c r="AD305" i="5"/>
  <c r="AB306" i="5"/>
  <c r="AO305" i="5"/>
  <c r="R306" i="5"/>
  <c r="AE305" i="5"/>
  <c r="AI305" i="5"/>
  <c r="V306" i="5"/>
  <c r="Z306" i="5"/>
  <c r="AM305" i="5"/>
  <c r="T306" i="5"/>
  <c r="AG305" i="5"/>
  <c r="S306" i="5"/>
  <c r="AF305" i="5"/>
  <c r="AJ305" i="5"/>
  <c r="W306" i="5"/>
  <c r="Y306" i="5"/>
  <c r="AL305" i="5"/>
  <c r="AI296" i="6" l="1"/>
  <c r="AB298" i="6"/>
  <c r="AD298" i="6"/>
  <c r="S300" i="6"/>
  <c r="T299" i="6"/>
  <c r="X299" i="6"/>
  <c r="V299" i="6"/>
  <c r="W299" i="6"/>
  <c r="S299" i="6"/>
  <c r="AH297" i="6"/>
  <c r="Z299" i="6"/>
  <c r="AA299" i="6" s="1"/>
  <c r="AC299" i="6"/>
  <c r="AG298" i="6"/>
  <c r="AI297" i="6"/>
  <c r="O300" i="6"/>
  <c r="J301" i="6"/>
  <c r="Q301" i="6" s="1"/>
  <c r="Q300" i="6"/>
  <c r="N300" i="6"/>
  <c r="M300" i="6"/>
  <c r="P300" i="6"/>
  <c r="D302" i="6"/>
  <c r="H302" i="6"/>
  <c r="G302" i="6"/>
  <c r="I302" i="6"/>
  <c r="E302" i="6"/>
  <c r="AQ303" i="5"/>
  <c r="E303" i="6" s="1"/>
  <c r="AP305" i="5"/>
  <c r="X305" i="5"/>
  <c r="AK304" i="5"/>
  <c r="Y307" i="5"/>
  <c r="AL306" i="5"/>
  <c r="AB307" i="5"/>
  <c r="AO306" i="5"/>
  <c r="S307" i="5"/>
  <c r="AF306" i="5"/>
  <c r="R307" i="5"/>
  <c r="AE306" i="5"/>
  <c r="AJ306" i="5"/>
  <c r="W307" i="5"/>
  <c r="AI306" i="5"/>
  <c r="V307" i="5"/>
  <c r="Q307" i="5"/>
  <c r="AD306" i="5"/>
  <c r="U307" i="5"/>
  <c r="AH306" i="5"/>
  <c r="AM306" i="5"/>
  <c r="Z307" i="5"/>
  <c r="T307" i="5"/>
  <c r="AG306" i="5"/>
  <c r="AA307" i="5"/>
  <c r="AN306" i="5"/>
  <c r="AB299" i="6" l="1"/>
  <c r="AD299" i="6"/>
  <c r="W300" i="6"/>
  <c r="T300" i="6"/>
  <c r="U300" i="6"/>
  <c r="X300" i="6"/>
  <c r="X301" i="6"/>
  <c r="V300" i="6"/>
  <c r="AH298" i="6"/>
  <c r="Z300" i="6"/>
  <c r="AA300" i="6" s="1"/>
  <c r="AC300" i="6"/>
  <c r="AG299" i="6"/>
  <c r="AI298" i="6"/>
  <c r="L301" i="6"/>
  <c r="P301" i="6"/>
  <c r="O301" i="6"/>
  <c r="M301" i="6"/>
  <c r="N301" i="6"/>
  <c r="J302" i="6"/>
  <c r="N302" i="6" s="1"/>
  <c r="H303" i="6"/>
  <c r="AQ304" i="5"/>
  <c r="H304" i="6" s="1"/>
  <c r="I303" i="6"/>
  <c r="D303" i="6"/>
  <c r="G303" i="6"/>
  <c r="F303" i="6"/>
  <c r="AP306" i="5"/>
  <c r="AK305" i="5"/>
  <c r="X306" i="5"/>
  <c r="W308" i="5"/>
  <c r="AJ307" i="5"/>
  <c r="AB308" i="5"/>
  <c r="AO307" i="5"/>
  <c r="AA308" i="5"/>
  <c r="AN307" i="5"/>
  <c r="Q308" i="5"/>
  <c r="AD307" i="5"/>
  <c r="U308" i="5"/>
  <c r="AH307" i="5"/>
  <c r="T308" i="5"/>
  <c r="AG307" i="5"/>
  <c r="AI307" i="5"/>
  <c r="V308" i="5"/>
  <c r="AM307" i="5"/>
  <c r="Z308" i="5"/>
  <c r="AL307" i="5"/>
  <c r="Y308" i="5"/>
  <c r="S308" i="5"/>
  <c r="AF307" i="5"/>
  <c r="AE307" i="5"/>
  <c r="R308" i="5"/>
  <c r="U302" i="6" l="1"/>
  <c r="U301" i="6"/>
  <c r="T301" i="6"/>
  <c r="V301" i="6"/>
  <c r="W301" i="6"/>
  <c r="S301" i="6"/>
  <c r="AH299" i="6"/>
  <c r="Z301" i="6"/>
  <c r="AA301" i="6" s="1"/>
  <c r="AC301" i="6"/>
  <c r="AB300" i="6"/>
  <c r="AD300" i="6"/>
  <c r="AG300" i="6"/>
  <c r="O302" i="6"/>
  <c r="M302" i="6"/>
  <c r="L302" i="6"/>
  <c r="P302" i="6"/>
  <c r="Q302" i="6"/>
  <c r="J303" i="6"/>
  <c r="P303" i="6" s="1"/>
  <c r="AP307" i="5"/>
  <c r="G304" i="6"/>
  <c r="I304" i="6"/>
  <c r="D304" i="6"/>
  <c r="F304" i="6"/>
  <c r="AQ305" i="5"/>
  <c r="I305" i="6" s="1"/>
  <c r="E304" i="6"/>
  <c r="X307" i="5"/>
  <c r="AK306" i="5"/>
  <c r="AO308" i="5"/>
  <c r="AB309" i="5"/>
  <c r="AI308" i="5"/>
  <c r="V309" i="5"/>
  <c r="AA309" i="5"/>
  <c r="AN308" i="5"/>
  <c r="S309" i="5"/>
  <c r="AF308" i="5"/>
  <c r="AJ308" i="5"/>
  <c r="W309" i="5"/>
  <c r="AE308" i="5"/>
  <c r="R309" i="5"/>
  <c r="Z309" i="5"/>
  <c r="AM308" i="5"/>
  <c r="AG308" i="5"/>
  <c r="T309" i="5"/>
  <c r="AD308" i="5"/>
  <c r="Q309" i="5"/>
  <c r="U309" i="5"/>
  <c r="AH308" i="5"/>
  <c r="Y309" i="5"/>
  <c r="AL308" i="5"/>
  <c r="AI299" i="6" l="1"/>
  <c r="AB301" i="6"/>
  <c r="AD301" i="6"/>
  <c r="W303" i="6"/>
  <c r="X302" i="6"/>
  <c r="W302" i="6"/>
  <c r="S302" i="6"/>
  <c r="T302" i="6"/>
  <c r="V302" i="6"/>
  <c r="AH300" i="6"/>
  <c r="Z302" i="6"/>
  <c r="AA302" i="6" s="1"/>
  <c r="AC302" i="6"/>
  <c r="AI300" i="6"/>
  <c r="AG301" i="6"/>
  <c r="L303" i="6"/>
  <c r="N303" i="6"/>
  <c r="Q303" i="6"/>
  <c r="M303" i="6"/>
  <c r="O303" i="6"/>
  <c r="J304" i="6"/>
  <c r="L304" i="6" s="1"/>
  <c r="E305" i="6"/>
  <c r="F305" i="6"/>
  <c r="AQ306" i="5"/>
  <c r="G306" i="6" s="1"/>
  <c r="D305" i="6"/>
  <c r="G305" i="6"/>
  <c r="AP308" i="5"/>
  <c r="H305" i="6"/>
  <c r="X308" i="5"/>
  <c r="AK307" i="5"/>
  <c r="S310" i="5"/>
  <c r="AF309" i="5"/>
  <c r="R310" i="5"/>
  <c r="AE309" i="5"/>
  <c r="AA310" i="5"/>
  <c r="AN309" i="5"/>
  <c r="AI309" i="5"/>
  <c r="V310" i="5"/>
  <c r="Q310" i="5"/>
  <c r="AD309" i="5"/>
  <c r="Z310" i="5"/>
  <c r="AM309" i="5"/>
  <c r="AB310" i="5"/>
  <c r="AO309" i="5"/>
  <c r="Y310" i="5"/>
  <c r="AL309" i="5"/>
  <c r="W310" i="5"/>
  <c r="AJ309" i="5"/>
  <c r="U310" i="5"/>
  <c r="AH309" i="5"/>
  <c r="T310" i="5"/>
  <c r="AG309" i="5"/>
  <c r="AB302" i="6" l="1"/>
  <c r="AD302" i="6"/>
  <c r="S304" i="6"/>
  <c r="V303" i="6"/>
  <c r="T303" i="6"/>
  <c r="X303" i="6"/>
  <c r="U303" i="6"/>
  <c r="S303" i="6"/>
  <c r="AH301" i="6"/>
  <c r="Z303" i="6"/>
  <c r="AA303" i="6" s="1"/>
  <c r="AC303" i="6"/>
  <c r="AG302" i="6"/>
  <c r="Q304" i="6"/>
  <c r="M304" i="6"/>
  <c r="P304" i="6"/>
  <c r="N304" i="6"/>
  <c r="O304" i="6"/>
  <c r="H306" i="6"/>
  <c r="E306" i="6"/>
  <c r="F306" i="6"/>
  <c r="J305" i="6"/>
  <c r="Q305" i="6" s="1"/>
  <c r="AQ307" i="5"/>
  <c r="E307" i="6" s="1"/>
  <c r="D306" i="6"/>
  <c r="I306" i="6"/>
  <c r="AP309" i="5"/>
  <c r="AK308" i="5"/>
  <c r="X309" i="5"/>
  <c r="AO310" i="5"/>
  <c r="AB311" i="5"/>
  <c r="AN310" i="5"/>
  <c r="AA311" i="5"/>
  <c r="AJ310" i="5"/>
  <c r="W311" i="5"/>
  <c r="Y311" i="5"/>
  <c r="AL310" i="5"/>
  <c r="R311" i="5"/>
  <c r="AE310" i="5"/>
  <c r="AG310" i="5"/>
  <c r="T311" i="5"/>
  <c r="AH310" i="5"/>
  <c r="U311" i="5"/>
  <c r="AM310" i="5"/>
  <c r="Z311" i="5"/>
  <c r="Q311" i="5"/>
  <c r="AD310" i="5"/>
  <c r="V311" i="5"/>
  <c r="AI310" i="5"/>
  <c r="AF310" i="5"/>
  <c r="S311" i="5"/>
  <c r="AB303" i="6" l="1"/>
  <c r="AI301" i="6"/>
  <c r="AD303" i="6"/>
  <c r="X305" i="6"/>
  <c r="V304" i="6"/>
  <c r="U304" i="6"/>
  <c r="W304" i="6"/>
  <c r="T304" i="6"/>
  <c r="X304" i="6"/>
  <c r="AH302" i="6"/>
  <c r="Z304" i="6"/>
  <c r="AA304" i="6" s="1"/>
  <c r="AC304" i="6"/>
  <c r="AG303" i="6"/>
  <c r="AI302" i="6"/>
  <c r="O305" i="6"/>
  <c r="P305" i="6"/>
  <c r="G307" i="6"/>
  <c r="I307" i="6"/>
  <c r="N305" i="6"/>
  <c r="L305" i="6"/>
  <c r="M305" i="6"/>
  <c r="H307" i="6"/>
  <c r="F307" i="6"/>
  <c r="J306" i="6"/>
  <c r="Q306" i="6" s="1"/>
  <c r="AQ308" i="5"/>
  <c r="G308" i="6" s="1"/>
  <c r="AP310" i="5"/>
  <c r="D307" i="6"/>
  <c r="X310" i="5"/>
  <c r="AK309" i="5"/>
  <c r="AA312" i="5"/>
  <c r="AN311" i="5"/>
  <c r="S312" i="5"/>
  <c r="AF311" i="5"/>
  <c r="R312" i="5"/>
  <c r="AE311" i="5"/>
  <c r="Y312" i="5"/>
  <c r="AL311" i="5"/>
  <c r="AB312" i="5"/>
  <c r="AO311" i="5"/>
  <c r="Q312" i="5"/>
  <c r="AD311" i="5"/>
  <c r="Z312" i="5"/>
  <c r="AM311" i="5"/>
  <c r="AI311" i="5"/>
  <c r="V312" i="5"/>
  <c r="W312" i="5"/>
  <c r="AJ311" i="5"/>
  <c r="AG311" i="5"/>
  <c r="T312" i="5"/>
  <c r="AH311" i="5"/>
  <c r="U312" i="5"/>
  <c r="X306" i="6" l="1"/>
  <c r="T305" i="6"/>
  <c r="S305" i="6"/>
  <c r="U305" i="6"/>
  <c r="W305" i="6"/>
  <c r="V305" i="6"/>
  <c r="AH303" i="6"/>
  <c r="Z305" i="6"/>
  <c r="AA305" i="6" s="1"/>
  <c r="AC305" i="6"/>
  <c r="AB304" i="6"/>
  <c r="AD304" i="6"/>
  <c r="AG304" i="6"/>
  <c r="J307" i="6"/>
  <c r="P307" i="6" s="1"/>
  <c r="P306" i="6"/>
  <c r="N306" i="6"/>
  <c r="M306" i="6"/>
  <c r="H308" i="6"/>
  <c r="F308" i="6"/>
  <c r="D308" i="6"/>
  <c r="O306" i="6"/>
  <c r="L306" i="6"/>
  <c r="E308" i="6"/>
  <c r="I308" i="6"/>
  <c r="AP311" i="5"/>
  <c r="AQ309" i="5"/>
  <c r="I309" i="6" s="1"/>
  <c r="X311" i="5"/>
  <c r="AK310" i="5"/>
  <c r="R313" i="5"/>
  <c r="AE312" i="5"/>
  <c r="V313" i="5"/>
  <c r="AI312" i="5"/>
  <c r="AA313" i="5"/>
  <c r="AN312" i="5"/>
  <c r="Y313" i="5"/>
  <c r="AL312" i="5"/>
  <c r="U313" i="5"/>
  <c r="AH312" i="5"/>
  <c r="T313" i="5"/>
  <c r="AG312" i="5"/>
  <c r="AD312" i="5"/>
  <c r="Q313" i="5"/>
  <c r="Z313" i="5"/>
  <c r="AM312" i="5"/>
  <c r="AJ312" i="5"/>
  <c r="W313" i="5"/>
  <c r="AF312" i="5"/>
  <c r="S313" i="5"/>
  <c r="AB313" i="5"/>
  <c r="AO312" i="5"/>
  <c r="AB305" i="6" l="1"/>
  <c r="AI303" i="6"/>
  <c r="AD305" i="6"/>
  <c r="S306" i="6"/>
  <c r="V306" i="6"/>
  <c r="T306" i="6"/>
  <c r="U306" i="6"/>
  <c r="W306" i="6"/>
  <c r="W307" i="6"/>
  <c r="AH304" i="6"/>
  <c r="Z306" i="6"/>
  <c r="AA306" i="6" s="1"/>
  <c r="AC306" i="6"/>
  <c r="AI304" i="6"/>
  <c r="AG305" i="6"/>
  <c r="L307" i="6"/>
  <c r="N307" i="6"/>
  <c r="M307" i="6"/>
  <c r="O307" i="6"/>
  <c r="Q307" i="6"/>
  <c r="J308" i="6"/>
  <c r="P308" i="6" s="1"/>
  <c r="G309" i="6"/>
  <c r="D309" i="6"/>
  <c r="E309" i="6"/>
  <c r="H309" i="6"/>
  <c r="F309" i="6"/>
  <c r="AP312" i="5"/>
  <c r="AQ310" i="5"/>
  <c r="E310" i="6" s="1"/>
  <c r="X312" i="5"/>
  <c r="AK311" i="5"/>
  <c r="AD313" i="5"/>
  <c r="Q314" i="5"/>
  <c r="T314" i="5"/>
  <c r="AG313" i="5"/>
  <c r="V314" i="5"/>
  <c r="AI313" i="5"/>
  <c r="U314" i="5"/>
  <c r="AH313" i="5"/>
  <c r="R314" i="5"/>
  <c r="AE313" i="5"/>
  <c r="S314" i="5"/>
  <c r="AF313" i="5"/>
  <c r="Y314" i="5"/>
  <c r="AL313" i="5"/>
  <c r="Z314" i="5"/>
  <c r="AM313" i="5"/>
  <c r="AB314" i="5"/>
  <c r="AO313" i="5"/>
  <c r="AJ313" i="5"/>
  <c r="W314" i="5"/>
  <c r="AN313" i="5"/>
  <c r="AA314" i="5"/>
  <c r="AB306" i="6" l="1"/>
  <c r="AD306" i="6"/>
  <c r="W308" i="6"/>
  <c r="X307" i="6"/>
  <c r="V307" i="6"/>
  <c r="T307" i="6"/>
  <c r="U307" i="6"/>
  <c r="S307" i="6"/>
  <c r="AH305" i="6"/>
  <c r="Z307" i="6"/>
  <c r="AA307" i="6" s="1"/>
  <c r="AC307" i="6"/>
  <c r="AI305" i="6"/>
  <c r="M308" i="6"/>
  <c r="N308" i="6"/>
  <c r="O308" i="6"/>
  <c r="L308" i="6"/>
  <c r="Q308" i="6"/>
  <c r="J309" i="6"/>
  <c r="L309" i="6" s="1"/>
  <c r="F310" i="6"/>
  <c r="AP313" i="5"/>
  <c r="I310" i="6"/>
  <c r="G310" i="6"/>
  <c r="D310" i="6"/>
  <c r="AQ311" i="5"/>
  <c r="G311" i="6" s="1"/>
  <c r="H310" i="6"/>
  <c r="AK312" i="5"/>
  <c r="X313" i="5"/>
  <c r="AJ314" i="5"/>
  <c r="W315" i="5"/>
  <c r="AB315" i="5"/>
  <c r="AO314" i="5"/>
  <c r="AF314" i="5"/>
  <c r="S315" i="5"/>
  <c r="AI314" i="5"/>
  <c r="V315" i="5"/>
  <c r="AL314" i="5"/>
  <c r="Y315" i="5"/>
  <c r="AA315" i="5"/>
  <c r="AN314" i="5"/>
  <c r="T315" i="5"/>
  <c r="AG314" i="5"/>
  <c r="Z315" i="5"/>
  <c r="AM314" i="5"/>
  <c r="Q315" i="5"/>
  <c r="AD314" i="5"/>
  <c r="U315" i="5"/>
  <c r="AH314" i="5"/>
  <c r="AE314" i="5"/>
  <c r="R315" i="5"/>
  <c r="AB307" i="6" l="1"/>
  <c r="AD307" i="6"/>
  <c r="S309" i="6"/>
  <c r="X308" i="6"/>
  <c r="S308" i="6"/>
  <c r="V308" i="6"/>
  <c r="U308" i="6"/>
  <c r="T308" i="6"/>
  <c r="Z308" i="6"/>
  <c r="AA308" i="6" s="1"/>
  <c r="AC308" i="6"/>
  <c r="AG307" i="6"/>
  <c r="AG306" i="6"/>
  <c r="P309" i="6"/>
  <c r="M309" i="6"/>
  <c r="Q309" i="6"/>
  <c r="O309" i="6"/>
  <c r="N309" i="6"/>
  <c r="E311" i="6"/>
  <c r="D311" i="6"/>
  <c r="H311" i="6"/>
  <c r="J310" i="6"/>
  <c r="Q310" i="6" s="1"/>
  <c r="F311" i="6"/>
  <c r="AQ312" i="5"/>
  <c r="D312" i="6" s="1"/>
  <c r="AP314" i="5"/>
  <c r="I311" i="6"/>
  <c r="X314" i="5"/>
  <c r="AK313" i="5"/>
  <c r="AE315" i="5"/>
  <c r="R316" i="5"/>
  <c r="Q316" i="5"/>
  <c r="AD315" i="5"/>
  <c r="Y316" i="5"/>
  <c r="AL315" i="5"/>
  <c r="AM315" i="5"/>
  <c r="Z316" i="5"/>
  <c r="AB316" i="5"/>
  <c r="AO315" i="5"/>
  <c r="AH315" i="5"/>
  <c r="U316" i="5"/>
  <c r="V316" i="5"/>
  <c r="AI315" i="5"/>
  <c r="T316" i="5"/>
  <c r="AG315" i="5"/>
  <c r="W316" i="5"/>
  <c r="AJ315" i="5"/>
  <c r="AA316" i="5"/>
  <c r="AN315" i="5"/>
  <c r="S316" i="5"/>
  <c r="AF315" i="5"/>
  <c r="AB308" i="6" l="1"/>
  <c r="AD308" i="6"/>
  <c r="X310" i="6"/>
  <c r="U309" i="6"/>
  <c r="V309" i="6"/>
  <c r="X309" i="6"/>
  <c r="T309" i="6"/>
  <c r="W309" i="6"/>
  <c r="AH306" i="6"/>
  <c r="AH307" i="6"/>
  <c r="Z309" i="6"/>
  <c r="AA309" i="6" s="1"/>
  <c r="AC309" i="6"/>
  <c r="AG308" i="6"/>
  <c r="AI306" i="6"/>
  <c r="AI307" i="6"/>
  <c r="L310" i="6"/>
  <c r="J311" i="6"/>
  <c r="O311" i="6" s="1"/>
  <c r="N310" i="6"/>
  <c r="M310" i="6"/>
  <c r="P310" i="6"/>
  <c r="G312" i="6"/>
  <c r="O310" i="6"/>
  <c r="F312" i="6"/>
  <c r="AP315" i="5"/>
  <c r="H312" i="6"/>
  <c r="I312" i="6"/>
  <c r="AQ313" i="5"/>
  <c r="I313" i="6" s="1"/>
  <c r="E312" i="6"/>
  <c r="X315" i="5"/>
  <c r="AK314" i="5"/>
  <c r="Y317" i="5"/>
  <c r="AL316" i="5"/>
  <c r="AO316" i="5"/>
  <c r="AB317" i="5"/>
  <c r="S317" i="5"/>
  <c r="AF316" i="5"/>
  <c r="AA317" i="5"/>
  <c r="AN316" i="5"/>
  <c r="Z317" i="5"/>
  <c r="AM316" i="5"/>
  <c r="Q317" i="5"/>
  <c r="AD316" i="5"/>
  <c r="U317" i="5"/>
  <c r="AH316" i="5"/>
  <c r="R317" i="5"/>
  <c r="AE316" i="5"/>
  <c r="AJ316" i="5"/>
  <c r="W317" i="5"/>
  <c r="T317" i="5"/>
  <c r="AG316" i="5"/>
  <c r="AI316" i="5"/>
  <c r="V317" i="5"/>
  <c r="V310" i="6" l="1"/>
  <c r="W310" i="6"/>
  <c r="T310" i="6"/>
  <c r="U310" i="6"/>
  <c r="V311" i="6"/>
  <c r="S310" i="6"/>
  <c r="AH308" i="6"/>
  <c r="Z310" i="6"/>
  <c r="AA310" i="6" s="1"/>
  <c r="AC310" i="6"/>
  <c r="AB309" i="6"/>
  <c r="AD309" i="6"/>
  <c r="AG309" i="6"/>
  <c r="Q311" i="6"/>
  <c r="M311" i="6"/>
  <c r="L311" i="6"/>
  <c r="P311" i="6"/>
  <c r="N311" i="6"/>
  <c r="J312" i="6"/>
  <c r="L312" i="6" s="1"/>
  <c r="E313" i="6"/>
  <c r="D313" i="6"/>
  <c r="F313" i="6"/>
  <c r="AP316" i="5"/>
  <c r="AQ314" i="5"/>
  <c r="D314" i="6" s="1"/>
  <c r="H313" i="6"/>
  <c r="G313" i="6"/>
  <c r="AK315" i="5"/>
  <c r="X316" i="5"/>
  <c r="AA318" i="5"/>
  <c r="AN317" i="5"/>
  <c r="W318" i="5"/>
  <c r="AJ317" i="5"/>
  <c r="AB318" i="5"/>
  <c r="AO317" i="5"/>
  <c r="T318" i="5"/>
  <c r="AG317" i="5"/>
  <c r="U318" i="5"/>
  <c r="AH317" i="5"/>
  <c r="AI317" i="5"/>
  <c r="V318" i="5"/>
  <c r="R318" i="5"/>
  <c r="AE317" i="5"/>
  <c r="Q318" i="5"/>
  <c r="AD317" i="5"/>
  <c r="AM317" i="5"/>
  <c r="Z318" i="5"/>
  <c r="S318" i="5"/>
  <c r="AF317" i="5"/>
  <c r="AL317" i="5"/>
  <c r="Y318" i="5"/>
  <c r="AB310" i="6" l="1"/>
  <c r="AI308" i="6"/>
  <c r="AD310" i="6"/>
  <c r="S312" i="6"/>
  <c r="U311" i="6"/>
  <c r="W311" i="6"/>
  <c r="S311" i="6"/>
  <c r="T311" i="6"/>
  <c r="X311" i="6"/>
  <c r="AH309" i="6"/>
  <c r="Z311" i="6"/>
  <c r="AA311" i="6" s="1"/>
  <c r="AC311" i="6"/>
  <c r="AG310" i="6"/>
  <c r="Q312" i="6"/>
  <c r="P312" i="6"/>
  <c r="M312" i="6"/>
  <c r="O312" i="6"/>
  <c r="N312" i="6"/>
  <c r="J313" i="6"/>
  <c r="L313" i="6" s="1"/>
  <c r="E314" i="6"/>
  <c r="F314" i="6"/>
  <c r="H314" i="6"/>
  <c r="AQ315" i="5"/>
  <c r="D315" i="6" s="1"/>
  <c r="AP317" i="5"/>
  <c r="G314" i="6"/>
  <c r="I314" i="6"/>
  <c r="AK316" i="5"/>
  <c r="X317" i="5"/>
  <c r="U319" i="5"/>
  <c r="AH318" i="5"/>
  <c r="T319" i="5"/>
  <c r="AG318" i="5"/>
  <c r="AO318" i="5"/>
  <c r="AB319" i="5"/>
  <c r="AF318" i="5"/>
  <c r="S319" i="5"/>
  <c r="AJ318" i="5"/>
  <c r="W319" i="5"/>
  <c r="Z319" i="5"/>
  <c r="AM318" i="5"/>
  <c r="R319" i="5"/>
  <c r="AE318" i="5"/>
  <c r="Q319" i="5"/>
  <c r="AD318" i="5"/>
  <c r="AI318" i="5"/>
  <c r="V319" i="5"/>
  <c r="Y319" i="5"/>
  <c r="AL318" i="5"/>
  <c r="AA319" i="5"/>
  <c r="AN318" i="5"/>
  <c r="AB311" i="6" l="1"/>
  <c r="AI309" i="6"/>
  <c r="AD311" i="6"/>
  <c r="S313" i="6"/>
  <c r="U312" i="6"/>
  <c r="V312" i="6"/>
  <c r="T312" i="6"/>
  <c r="W312" i="6"/>
  <c r="X312" i="6"/>
  <c r="AH310" i="6"/>
  <c r="Z312" i="6"/>
  <c r="AA312" i="6" s="1"/>
  <c r="AC312" i="6"/>
  <c r="AG311" i="6"/>
  <c r="Q313" i="6"/>
  <c r="O313" i="6"/>
  <c r="H315" i="6"/>
  <c r="F315" i="6"/>
  <c r="P313" i="6"/>
  <c r="N313" i="6"/>
  <c r="M313" i="6"/>
  <c r="J314" i="6"/>
  <c r="M314" i="6" s="1"/>
  <c r="G315" i="6"/>
  <c r="I315" i="6"/>
  <c r="AP318" i="5"/>
  <c r="AQ316" i="5"/>
  <c r="H316" i="6" s="1"/>
  <c r="E315" i="6"/>
  <c r="AK317" i="5"/>
  <c r="X318" i="5"/>
  <c r="AA320" i="5"/>
  <c r="AN319" i="5"/>
  <c r="Y320" i="5"/>
  <c r="AL319" i="5"/>
  <c r="Z320" i="5"/>
  <c r="AM319" i="5"/>
  <c r="R320" i="5"/>
  <c r="AE319" i="5"/>
  <c r="W320" i="5"/>
  <c r="AJ319" i="5"/>
  <c r="T320" i="5"/>
  <c r="AG319" i="5"/>
  <c r="U320" i="5"/>
  <c r="AH319" i="5"/>
  <c r="AF319" i="5"/>
  <c r="S320" i="5"/>
  <c r="AB320" i="5"/>
  <c r="AO319" i="5"/>
  <c r="V320" i="5"/>
  <c r="AI319" i="5"/>
  <c r="Q320" i="5"/>
  <c r="AD319" i="5"/>
  <c r="AI310" i="6" l="1"/>
  <c r="T314" i="6"/>
  <c r="T313" i="6"/>
  <c r="U313" i="6"/>
  <c r="W313" i="6"/>
  <c r="V313" i="6"/>
  <c r="X313" i="6"/>
  <c r="AH311" i="6"/>
  <c r="Z313" i="6"/>
  <c r="AA313" i="6" s="1"/>
  <c r="AC313" i="6"/>
  <c r="AB312" i="6"/>
  <c r="AD312" i="6"/>
  <c r="AG312" i="6"/>
  <c r="Q314" i="6"/>
  <c r="N314" i="6"/>
  <c r="O314" i="6"/>
  <c r="L314" i="6"/>
  <c r="P314" i="6"/>
  <c r="D316" i="6"/>
  <c r="J315" i="6"/>
  <c r="O315" i="6" s="1"/>
  <c r="G316" i="6"/>
  <c r="E316" i="6"/>
  <c r="I316" i="6"/>
  <c r="AQ317" i="5"/>
  <c r="E317" i="6" s="1"/>
  <c r="F316" i="6"/>
  <c r="AP319" i="5"/>
  <c r="X319" i="5"/>
  <c r="AK318" i="5"/>
  <c r="Z321" i="5"/>
  <c r="AM320" i="5"/>
  <c r="S321" i="5"/>
  <c r="AF320" i="5"/>
  <c r="U321" i="5"/>
  <c r="AH320" i="5"/>
  <c r="R321" i="5"/>
  <c r="AE320" i="5"/>
  <c r="Y321" i="5"/>
  <c r="AL320" i="5"/>
  <c r="T321" i="5"/>
  <c r="AG320" i="5"/>
  <c r="AN320" i="5"/>
  <c r="AA321" i="5"/>
  <c r="Q321" i="5"/>
  <c r="AD320" i="5"/>
  <c r="W321" i="5"/>
  <c r="AJ320" i="5"/>
  <c r="V321" i="5"/>
  <c r="AI320" i="5"/>
  <c r="AB321" i="5"/>
  <c r="AO320" i="5"/>
  <c r="AI311" i="6" l="1"/>
  <c r="V315" i="6"/>
  <c r="W314" i="6"/>
  <c r="S314" i="6"/>
  <c r="V314" i="6"/>
  <c r="U314" i="6"/>
  <c r="X314" i="6"/>
  <c r="AH312" i="6"/>
  <c r="Z314" i="6"/>
  <c r="AA314" i="6" s="1"/>
  <c r="AC314" i="6"/>
  <c r="AB313" i="6"/>
  <c r="AD313" i="6"/>
  <c r="AG313" i="6"/>
  <c r="AI312" i="6"/>
  <c r="M315" i="6"/>
  <c r="L315" i="6"/>
  <c r="N315" i="6"/>
  <c r="Q315" i="6"/>
  <c r="J316" i="6"/>
  <c r="M316" i="6" s="1"/>
  <c r="P315" i="6"/>
  <c r="H317" i="6"/>
  <c r="F317" i="6"/>
  <c r="D317" i="6"/>
  <c r="I317" i="6"/>
  <c r="AQ318" i="5"/>
  <c r="E318" i="6" s="1"/>
  <c r="AP320" i="5"/>
  <c r="G317" i="6"/>
  <c r="X320" i="5"/>
  <c r="AK319" i="5"/>
  <c r="AL321" i="5"/>
  <c r="Y322" i="5"/>
  <c r="AB322" i="5"/>
  <c r="AO321" i="5"/>
  <c r="AH321" i="5"/>
  <c r="U322" i="5"/>
  <c r="S322" i="5"/>
  <c r="AF321" i="5"/>
  <c r="W322" i="5"/>
  <c r="AJ321" i="5"/>
  <c r="Q322" i="5"/>
  <c r="AD321" i="5"/>
  <c r="AA322" i="5"/>
  <c r="AN321" i="5"/>
  <c r="AG321" i="5"/>
  <c r="T322" i="5"/>
  <c r="AM321" i="5"/>
  <c r="Z322" i="5"/>
  <c r="AE321" i="5"/>
  <c r="R322" i="5"/>
  <c r="V322" i="5"/>
  <c r="AI321" i="5"/>
  <c r="AB314" i="6" l="1"/>
  <c r="AD314" i="6"/>
  <c r="W315" i="6"/>
  <c r="T316" i="6"/>
  <c r="X315" i="6"/>
  <c r="U315" i="6"/>
  <c r="S315" i="6"/>
  <c r="T315" i="6"/>
  <c r="AH313" i="6"/>
  <c r="Z315" i="6"/>
  <c r="AA315" i="6" s="1"/>
  <c r="AC315" i="6"/>
  <c r="AG314" i="6"/>
  <c r="AI313" i="6"/>
  <c r="O316" i="6"/>
  <c r="Q316" i="6"/>
  <c r="P316" i="6"/>
  <c r="N316" i="6"/>
  <c r="L316" i="6"/>
  <c r="J317" i="6"/>
  <c r="P317" i="6" s="1"/>
  <c r="H318" i="6"/>
  <c r="F318" i="6"/>
  <c r="AP321" i="5"/>
  <c r="D318" i="6"/>
  <c r="G318" i="6"/>
  <c r="AQ319" i="5"/>
  <c r="I319" i="6" s="1"/>
  <c r="I318" i="6"/>
  <c r="AK320" i="5"/>
  <c r="X321" i="5"/>
  <c r="AJ322" i="5"/>
  <c r="W323" i="5"/>
  <c r="Y323" i="5"/>
  <c r="AL322" i="5"/>
  <c r="AA323" i="5"/>
  <c r="AN322" i="5"/>
  <c r="Z323" i="5"/>
  <c r="AM322" i="5"/>
  <c r="Q323" i="5"/>
  <c r="AD322" i="5"/>
  <c r="AB323" i="5"/>
  <c r="AO322" i="5"/>
  <c r="S323" i="5"/>
  <c r="AF322" i="5"/>
  <c r="V323" i="5"/>
  <c r="AI322" i="5"/>
  <c r="U323" i="5"/>
  <c r="AH322" i="5"/>
  <c r="R323" i="5"/>
  <c r="AE322" i="5"/>
  <c r="T323" i="5"/>
  <c r="AG322" i="5"/>
  <c r="AB315" i="6" l="1"/>
  <c r="AD315" i="6"/>
  <c r="W317" i="6"/>
  <c r="S316" i="6"/>
  <c r="U316" i="6"/>
  <c r="W316" i="6"/>
  <c r="X316" i="6"/>
  <c r="V316" i="6"/>
  <c r="AH314" i="6"/>
  <c r="Z316" i="6"/>
  <c r="AA316" i="6" s="1"/>
  <c r="AC316" i="6"/>
  <c r="N317" i="6"/>
  <c r="M317" i="6"/>
  <c r="AI314" i="6"/>
  <c r="L317" i="6"/>
  <c r="O317" i="6"/>
  <c r="J318" i="6"/>
  <c r="L318" i="6" s="1"/>
  <c r="F319" i="6"/>
  <c r="Q317" i="6"/>
  <c r="E319" i="6"/>
  <c r="H319" i="6"/>
  <c r="D319" i="6"/>
  <c r="G319" i="6"/>
  <c r="AQ320" i="5"/>
  <c r="D320" i="6" s="1"/>
  <c r="AP322" i="5"/>
  <c r="AK321" i="5"/>
  <c r="X322" i="5"/>
  <c r="W324" i="5"/>
  <c r="AJ323" i="5"/>
  <c r="AL323" i="5"/>
  <c r="Y324" i="5"/>
  <c r="AA324" i="5"/>
  <c r="AN323" i="5"/>
  <c r="V324" i="5"/>
  <c r="AI323" i="5"/>
  <c r="AH323" i="5"/>
  <c r="U324" i="5"/>
  <c r="Q324" i="5"/>
  <c r="AD323" i="5"/>
  <c r="AB324" i="5"/>
  <c r="AO323" i="5"/>
  <c r="AG323" i="5"/>
  <c r="T324" i="5"/>
  <c r="Z324" i="5"/>
  <c r="AM323" i="5"/>
  <c r="AE323" i="5"/>
  <c r="R324" i="5"/>
  <c r="S324" i="5"/>
  <c r="AF323" i="5"/>
  <c r="AB316" i="6" l="1"/>
  <c r="AD316" i="6"/>
  <c r="X317" i="6"/>
  <c r="S318" i="6"/>
  <c r="V317" i="6"/>
  <c r="S317" i="6"/>
  <c r="T317" i="6"/>
  <c r="U317" i="6"/>
  <c r="Z317" i="6"/>
  <c r="AA317" i="6" s="1"/>
  <c r="AC317" i="6"/>
  <c r="AG315" i="6"/>
  <c r="AG316" i="6"/>
  <c r="M318" i="6"/>
  <c r="O318" i="6"/>
  <c r="N318" i="6"/>
  <c r="Q318" i="6"/>
  <c r="P318" i="6"/>
  <c r="J319" i="6"/>
  <c r="O319" i="6" s="1"/>
  <c r="I320" i="6"/>
  <c r="G320" i="6"/>
  <c r="H320" i="6"/>
  <c r="E320" i="6"/>
  <c r="F320" i="6"/>
  <c r="AP323" i="5"/>
  <c r="AQ321" i="5"/>
  <c r="H321" i="6" s="1"/>
  <c r="X323" i="5"/>
  <c r="AK322" i="5"/>
  <c r="W325" i="5"/>
  <c r="AJ324" i="5"/>
  <c r="AG324" i="5"/>
  <c r="T325" i="5"/>
  <c r="V325" i="5"/>
  <c r="AI324" i="5"/>
  <c r="AD324" i="5"/>
  <c r="Q325" i="5"/>
  <c r="R325" i="5"/>
  <c r="AE324" i="5"/>
  <c r="AB325" i="5"/>
  <c r="AO324" i="5"/>
  <c r="U325" i="5"/>
  <c r="AH324" i="5"/>
  <c r="AA325" i="5"/>
  <c r="AN324" i="5"/>
  <c r="AM324" i="5"/>
  <c r="Z325" i="5"/>
  <c r="AF324" i="5"/>
  <c r="S325" i="5"/>
  <c r="Y325" i="5"/>
  <c r="AL324" i="5"/>
  <c r="AB317" i="6" l="1"/>
  <c r="AD317" i="6"/>
  <c r="V319" i="6"/>
  <c r="W318" i="6"/>
  <c r="X318" i="6"/>
  <c r="U318" i="6"/>
  <c r="V318" i="6"/>
  <c r="T318" i="6"/>
  <c r="AH316" i="6"/>
  <c r="AH315" i="6"/>
  <c r="Z318" i="6"/>
  <c r="AA318" i="6" s="1"/>
  <c r="AC318" i="6"/>
  <c r="AI316" i="6"/>
  <c r="AG317" i="6"/>
  <c r="AI315" i="6"/>
  <c r="J320" i="6"/>
  <c r="P320" i="6" s="1"/>
  <c r="L319" i="6"/>
  <c r="P319" i="6"/>
  <c r="M319" i="6"/>
  <c r="Q319" i="6"/>
  <c r="N319" i="6"/>
  <c r="F321" i="6"/>
  <c r="G321" i="6"/>
  <c r="D321" i="6"/>
  <c r="E321" i="6"/>
  <c r="AP324" i="5"/>
  <c r="AQ322" i="5"/>
  <c r="H322" i="6" s="1"/>
  <c r="I321" i="6"/>
  <c r="X324" i="5"/>
  <c r="AK323" i="5"/>
  <c r="AI325" i="5"/>
  <c r="V326" i="5"/>
  <c r="Z326" i="5"/>
  <c r="AM325" i="5"/>
  <c r="W326" i="5"/>
  <c r="AJ325" i="5"/>
  <c r="Y326" i="5"/>
  <c r="AL325" i="5"/>
  <c r="AB326" i="5"/>
  <c r="AO325" i="5"/>
  <c r="AA326" i="5"/>
  <c r="AN325" i="5"/>
  <c r="R326" i="5"/>
  <c r="AE325" i="5"/>
  <c r="U326" i="5"/>
  <c r="AH325" i="5"/>
  <c r="S326" i="5"/>
  <c r="AF325" i="5"/>
  <c r="Q326" i="5"/>
  <c r="AD325" i="5"/>
  <c r="T326" i="5"/>
  <c r="AG325" i="5"/>
  <c r="U319" i="6" l="1"/>
  <c r="X319" i="6"/>
  <c r="T319" i="6"/>
  <c r="W319" i="6"/>
  <c r="S319" i="6"/>
  <c r="W320" i="6"/>
  <c r="AH317" i="6"/>
  <c r="Z319" i="6"/>
  <c r="AA319" i="6" s="1"/>
  <c r="AC319" i="6"/>
  <c r="AB318" i="6"/>
  <c r="AD318" i="6"/>
  <c r="AG318" i="6"/>
  <c r="J321" i="6"/>
  <c r="L321" i="6" s="1"/>
  <c r="Q320" i="6"/>
  <c r="L320" i="6"/>
  <c r="N320" i="6"/>
  <c r="M320" i="6"/>
  <c r="O320" i="6"/>
  <c r="G322" i="6"/>
  <c r="I322" i="6"/>
  <c r="E322" i="6"/>
  <c r="D322" i="6"/>
  <c r="F322" i="6"/>
  <c r="AP325" i="5"/>
  <c r="AQ323" i="5"/>
  <c r="I323" i="6" s="1"/>
  <c r="X325" i="5"/>
  <c r="AK324" i="5"/>
  <c r="W327" i="5"/>
  <c r="AJ326" i="5"/>
  <c r="Z327" i="5"/>
  <c r="AM326" i="5"/>
  <c r="AN326" i="5"/>
  <c r="AA327" i="5"/>
  <c r="AB327" i="5"/>
  <c r="AO326" i="5"/>
  <c r="AH326" i="5"/>
  <c r="U327" i="5"/>
  <c r="R327" i="5"/>
  <c r="AE326" i="5"/>
  <c r="T327" i="5"/>
  <c r="AG326" i="5"/>
  <c r="V327" i="5"/>
  <c r="AI326" i="5"/>
  <c r="Q327" i="5"/>
  <c r="AD326" i="5"/>
  <c r="AL326" i="5"/>
  <c r="Y327" i="5"/>
  <c r="S327" i="5"/>
  <c r="AF326" i="5"/>
  <c r="AI317" i="6" l="1"/>
  <c r="AB319" i="6"/>
  <c r="AD319" i="6"/>
  <c r="V320" i="6"/>
  <c r="T320" i="6"/>
  <c r="U320" i="6"/>
  <c r="S320" i="6"/>
  <c r="X320" i="6"/>
  <c r="S321" i="6"/>
  <c r="AH318" i="6"/>
  <c r="Z320" i="6"/>
  <c r="AA320" i="6" s="1"/>
  <c r="AC320" i="6"/>
  <c r="AI318" i="6"/>
  <c r="AG319" i="6"/>
  <c r="J322" i="6"/>
  <c r="P322" i="6" s="1"/>
  <c r="M321" i="6"/>
  <c r="O321" i="6"/>
  <c r="Q321" i="6"/>
  <c r="N321" i="6"/>
  <c r="P321" i="6"/>
  <c r="D323" i="6"/>
  <c r="F323" i="6"/>
  <c r="G323" i="6"/>
  <c r="H323" i="6"/>
  <c r="AP326" i="5"/>
  <c r="AQ324" i="5"/>
  <c r="F324" i="6" s="1"/>
  <c r="E323" i="6"/>
  <c r="X326" i="5"/>
  <c r="AK325" i="5"/>
  <c r="AA328" i="5"/>
  <c r="AN327" i="5"/>
  <c r="AM327" i="5"/>
  <c r="Z328" i="5"/>
  <c r="AG327" i="5"/>
  <c r="T328" i="5"/>
  <c r="AJ327" i="5"/>
  <c r="W328" i="5"/>
  <c r="Q328" i="5"/>
  <c r="AD327" i="5"/>
  <c r="AB328" i="5"/>
  <c r="AO327" i="5"/>
  <c r="AE327" i="5"/>
  <c r="R328" i="5"/>
  <c r="S328" i="5"/>
  <c r="AF327" i="5"/>
  <c r="Y328" i="5"/>
  <c r="AL327" i="5"/>
  <c r="AH327" i="5"/>
  <c r="U328" i="5"/>
  <c r="AI327" i="5"/>
  <c r="V328" i="5"/>
  <c r="AB320" i="6" l="1"/>
  <c r="AD320" i="6"/>
  <c r="W321" i="6"/>
  <c r="U321" i="6"/>
  <c r="X321" i="6"/>
  <c r="V321" i="6"/>
  <c r="T321" i="6"/>
  <c r="W322" i="6"/>
  <c r="AH319" i="6"/>
  <c r="Z321" i="6"/>
  <c r="AA321" i="6" s="1"/>
  <c r="AC321" i="6"/>
  <c r="AG320" i="6"/>
  <c r="M322" i="6"/>
  <c r="L322" i="6"/>
  <c r="Q322" i="6"/>
  <c r="N322" i="6"/>
  <c r="O322" i="6"/>
  <c r="I324" i="6"/>
  <c r="J323" i="6"/>
  <c r="L323" i="6" s="1"/>
  <c r="G324" i="6"/>
  <c r="AQ325" i="5"/>
  <c r="I325" i="6" s="1"/>
  <c r="H324" i="6"/>
  <c r="D324" i="6"/>
  <c r="AP327" i="5"/>
  <c r="E324" i="6"/>
  <c r="X327" i="5"/>
  <c r="AK326" i="5"/>
  <c r="Z329" i="5"/>
  <c r="AM328" i="5"/>
  <c r="AF328" i="5"/>
  <c r="S329" i="5"/>
  <c r="AB329" i="5"/>
  <c r="AO328" i="5"/>
  <c r="AA329" i="5"/>
  <c r="AN328" i="5"/>
  <c r="AI328" i="5"/>
  <c r="V329" i="5"/>
  <c r="T329" i="5"/>
  <c r="AG328" i="5"/>
  <c r="U329" i="5"/>
  <c r="AH328" i="5"/>
  <c r="Y329" i="5"/>
  <c r="AL328" i="5"/>
  <c r="R329" i="5"/>
  <c r="AE328" i="5"/>
  <c r="AJ328" i="5"/>
  <c r="W329" i="5"/>
  <c r="AD328" i="5"/>
  <c r="Q329" i="5"/>
  <c r="AI319" i="6" l="1"/>
  <c r="S323" i="6"/>
  <c r="V322" i="6"/>
  <c r="U322" i="6"/>
  <c r="X322" i="6"/>
  <c r="S322" i="6"/>
  <c r="T322" i="6"/>
  <c r="AH320" i="6"/>
  <c r="Z322" i="6"/>
  <c r="AA322" i="6" s="1"/>
  <c r="AC322" i="6"/>
  <c r="AB322" i="6" s="1"/>
  <c r="AB321" i="6"/>
  <c r="AD321" i="6"/>
  <c r="AG321" i="6"/>
  <c r="E325" i="6"/>
  <c r="M323" i="6"/>
  <c r="G325" i="6"/>
  <c r="D325" i="6"/>
  <c r="F325" i="6"/>
  <c r="H325" i="6"/>
  <c r="Q323" i="6"/>
  <c r="O323" i="6"/>
  <c r="P323" i="6"/>
  <c r="N323" i="6"/>
  <c r="J324" i="6"/>
  <c r="P324" i="6" s="1"/>
  <c r="AP328" i="5"/>
  <c r="AQ326" i="5"/>
  <c r="D326" i="6" s="1"/>
  <c r="AK327" i="5"/>
  <c r="X328" i="5"/>
  <c r="AI329" i="5"/>
  <c r="V330" i="5"/>
  <c r="AJ329" i="5"/>
  <c r="W330" i="5"/>
  <c r="T330" i="5"/>
  <c r="AG329" i="5"/>
  <c r="AA330" i="5"/>
  <c r="AN329" i="5"/>
  <c r="U330" i="5"/>
  <c r="AH329" i="5"/>
  <c r="AB330" i="5"/>
  <c r="AO329" i="5"/>
  <c r="AE329" i="5"/>
  <c r="R330" i="5"/>
  <c r="AF329" i="5"/>
  <c r="S330" i="5"/>
  <c r="AD329" i="5"/>
  <c r="Q330" i="5"/>
  <c r="AL329" i="5"/>
  <c r="Y330" i="5"/>
  <c r="Z330" i="5"/>
  <c r="AM329" i="5"/>
  <c r="AI320" i="6" l="1"/>
  <c r="AD322" i="6"/>
  <c r="W324" i="6"/>
  <c r="U323" i="6"/>
  <c r="W323" i="6"/>
  <c r="V323" i="6"/>
  <c r="X323" i="6"/>
  <c r="T323" i="6"/>
  <c r="AH321" i="6"/>
  <c r="Z323" i="6"/>
  <c r="AA323" i="6" s="1"/>
  <c r="AC323" i="6"/>
  <c r="AG322" i="6"/>
  <c r="AI321" i="6"/>
  <c r="M324" i="6"/>
  <c r="O324" i="6"/>
  <c r="J325" i="6"/>
  <c r="O325" i="6" s="1"/>
  <c r="L324" i="6"/>
  <c r="G326" i="6"/>
  <c r="N324" i="6"/>
  <c r="F326" i="6"/>
  <c r="Q324" i="6"/>
  <c r="I326" i="6"/>
  <c r="E326" i="6"/>
  <c r="H326" i="6"/>
  <c r="AP329" i="5"/>
  <c r="AQ327" i="5"/>
  <c r="F327" i="6" s="1"/>
  <c r="X329" i="5"/>
  <c r="AK328" i="5"/>
  <c r="AJ330" i="5"/>
  <c r="W331" i="5"/>
  <c r="U331" i="5"/>
  <c r="AH330" i="5"/>
  <c r="AD330" i="5"/>
  <c r="Q331" i="5"/>
  <c r="S331" i="5"/>
  <c r="AF330" i="5"/>
  <c r="V331" i="5"/>
  <c r="AI330" i="5"/>
  <c r="AA331" i="5"/>
  <c r="AN330" i="5"/>
  <c r="AB331" i="5"/>
  <c r="AO330" i="5"/>
  <c r="Y331" i="5"/>
  <c r="AL330" i="5"/>
  <c r="R331" i="5"/>
  <c r="AE330" i="5"/>
  <c r="Z331" i="5"/>
  <c r="AM330" i="5"/>
  <c r="T331" i="5"/>
  <c r="AG330" i="5"/>
  <c r="X324" i="6" l="1"/>
  <c r="U324" i="6"/>
  <c r="S324" i="6"/>
  <c r="V325" i="6"/>
  <c r="V324" i="6"/>
  <c r="T324" i="6"/>
  <c r="AH322" i="6"/>
  <c r="Z324" i="6"/>
  <c r="AA324" i="6" s="1"/>
  <c r="AC324" i="6"/>
  <c r="AB324" i="6" s="1"/>
  <c r="AB323" i="6"/>
  <c r="AD323" i="6"/>
  <c r="AG323" i="6"/>
  <c r="N325" i="6"/>
  <c r="L325" i="6"/>
  <c r="Q325" i="6"/>
  <c r="M325" i="6"/>
  <c r="P325" i="6"/>
  <c r="D327" i="6"/>
  <c r="G327" i="6"/>
  <c r="E327" i="6"/>
  <c r="J326" i="6"/>
  <c r="Q326" i="6" s="1"/>
  <c r="AP330" i="5"/>
  <c r="AQ328" i="5"/>
  <c r="E328" i="6" s="1"/>
  <c r="H327" i="6"/>
  <c r="I327" i="6"/>
  <c r="X330" i="5"/>
  <c r="AK329" i="5"/>
  <c r="Z332" i="5"/>
  <c r="AM331" i="5"/>
  <c r="AA332" i="5"/>
  <c r="AN331" i="5"/>
  <c r="S332" i="5"/>
  <c r="AF331" i="5"/>
  <c r="W332" i="5"/>
  <c r="AJ331" i="5"/>
  <c r="AO331" i="5"/>
  <c r="AB332" i="5"/>
  <c r="AI331" i="5"/>
  <c r="V332" i="5"/>
  <c r="AE331" i="5"/>
  <c r="R332" i="5"/>
  <c r="Y332" i="5"/>
  <c r="AL331" i="5"/>
  <c r="AG331" i="5"/>
  <c r="T332" i="5"/>
  <c r="Q332" i="5"/>
  <c r="AD331" i="5"/>
  <c r="AH331" i="5"/>
  <c r="U332" i="5"/>
  <c r="AI322" i="6" l="1"/>
  <c r="AD324" i="6"/>
  <c r="X326" i="6"/>
  <c r="W325" i="6"/>
  <c r="T325" i="6"/>
  <c r="X325" i="6"/>
  <c r="S325" i="6"/>
  <c r="U325" i="6"/>
  <c r="AH323" i="6"/>
  <c r="Z325" i="6"/>
  <c r="AA325" i="6" s="1"/>
  <c r="AC325" i="6"/>
  <c r="AG324" i="6"/>
  <c r="L326" i="6"/>
  <c r="P326" i="6"/>
  <c r="O326" i="6"/>
  <c r="N326" i="6"/>
  <c r="M326" i="6"/>
  <c r="H328" i="6"/>
  <c r="J327" i="6"/>
  <c r="Q327" i="6" s="1"/>
  <c r="F328" i="6"/>
  <c r="I328" i="6"/>
  <c r="D328" i="6"/>
  <c r="AQ329" i="5"/>
  <c r="H329" i="6" s="1"/>
  <c r="G328" i="6"/>
  <c r="AP331" i="5"/>
  <c r="X331" i="5"/>
  <c r="AK330" i="5"/>
  <c r="S333" i="5"/>
  <c r="AF332" i="5"/>
  <c r="AI332" i="5"/>
  <c r="V333" i="5"/>
  <c r="AO332" i="5"/>
  <c r="AB333" i="5"/>
  <c r="Y333" i="5"/>
  <c r="AL332" i="5"/>
  <c r="AH332" i="5"/>
  <c r="U333" i="5"/>
  <c r="R333" i="5"/>
  <c r="AE332" i="5"/>
  <c r="AD332" i="5"/>
  <c r="Q333" i="5"/>
  <c r="AA333" i="5"/>
  <c r="AN332" i="5"/>
  <c r="AJ332" i="5"/>
  <c r="W333" i="5"/>
  <c r="T333" i="5"/>
  <c r="AG332" i="5"/>
  <c r="AM332" i="5"/>
  <c r="Z333" i="5"/>
  <c r="AI323" i="6" l="1"/>
  <c r="AB325" i="6"/>
  <c r="AD325" i="6"/>
  <c r="X327" i="6"/>
  <c r="T326" i="6"/>
  <c r="U326" i="6"/>
  <c r="V326" i="6"/>
  <c r="W326" i="6"/>
  <c r="S326" i="6"/>
  <c r="AH324" i="6"/>
  <c r="Z326" i="6"/>
  <c r="AA326" i="6" s="1"/>
  <c r="AC326" i="6"/>
  <c r="AG325" i="6"/>
  <c r="AI324" i="6"/>
  <c r="F329" i="6"/>
  <c r="G329" i="6"/>
  <c r="E329" i="6"/>
  <c r="I329" i="6"/>
  <c r="D329" i="6"/>
  <c r="N327" i="6"/>
  <c r="O327" i="6"/>
  <c r="P327" i="6"/>
  <c r="M327" i="6"/>
  <c r="L327" i="6"/>
  <c r="J328" i="6"/>
  <c r="O328" i="6" s="1"/>
  <c r="AP332" i="5"/>
  <c r="AQ330" i="5"/>
  <c r="E330" i="6" s="1"/>
  <c r="X332" i="5"/>
  <c r="AK331" i="5"/>
  <c r="U334" i="5"/>
  <c r="AH333" i="5"/>
  <c r="AA334" i="5"/>
  <c r="AN333" i="5"/>
  <c r="AL333" i="5"/>
  <c r="Y334" i="5"/>
  <c r="V334" i="5"/>
  <c r="AI333" i="5"/>
  <c r="AG333" i="5"/>
  <c r="T334" i="5"/>
  <c r="W334" i="5"/>
  <c r="AJ333" i="5"/>
  <c r="AB334" i="5"/>
  <c r="AO333" i="5"/>
  <c r="AE333" i="5"/>
  <c r="R334" i="5"/>
  <c r="AM333" i="5"/>
  <c r="Z334" i="5"/>
  <c r="Q334" i="5"/>
  <c r="AD333" i="5"/>
  <c r="AF333" i="5"/>
  <c r="S334" i="5"/>
  <c r="AB326" i="6" l="1"/>
  <c r="AD326" i="6"/>
  <c r="V328" i="6"/>
  <c r="S327" i="6"/>
  <c r="T327" i="6"/>
  <c r="W327" i="6"/>
  <c r="V327" i="6"/>
  <c r="U327" i="6"/>
  <c r="AH325" i="6"/>
  <c r="Z327" i="6"/>
  <c r="AA327" i="6" s="1"/>
  <c r="AC327" i="6"/>
  <c r="AG326" i="6"/>
  <c r="AI325" i="6"/>
  <c r="L328" i="6"/>
  <c r="N328" i="6"/>
  <c r="J329" i="6"/>
  <c r="N329" i="6" s="1"/>
  <c r="P328" i="6"/>
  <c r="F330" i="6"/>
  <c r="H330" i="6"/>
  <c r="M328" i="6"/>
  <c r="Q328" i="6"/>
  <c r="I330" i="6"/>
  <c r="AQ331" i="5"/>
  <c r="D331" i="6" s="1"/>
  <c r="G330" i="6"/>
  <c r="AP333" i="5"/>
  <c r="D330" i="6"/>
  <c r="X333" i="5"/>
  <c r="AK332" i="5"/>
  <c r="U335" i="5"/>
  <c r="AH334" i="5"/>
  <c r="R335" i="5"/>
  <c r="AE334" i="5"/>
  <c r="Q335" i="5"/>
  <c r="AD334" i="5"/>
  <c r="AG334" i="5"/>
  <c r="T335" i="5"/>
  <c r="AB335" i="5"/>
  <c r="AO334" i="5"/>
  <c r="AM334" i="5"/>
  <c r="Z335" i="5"/>
  <c r="V335" i="5"/>
  <c r="AI334" i="5"/>
  <c r="W335" i="5"/>
  <c r="AJ334" i="5"/>
  <c r="S335" i="5"/>
  <c r="AF334" i="5"/>
  <c r="Y335" i="5"/>
  <c r="AL334" i="5"/>
  <c r="AA335" i="5"/>
  <c r="AN334" i="5"/>
  <c r="AB327" i="6" l="1"/>
  <c r="AD327" i="6"/>
  <c r="X328" i="6"/>
  <c r="T328" i="6"/>
  <c r="W328" i="6"/>
  <c r="U329" i="6"/>
  <c r="U328" i="6"/>
  <c r="S328" i="6"/>
  <c r="AH326" i="6"/>
  <c r="Z328" i="6"/>
  <c r="AA328" i="6" s="1"/>
  <c r="AC328" i="6"/>
  <c r="AG327" i="6"/>
  <c r="AI326" i="6"/>
  <c r="L329" i="6"/>
  <c r="M329" i="6"/>
  <c r="O329" i="6"/>
  <c r="P329" i="6"/>
  <c r="Q329" i="6"/>
  <c r="J330" i="6"/>
  <c r="L330" i="6" s="1"/>
  <c r="I331" i="6"/>
  <c r="G331" i="6"/>
  <c r="F331" i="6"/>
  <c r="H331" i="6"/>
  <c r="AP334" i="5"/>
  <c r="AQ332" i="5"/>
  <c r="D332" i="6" s="1"/>
  <c r="E331" i="6"/>
  <c r="X334" i="5"/>
  <c r="AK333" i="5"/>
  <c r="AM335" i="5"/>
  <c r="Z336" i="5"/>
  <c r="U336" i="5"/>
  <c r="AH335" i="5"/>
  <c r="AL335" i="5"/>
  <c r="Y336" i="5"/>
  <c r="AN335" i="5"/>
  <c r="AA336" i="5"/>
  <c r="AB336" i="5"/>
  <c r="AO335" i="5"/>
  <c r="AG335" i="5"/>
  <c r="T336" i="5"/>
  <c r="W336" i="5"/>
  <c r="AJ335" i="5"/>
  <c r="AF335" i="5"/>
  <c r="S336" i="5"/>
  <c r="Q336" i="5"/>
  <c r="AD335" i="5"/>
  <c r="R336" i="5"/>
  <c r="AE335" i="5"/>
  <c r="AI335" i="5"/>
  <c r="V336" i="5"/>
  <c r="AB328" i="6" l="1"/>
  <c r="AD328" i="6"/>
  <c r="S330" i="6"/>
  <c r="X329" i="6"/>
  <c r="W329" i="6"/>
  <c r="V329" i="6"/>
  <c r="T329" i="6"/>
  <c r="S329" i="6"/>
  <c r="AH327" i="6"/>
  <c r="Z329" i="6"/>
  <c r="AA329" i="6" s="1"/>
  <c r="AC329" i="6"/>
  <c r="AG328" i="6"/>
  <c r="AI327" i="6"/>
  <c r="P330" i="6"/>
  <c r="M330" i="6"/>
  <c r="Q330" i="6"/>
  <c r="N330" i="6"/>
  <c r="O330" i="6"/>
  <c r="J331" i="6"/>
  <c r="N331" i="6" s="1"/>
  <c r="F332" i="6"/>
  <c r="G332" i="6"/>
  <c r="E332" i="6"/>
  <c r="H332" i="6"/>
  <c r="I332" i="6"/>
  <c r="AP335" i="5"/>
  <c r="AQ333" i="5"/>
  <c r="H333" i="6" s="1"/>
  <c r="AK334" i="5"/>
  <c r="X335" i="5"/>
  <c r="T337" i="5"/>
  <c r="AG336" i="5"/>
  <c r="U337" i="5"/>
  <c r="AH336" i="5"/>
  <c r="AA337" i="5"/>
  <c r="AN336" i="5"/>
  <c r="R337" i="5"/>
  <c r="AE336" i="5"/>
  <c r="Z337" i="5"/>
  <c r="AM336" i="5"/>
  <c r="AO336" i="5"/>
  <c r="AB337" i="5"/>
  <c r="AI336" i="5"/>
  <c r="V337" i="5"/>
  <c r="S337" i="5"/>
  <c r="AF336" i="5"/>
  <c r="AJ336" i="5"/>
  <c r="W337" i="5"/>
  <c r="AL336" i="5"/>
  <c r="Y337" i="5"/>
  <c r="AD336" i="5"/>
  <c r="Q337" i="5"/>
  <c r="AB329" i="6" l="1"/>
  <c r="AD329" i="6"/>
  <c r="U331" i="6"/>
  <c r="V330" i="6"/>
  <c r="U330" i="6"/>
  <c r="X330" i="6"/>
  <c r="T330" i="6"/>
  <c r="W330" i="6"/>
  <c r="AH328" i="6"/>
  <c r="Z330" i="6"/>
  <c r="AA330" i="6" s="1"/>
  <c r="AC330" i="6"/>
  <c r="AG329" i="6"/>
  <c r="AI328" i="6"/>
  <c r="Q331" i="6"/>
  <c r="L331" i="6"/>
  <c r="P331" i="6"/>
  <c r="M331" i="6"/>
  <c r="O331" i="6"/>
  <c r="J332" i="6"/>
  <c r="O332" i="6" s="1"/>
  <c r="G333" i="6"/>
  <c r="I333" i="6"/>
  <c r="D333" i="6"/>
  <c r="E333" i="6"/>
  <c r="AQ334" i="5"/>
  <c r="H334" i="6" s="1"/>
  <c r="F333" i="6"/>
  <c r="AP336" i="5"/>
  <c r="X336" i="5"/>
  <c r="AK335" i="5"/>
  <c r="AA338" i="5"/>
  <c r="AN337" i="5"/>
  <c r="AM337" i="5"/>
  <c r="Z338" i="5"/>
  <c r="U338" i="5"/>
  <c r="AH337" i="5"/>
  <c r="S338" i="5"/>
  <c r="AF337" i="5"/>
  <c r="AE337" i="5"/>
  <c r="R338" i="5"/>
  <c r="W338" i="5"/>
  <c r="AJ337" i="5"/>
  <c r="Q338" i="5"/>
  <c r="AD337" i="5"/>
  <c r="Y338" i="5"/>
  <c r="AL337" i="5"/>
  <c r="AB338" i="5"/>
  <c r="AO337" i="5"/>
  <c r="V338" i="5"/>
  <c r="AI337" i="5"/>
  <c r="AG337" i="5"/>
  <c r="T338" i="5"/>
  <c r="V332" i="6" l="1"/>
  <c r="V331" i="6"/>
  <c r="T331" i="6"/>
  <c r="W331" i="6"/>
  <c r="S331" i="6"/>
  <c r="X331" i="6"/>
  <c r="AH329" i="6"/>
  <c r="Z331" i="6"/>
  <c r="AA331" i="6" s="1"/>
  <c r="AC331" i="6"/>
  <c r="AB330" i="6"/>
  <c r="AD330" i="6"/>
  <c r="AG330" i="6"/>
  <c r="N332" i="6"/>
  <c r="Q332" i="6"/>
  <c r="L332" i="6"/>
  <c r="P332" i="6"/>
  <c r="M332" i="6"/>
  <c r="G334" i="6"/>
  <c r="D334" i="6"/>
  <c r="J333" i="6"/>
  <c r="M333" i="6" s="1"/>
  <c r="I334" i="6"/>
  <c r="E334" i="6"/>
  <c r="F334" i="6"/>
  <c r="AQ335" i="5"/>
  <c r="H335" i="6" s="1"/>
  <c r="AP337" i="5"/>
  <c r="AK336" i="5"/>
  <c r="X337" i="5"/>
  <c r="AF338" i="5"/>
  <c r="S339" i="5"/>
  <c r="AH338" i="5"/>
  <c r="U339" i="5"/>
  <c r="Z339" i="5"/>
  <c r="AM338" i="5"/>
  <c r="AO338" i="5"/>
  <c r="AB339" i="5"/>
  <c r="W339" i="5"/>
  <c r="AJ338" i="5"/>
  <c r="V339" i="5"/>
  <c r="AI338" i="5"/>
  <c r="R339" i="5"/>
  <c r="AE338" i="5"/>
  <c r="AD338" i="5"/>
  <c r="Q339" i="5"/>
  <c r="AL338" i="5"/>
  <c r="Y339" i="5"/>
  <c r="AA339" i="5"/>
  <c r="AN338" i="5"/>
  <c r="T339" i="5"/>
  <c r="AG338" i="5"/>
  <c r="AI329" i="6" l="1"/>
  <c r="AB331" i="6"/>
  <c r="AD331" i="6"/>
  <c r="T333" i="6"/>
  <c r="T332" i="6"/>
  <c r="W332" i="6"/>
  <c r="S332" i="6"/>
  <c r="X332" i="6"/>
  <c r="U332" i="6"/>
  <c r="AH330" i="6"/>
  <c r="Z332" i="6"/>
  <c r="AA332" i="6" s="1"/>
  <c r="AC332" i="6"/>
  <c r="Q333" i="6"/>
  <c r="P333" i="6"/>
  <c r="L333" i="6"/>
  <c r="J334" i="6"/>
  <c r="P334" i="6" s="1"/>
  <c r="N333" i="6"/>
  <c r="O333" i="6"/>
  <c r="G335" i="6"/>
  <c r="D335" i="6"/>
  <c r="I335" i="6"/>
  <c r="AP338" i="5"/>
  <c r="E335" i="6"/>
  <c r="F335" i="6"/>
  <c r="AQ336" i="5"/>
  <c r="F336" i="6" s="1"/>
  <c r="AK337" i="5"/>
  <c r="X338" i="5"/>
  <c r="S340" i="5"/>
  <c r="AF339" i="5"/>
  <c r="AD339" i="5"/>
  <c r="Q340" i="5"/>
  <c r="AG339" i="5"/>
  <c r="T340" i="5"/>
  <c r="AB340" i="5"/>
  <c r="AO339" i="5"/>
  <c r="R340" i="5"/>
  <c r="AE339" i="5"/>
  <c r="AN339" i="5"/>
  <c r="AA340" i="5"/>
  <c r="AJ339" i="5"/>
  <c r="W340" i="5"/>
  <c r="AM339" i="5"/>
  <c r="Z340" i="5"/>
  <c r="Y340" i="5"/>
  <c r="AL339" i="5"/>
  <c r="U340" i="5"/>
  <c r="AH339" i="5"/>
  <c r="V340" i="5"/>
  <c r="AI339" i="5"/>
  <c r="AI330" i="6" l="1"/>
  <c r="AB332" i="6"/>
  <c r="AD332" i="6"/>
  <c r="V333" i="6"/>
  <c r="U333" i="6"/>
  <c r="W334" i="6"/>
  <c r="S333" i="6"/>
  <c r="W333" i="6"/>
  <c r="X333" i="6"/>
  <c r="Z333" i="6"/>
  <c r="AA333" i="6" s="1"/>
  <c r="AC333" i="6"/>
  <c r="AG332" i="6"/>
  <c r="AG331" i="6"/>
  <c r="L334" i="6"/>
  <c r="N334" i="6"/>
  <c r="O334" i="6"/>
  <c r="Q334" i="6"/>
  <c r="M334" i="6"/>
  <c r="D336" i="6"/>
  <c r="J335" i="6"/>
  <c r="P335" i="6" s="1"/>
  <c r="I336" i="6"/>
  <c r="E336" i="6"/>
  <c r="G336" i="6"/>
  <c r="AP339" i="5"/>
  <c r="H336" i="6"/>
  <c r="AQ337" i="5"/>
  <c r="H337" i="6" s="1"/>
  <c r="AK338" i="5"/>
  <c r="X339" i="5"/>
  <c r="AN340" i="5"/>
  <c r="AA341" i="5"/>
  <c r="R341" i="5"/>
  <c r="AE340" i="5"/>
  <c r="AF340" i="5"/>
  <c r="S341" i="5"/>
  <c r="V341" i="5"/>
  <c r="AI340" i="5"/>
  <c r="AH340" i="5"/>
  <c r="U341" i="5"/>
  <c r="AB341" i="5"/>
  <c r="AO340" i="5"/>
  <c r="AJ340" i="5"/>
  <c r="W341" i="5"/>
  <c r="AL340" i="5"/>
  <c r="Y341" i="5"/>
  <c r="Q341" i="5"/>
  <c r="AD340" i="5"/>
  <c r="AM340" i="5"/>
  <c r="Z341" i="5"/>
  <c r="T341" i="5"/>
  <c r="AG340" i="5"/>
  <c r="AB333" i="6" l="1"/>
  <c r="AD333" i="6"/>
  <c r="W335" i="6"/>
  <c r="T334" i="6"/>
  <c r="X334" i="6"/>
  <c r="V334" i="6"/>
  <c r="U334" i="6"/>
  <c r="S334" i="6"/>
  <c r="AH331" i="6"/>
  <c r="AH332" i="6"/>
  <c r="Z334" i="6"/>
  <c r="AA334" i="6" s="1"/>
  <c r="AC334" i="6"/>
  <c r="AG333" i="6"/>
  <c r="AI331" i="6"/>
  <c r="AI332" i="6"/>
  <c r="N335" i="6"/>
  <c r="O335" i="6"/>
  <c r="Q335" i="6"/>
  <c r="M335" i="6"/>
  <c r="L335" i="6"/>
  <c r="J336" i="6"/>
  <c r="M336" i="6" s="1"/>
  <c r="F337" i="6"/>
  <c r="I337" i="6"/>
  <c r="G337" i="6"/>
  <c r="AP340" i="5"/>
  <c r="D337" i="6"/>
  <c r="E337" i="6"/>
  <c r="AQ338" i="5"/>
  <c r="F338" i="6" s="1"/>
  <c r="X340" i="5"/>
  <c r="AK339" i="5"/>
  <c r="AI341" i="5"/>
  <c r="V342" i="5"/>
  <c r="U342" i="5"/>
  <c r="AH341" i="5"/>
  <c r="S342" i="5"/>
  <c r="AF341" i="5"/>
  <c r="AA342" i="5"/>
  <c r="AN341" i="5"/>
  <c r="Y342" i="5"/>
  <c r="AL341" i="5"/>
  <c r="W342" i="5"/>
  <c r="AJ341" i="5"/>
  <c r="AG341" i="5"/>
  <c r="T342" i="5"/>
  <c r="AE341" i="5"/>
  <c r="R342" i="5"/>
  <c r="Z342" i="5"/>
  <c r="AM341" i="5"/>
  <c r="AB342" i="5"/>
  <c r="AO341" i="5"/>
  <c r="Q342" i="5"/>
  <c r="AD341" i="5"/>
  <c r="AB334" i="6" l="1"/>
  <c r="AD334" i="6"/>
  <c r="T336" i="6"/>
  <c r="S335" i="6"/>
  <c r="T335" i="6"/>
  <c r="X335" i="6"/>
  <c r="V335" i="6"/>
  <c r="U335" i="6"/>
  <c r="AH333" i="6"/>
  <c r="Z335" i="6"/>
  <c r="AA335" i="6" s="1"/>
  <c r="AC335" i="6"/>
  <c r="AG334" i="6"/>
  <c r="J337" i="6"/>
  <c r="Q337" i="6" s="1"/>
  <c r="N336" i="6"/>
  <c r="P336" i="6"/>
  <c r="L336" i="6"/>
  <c r="Q336" i="6"/>
  <c r="O336" i="6"/>
  <c r="E338" i="6"/>
  <c r="AP341" i="5"/>
  <c r="D338" i="6"/>
  <c r="G338" i="6"/>
  <c r="H338" i="6"/>
  <c r="I338" i="6"/>
  <c r="AQ339" i="5"/>
  <c r="H339" i="6" s="1"/>
  <c r="X341" i="5"/>
  <c r="AK340" i="5"/>
  <c r="AH342" i="5"/>
  <c r="U343" i="5"/>
  <c r="AA343" i="5"/>
  <c r="AN342" i="5"/>
  <c r="T343" i="5"/>
  <c r="AG342" i="5"/>
  <c r="V343" i="5"/>
  <c r="AI342" i="5"/>
  <c r="Q343" i="5"/>
  <c r="AD342" i="5"/>
  <c r="AJ342" i="5"/>
  <c r="W343" i="5"/>
  <c r="AF342" i="5"/>
  <c r="S343" i="5"/>
  <c r="AE342" i="5"/>
  <c r="R343" i="5"/>
  <c r="Y343" i="5"/>
  <c r="AL342" i="5"/>
  <c r="AO342" i="5"/>
  <c r="AB343" i="5"/>
  <c r="Z343" i="5"/>
  <c r="AM342" i="5"/>
  <c r="AI333" i="6" l="1"/>
  <c r="AB335" i="6"/>
  <c r="AD335" i="6"/>
  <c r="V336" i="6"/>
  <c r="X336" i="6"/>
  <c r="S336" i="6"/>
  <c r="W336" i="6"/>
  <c r="U336" i="6"/>
  <c r="X337" i="6"/>
  <c r="AH334" i="6"/>
  <c r="Z336" i="6"/>
  <c r="AA336" i="6" s="1"/>
  <c r="AC336" i="6"/>
  <c r="AG335" i="6"/>
  <c r="N337" i="6"/>
  <c r="M337" i="6"/>
  <c r="O337" i="6"/>
  <c r="L337" i="6"/>
  <c r="P337" i="6"/>
  <c r="J338" i="6"/>
  <c r="P338" i="6" s="1"/>
  <c r="I339" i="6"/>
  <c r="D339" i="6"/>
  <c r="AQ340" i="5"/>
  <c r="D340" i="6" s="1"/>
  <c r="F339" i="6"/>
  <c r="AP342" i="5"/>
  <c r="G339" i="6"/>
  <c r="E339" i="6"/>
  <c r="AK341" i="5"/>
  <c r="X342" i="5"/>
  <c r="AG343" i="5"/>
  <c r="T344" i="5"/>
  <c r="AE343" i="5"/>
  <c r="R344" i="5"/>
  <c r="Z344" i="5"/>
  <c r="AM343" i="5"/>
  <c r="AB344" i="5"/>
  <c r="AO343" i="5"/>
  <c r="W344" i="5"/>
  <c r="AJ343" i="5"/>
  <c r="AN343" i="5"/>
  <c r="AA344" i="5"/>
  <c r="AH343" i="5"/>
  <c r="U344" i="5"/>
  <c r="AL343" i="5"/>
  <c r="Y344" i="5"/>
  <c r="V344" i="5"/>
  <c r="AI343" i="5"/>
  <c r="AD343" i="5"/>
  <c r="Q344" i="5"/>
  <c r="S344" i="5"/>
  <c r="AF343" i="5"/>
  <c r="AI334" i="6" l="1"/>
  <c r="AB336" i="6"/>
  <c r="AD336" i="6"/>
  <c r="W338" i="6"/>
  <c r="W337" i="6"/>
  <c r="S337" i="6"/>
  <c r="V337" i="6"/>
  <c r="T337" i="6"/>
  <c r="U337" i="6"/>
  <c r="AH335" i="6"/>
  <c r="Z337" i="6"/>
  <c r="AA337" i="6" s="1"/>
  <c r="AC337" i="6"/>
  <c r="AG336" i="6"/>
  <c r="Q338" i="6"/>
  <c r="N338" i="6"/>
  <c r="O338" i="6"/>
  <c r="L338" i="6"/>
  <c r="M338" i="6"/>
  <c r="J339" i="6"/>
  <c r="L339" i="6" s="1"/>
  <c r="F340" i="6"/>
  <c r="H340" i="6"/>
  <c r="AP343" i="5"/>
  <c r="I340" i="6"/>
  <c r="AQ341" i="5"/>
  <c r="D341" i="6" s="1"/>
  <c r="G340" i="6"/>
  <c r="E340" i="6"/>
  <c r="X343" i="5"/>
  <c r="AK342" i="5"/>
  <c r="R345" i="5"/>
  <c r="AE344" i="5"/>
  <c r="AH344" i="5"/>
  <c r="U345" i="5"/>
  <c r="T345" i="5"/>
  <c r="AG344" i="5"/>
  <c r="AA345" i="5"/>
  <c r="AN344" i="5"/>
  <c r="W345" i="5"/>
  <c r="AJ344" i="5"/>
  <c r="AB345" i="5"/>
  <c r="AO344" i="5"/>
  <c r="AF344" i="5"/>
  <c r="S345" i="5"/>
  <c r="Q345" i="5"/>
  <c r="AD344" i="5"/>
  <c r="V345" i="5"/>
  <c r="AI344" i="5"/>
  <c r="AL344" i="5"/>
  <c r="Y345" i="5"/>
  <c r="Z345" i="5"/>
  <c r="AM344" i="5"/>
  <c r="AI335" i="6" l="1"/>
  <c r="AB337" i="6"/>
  <c r="AD337" i="6"/>
  <c r="S339" i="6"/>
  <c r="T338" i="6"/>
  <c r="S338" i="6"/>
  <c r="V338" i="6"/>
  <c r="U338" i="6"/>
  <c r="X338" i="6"/>
  <c r="AH336" i="6"/>
  <c r="Z338" i="6"/>
  <c r="AA338" i="6" s="1"/>
  <c r="AC338" i="6"/>
  <c r="AG337" i="6"/>
  <c r="P339" i="6"/>
  <c r="M339" i="6"/>
  <c r="N339" i="6"/>
  <c r="Q339" i="6"/>
  <c r="O339" i="6"/>
  <c r="I341" i="6"/>
  <c r="E341" i="6"/>
  <c r="G341" i="6"/>
  <c r="H341" i="6"/>
  <c r="F341" i="6"/>
  <c r="J340" i="6"/>
  <c r="O340" i="6" s="1"/>
  <c r="AP344" i="5"/>
  <c r="AQ342" i="5"/>
  <c r="F342" i="6" s="1"/>
  <c r="AK343" i="5"/>
  <c r="X344" i="5"/>
  <c r="AJ345" i="5"/>
  <c r="W346" i="5"/>
  <c r="AN345" i="5"/>
  <c r="AA346" i="5"/>
  <c r="U346" i="5"/>
  <c r="AH345" i="5"/>
  <c r="R346" i="5"/>
  <c r="AE345" i="5"/>
  <c r="AD345" i="5"/>
  <c r="Q346" i="5"/>
  <c r="AI345" i="5"/>
  <c r="V346" i="5"/>
  <c r="S346" i="5"/>
  <c r="AF345" i="5"/>
  <c r="Y346" i="5"/>
  <c r="AL345" i="5"/>
  <c r="T346" i="5"/>
  <c r="AG345" i="5"/>
  <c r="AM345" i="5"/>
  <c r="Z346" i="5"/>
  <c r="AB346" i="5"/>
  <c r="AO345" i="5"/>
  <c r="AI336" i="6" l="1"/>
  <c r="AB338" i="6"/>
  <c r="AD338" i="6"/>
  <c r="V340" i="6"/>
  <c r="V339" i="6"/>
  <c r="X339" i="6"/>
  <c r="U339" i="6"/>
  <c r="T339" i="6"/>
  <c r="W339" i="6"/>
  <c r="AH337" i="6"/>
  <c r="Z339" i="6"/>
  <c r="AA339" i="6" s="1"/>
  <c r="AC339" i="6"/>
  <c r="AG338" i="6"/>
  <c r="N340" i="6"/>
  <c r="M340" i="6"/>
  <c r="Q340" i="6"/>
  <c r="P340" i="6"/>
  <c r="L340" i="6"/>
  <c r="J341" i="6"/>
  <c r="O341" i="6" s="1"/>
  <c r="G342" i="6"/>
  <c r="I342" i="6"/>
  <c r="H342" i="6"/>
  <c r="E342" i="6"/>
  <c r="D342" i="6"/>
  <c r="AQ343" i="5"/>
  <c r="H343" i="6" s="1"/>
  <c r="AP345" i="5"/>
  <c r="X345" i="5"/>
  <c r="AK344" i="5"/>
  <c r="W347" i="5"/>
  <c r="AJ346" i="5"/>
  <c r="AI346" i="5"/>
  <c r="V347" i="5"/>
  <c r="Z347" i="5"/>
  <c r="AM346" i="5"/>
  <c r="T347" i="5"/>
  <c r="AG346" i="5"/>
  <c r="U347" i="5"/>
  <c r="AH346" i="5"/>
  <c r="S347" i="5"/>
  <c r="AF346" i="5"/>
  <c r="AO346" i="5"/>
  <c r="AB347" i="5"/>
  <c r="AA347" i="5"/>
  <c r="AN346" i="5"/>
  <c r="R347" i="5"/>
  <c r="AE346" i="5"/>
  <c r="Y347" i="5"/>
  <c r="AL346" i="5"/>
  <c r="AD346" i="5"/>
  <c r="Q347" i="5"/>
  <c r="AI337" i="6" l="1"/>
  <c r="V341" i="6"/>
  <c r="S340" i="6"/>
  <c r="W340" i="6"/>
  <c r="X340" i="6"/>
  <c r="T340" i="6"/>
  <c r="U340" i="6"/>
  <c r="AH338" i="6"/>
  <c r="Z340" i="6"/>
  <c r="AA340" i="6" s="1"/>
  <c r="AC340" i="6"/>
  <c r="AB340" i="6" s="1"/>
  <c r="AB339" i="6"/>
  <c r="AD339" i="6"/>
  <c r="AG339" i="6"/>
  <c r="L341" i="6"/>
  <c r="P341" i="6"/>
  <c r="M341" i="6"/>
  <c r="N341" i="6"/>
  <c r="Q341" i="6"/>
  <c r="J342" i="6"/>
  <c r="N342" i="6" s="1"/>
  <c r="I343" i="6"/>
  <c r="D343" i="6"/>
  <c r="G343" i="6"/>
  <c r="E343" i="6"/>
  <c r="F343" i="6"/>
  <c r="AP346" i="5"/>
  <c r="AQ344" i="5"/>
  <c r="G344" i="6" s="1"/>
  <c r="AK345" i="5"/>
  <c r="X346" i="5"/>
  <c r="AN347" i="5"/>
  <c r="AA348" i="5"/>
  <c r="Y348" i="5"/>
  <c r="AL347" i="5"/>
  <c r="U348" i="5"/>
  <c r="AH347" i="5"/>
  <c r="AO347" i="5"/>
  <c r="AB348" i="5"/>
  <c r="T348" i="5"/>
  <c r="AG347" i="5"/>
  <c r="Z348" i="5"/>
  <c r="AM347" i="5"/>
  <c r="S348" i="5"/>
  <c r="AF347" i="5"/>
  <c r="Q348" i="5"/>
  <c r="AD347" i="5"/>
  <c r="R348" i="5"/>
  <c r="AE347" i="5"/>
  <c r="V348" i="5"/>
  <c r="AI347" i="5"/>
  <c r="W348" i="5"/>
  <c r="AJ347" i="5"/>
  <c r="AI338" i="6" l="1"/>
  <c r="AD340" i="6"/>
  <c r="U342" i="6"/>
  <c r="X341" i="6"/>
  <c r="U341" i="6"/>
  <c r="T341" i="6"/>
  <c r="W341" i="6"/>
  <c r="S341" i="6"/>
  <c r="AH339" i="6"/>
  <c r="Z341" i="6"/>
  <c r="AA341" i="6" s="1"/>
  <c r="AC341" i="6"/>
  <c r="O342" i="6"/>
  <c r="AG340" i="6"/>
  <c r="J343" i="6"/>
  <c r="L343" i="6" s="1"/>
  <c r="P342" i="6"/>
  <c r="M342" i="6"/>
  <c r="Q342" i="6"/>
  <c r="L342" i="6"/>
  <c r="I344" i="6"/>
  <c r="AP347" i="5"/>
  <c r="H344" i="6"/>
  <c r="E344" i="6"/>
  <c r="D344" i="6"/>
  <c r="F344" i="6"/>
  <c r="AQ345" i="5"/>
  <c r="H345" i="6" s="1"/>
  <c r="AK346" i="5"/>
  <c r="X347" i="5"/>
  <c r="AB349" i="5"/>
  <c r="AO348" i="5"/>
  <c r="V349" i="5"/>
  <c r="AI348" i="5"/>
  <c r="AM348" i="5"/>
  <c r="Z349" i="5"/>
  <c r="AE348" i="5"/>
  <c r="R349" i="5"/>
  <c r="AG348" i="5"/>
  <c r="T349" i="5"/>
  <c r="Y349" i="5"/>
  <c r="AL348" i="5"/>
  <c r="AF348" i="5"/>
  <c r="S349" i="5"/>
  <c r="AA349" i="5"/>
  <c r="AN348" i="5"/>
  <c r="W349" i="5"/>
  <c r="AJ348" i="5"/>
  <c r="U349" i="5"/>
  <c r="AH348" i="5"/>
  <c r="Q349" i="5"/>
  <c r="AD348" i="5"/>
  <c r="AB341" i="6" l="1"/>
  <c r="AI339" i="6"/>
  <c r="AD341" i="6"/>
  <c r="S342" i="6"/>
  <c r="X342" i="6"/>
  <c r="T342" i="6"/>
  <c r="W342" i="6"/>
  <c r="S343" i="6"/>
  <c r="AH340" i="6"/>
  <c r="V342" i="6"/>
  <c r="Z342" i="6"/>
  <c r="AA342" i="6" s="1"/>
  <c r="AC342" i="6"/>
  <c r="AG341" i="6"/>
  <c r="M343" i="6"/>
  <c r="O343" i="6"/>
  <c r="N343" i="6"/>
  <c r="Q343" i="6"/>
  <c r="P343" i="6"/>
  <c r="J344" i="6"/>
  <c r="Q344" i="6" s="1"/>
  <c r="F345" i="6"/>
  <c r="I345" i="6"/>
  <c r="G345" i="6"/>
  <c r="E345" i="6"/>
  <c r="D345" i="6"/>
  <c r="AQ346" i="5"/>
  <c r="E346" i="6" s="1"/>
  <c r="AP348" i="5"/>
  <c r="X348" i="5"/>
  <c r="AK347" i="5"/>
  <c r="R350" i="5"/>
  <c r="AE349" i="5"/>
  <c r="AM349" i="5"/>
  <c r="Z350" i="5"/>
  <c r="AI349" i="5"/>
  <c r="V350" i="5"/>
  <c r="AJ349" i="5"/>
  <c r="W350" i="5"/>
  <c r="AL349" i="5"/>
  <c r="Y350" i="5"/>
  <c r="AB350" i="5"/>
  <c r="AO349" i="5"/>
  <c r="AA350" i="5"/>
  <c r="AN349" i="5"/>
  <c r="S350" i="5"/>
  <c r="AF349" i="5"/>
  <c r="Q350" i="5"/>
  <c r="AD349" i="5"/>
  <c r="AH349" i="5"/>
  <c r="U350" i="5"/>
  <c r="T350" i="5"/>
  <c r="AG349" i="5"/>
  <c r="AB342" i="6" l="1"/>
  <c r="AI340" i="6"/>
  <c r="AD342" i="6"/>
  <c r="X344" i="6"/>
  <c r="W343" i="6"/>
  <c r="X343" i="6"/>
  <c r="U343" i="6"/>
  <c r="V343" i="6"/>
  <c r="T343" i="6"/>
  <c r="AH341" i="6"/>
  <c r="Z343" i="6"/>
  <c r="AA343" i="6" s="1"/>
  <c r="AC343" i="6"/>
  <c r="AG342" i="6"/>
  <c r="N344" i="6"/>
  <c r="O344" i="6"/>
  <c r="P344" i="6"/>
  <c r="L344" i="6"/>
  <c r="M344" i="6"/>
  <c r="I346" i="6"/>
  <c r="J345" i="6"/>
  <c r="O345" i="6" s="1"/>
  <c r="F346" i="6"/>
  <c r="G346" i="6"/>
  <c r="D346" i="6"/>
  <c r="H346" i="6"/>
  <c r="AP349" i="5"/>
  <c r="AQ347" i="5"/>
  <c r="F347" i="6" s="1"/>
  <c r="X349" i="5"/>
  <c r="AK348" i="5"/>
  <c r="AI350" i="5"/>
  <c r="V351" i="5"/>
  <c r="AA351" i="5"/>
  <c r="AN350" i="5"/>
  <c r="T351" i="5"/>
  <c r="AG350" i="5"/>
  <c r="U351" i="5"/>
  <c r="AH351" i="5" s="1"/>
  <c r="AH350" i="5"/>
  <c r="Y351" i="5"/>
  <c r="AL350" i="5"/>
  <c r="W351" i="5"/>
  <c r="AJ350" i="5"/>
  <c r="Z351" i="5"/>
  <c r="AM350" i="5"/>
  <c r="S351" i="5"/>
  <c r="AF350" i="5"/>
  <c r="AO350" i="5"/>
  <c r="AB351" i="5"/>
  <c r="Q351" i="5"/>
  <c r="AD350" i="5"/>
  <c r="AE350" i="5"/>
  <c r="R351" i="5"/>
  <c r="AI341" i="6" l="1"/>
  <c r="V345" i="6"/>
  <c r="T344" i="6"/>
  <c r="S344" i="6"/>
  <c r="W344" i="6"/>
  <c r="V344" i="6"/>
  <c r="U344" i="6"/>
  <c r="AH342" i="6"/>
  <c r="Z344" i="6"/>
  <c r="AA344" i="6" s="1"/>
  <c r="AC344" i="6"/>
  <c r="AB343" i="6"/>
  <c r="AD343" i="6"/>
  <c r="AG343" i="6"/>
  <c r="Q345" i="6"/>
  <c r="N345" i="6"/>
  <c r="M345" i="6"/>
  <c r="L345" i="6"/>
  <c r="P345" i="6"/>
  <c r="J346" i="6"/>
  <c r="P346" i="6" s="1"/>
  <c r="H347" i="6"/>
  <c r="E347" i="6"/>
  <c r="G347" i="6"/>
  <c r="AP350" i="5"/>
  <c r="D347" i="6"/>
  <c r="I347" i="6"/>
  <c r="AQ348" i="5"/>
  <c r="E348" i="6" s="1"/>
  <c r="AK349" i="5"/>
  <c r="X350" i="5"/>
  <c r="T352" i="5"/>
  <c r="AG351" i="5"/>
  <c r="AD351" i="5"/>
  <c r="Q352" i="5"/>
  <c r="W352" i="5"/>
  <c r="AJ351" i="5"/>
  <c r="R352" i="5"/>
  <c r="AE351" i="5"/>
  <c r="U352" i="5"/>
  <c r="AI351" i="5"/>
  <c r="V352" i="5"/>
  <c r="Y352" i="5"/>
  <c r="AL351" i="5"/>
  <c r="AB352" i="5"/>
  <c r="AO351" i="5"/>
  <c r="AF351" i="5"/>
  <c r="S352" i="5"/>
  <c r="AN351" i="5"/>
  <c r="AA352" i="5"/>
  <c r="Z352" i="5"/>
  <c r="AM351" i="5"/>
  <c r="AI342" i="6" l="1"/>
  <c r="AB344" i="6"/>
  <c r="AD344" i="6"/>
  <c r="W346" i="6"/>
  <c r="W345" i="6"/>
  <c r="S345" i="6"/>
  <c r="T345" i="6"/>
  <c r="U345" i="6"/>
  <c r="X345" i="6"/>
  <c r="AH343" i="6"/>
  <c r="Z345" i="6"/>
  <c r="AA345" i="6" s="1"/>
  <c r="AC345" i="6"/>
  <c r="AG344" i="6"/>
  <c r="M346" i="6"/>
  <c r="Q346" i="6"/>
  <c r="O346" i="6"/>
  <c r="L346" i="6"/>
  <c r="N346" i="6"/>
  <c r="J347" i="6"/>
  <c r="M347" i="6" s="1"/>
  <c r="H348" i="6"/>
  <c r="F348" i="6"/>
  <c r="AP351" i="5"/>
  <c r="AQ349" i="5"/>
  <c r="F349" i="6" s="1"/>
  <c r="D348" i="6"/>
  <c r="I348" i="6"/>
  <c r="G348" i="6"/>
  <c r="X351" i="5"/>
  <c r="AK350" i="5"/>
  <c r="S353" i="5"/>
  <c r="AF352" i="5"/>
  <c r="Q353" i="5"/>
  <c r="AD352" i="5"/>
  <c r="T353" i="5"/>
  <c r="AG352" i="5"/>
  <c r="Y353" i="5"/>
  <c r="AL352" i="5"/>
  <c r="V353" i="5"/>
  <c r="AI352" i="5"/>
  <c r="AB353" i="5"/>
  <c r="AO352" i="5"/>
  <c r="AN352" i="5"/>
  <c r="AA353" i="5"/>
  <c r="AE352" i="5"/>
  <c r="R353" i="5"/>
  <c r="Z353" i="5"/>
  <c r="AM352" i="5"/>
  <c r="AH352" i="5"/>
  <c r="U353" i="5"/>
  <c r="W353" i="5"/>
  <c r="AJ352" i="5"/>
  <c r="AI343" i="6" l="1"/>
  <c r="AB345" i="6"/>
  <c r="AD345" i="6"/>
  <c r="T347" i="6"/>
  <c r="U346" i="6"/>
  <c r="S346" i="6"/>
  <c r="V346" i="6"/>
  <c r="X346" i="6"/>
  <c r="T346" i="6"/>
  <c r="AH344" i="6"/>
  <c r="Z346" i="6"/>
  <c r="AA346" i="6" s="1"/>
  <c r="AC346" i="6"/>
  <c r="AG345" i="6"/>
  <c r="AI344" i="6"/>
  <c r="P347" i="6"/>
  <c r="N347" i="6"/>
  <c r="L347" i="6"/>
  <c r="Q347" i="6"/>
  <c r="O347" i="6"/>
  <c r="J348" i="6"/>
  <c r="Q348" i="6" s="1"/>
  <c r="G349" i="6"/>
  <c r="I349" i="6"/>
  <c r="H349" i="6"/>
  <c r="AP352" i="5"/>
  <c r="AQ350" i="5"/>
  <c r="F350" i="6" s="1"/>
  <c r="D349" i="6"/>
  <c r="E349" i="6"/>
  <c r="AK351" i="5"/>
  <c r="X352" i="5"/>
  <c r="V354" i="5"/>
  <c r="AI353" i="5"/>
  <c r="W354" i="5"/>
  <c r="AJ353" i="5"/>
  <c r="AN353" i="5"/>
  <c r="AA354" i="5"/>
  <c r="U354" i="5"/>
  <c r="AH353" i="5"/>
  <c r="T354" i="5"/>
  <c r="AG353" i="5"/>
  <c r="AO353" i="5"/>
  <c r="AB354" i="5"/>
  <c r="AL353" i="5"/>
  <c r="Y354" i="5"/>
  <c r="Z354" i="5"/>
  <c r="AM353" i="5"/>
  <c r="AE353" i="5"/>
  <c r="R354" i="5"/>
  <c r="Q354" i="5"/>
  <c r="AD353" i="5"/>
  <c r="AF353" i="5"/>
  <c r="S354" i="5"/>
  <c r="AB346" i="6" l="1"/>
  <c r="AD346" i="6"/>
  <c r="X348" i="6"/>
  <c r="V347" i="6"/>
  <c r="X347" i="6"/>
  <c r="S347" i="6"/>
  <c r="U347" i="6"/>
  <c r="W347" i="6"/>
  <c r="AH345" i="6"/>
  <c r="Z347" i="6"/>
  <c r="AA347" i="6" s="1"/>
  <c r="AC347" i="6"/>
  <c r="AG346" i="6"/>
  <c r="N348" i="6"/>
  <c r="O348" i="6"/>
  <c r="L348" i="6"/>
  <c r="P348" i="6"/>
  <c r="M348" i="6"/>
  <c r="I350" i="6"/>
  <c r="G350" i="6"/>
  <c r="J349" i="6"/>
  <c r="L349" i="6" s="1"/>
  <c r="H350" i="6"/>
  <c r="AQ351" i="5"/>
  <c r="F351" i="6" s="1"/>
  <c r="D350" i="6"/>
  <c r="E350" i="6"/>
  <c r="AP353" i="5"/>
  <c r="X353" i="5"/>
  <c r="AK352" i="5"/>
  <c r="R355" i="5"/>
  <c r="AE354" i="5"/>
  <c r="Y355" i="5"/>
  <c r="AL354" i="5"/>
  <c r="AA355" i="5"/>
  <c r="AN354" i="5"/>
  <c r="Q355" i="5"/>
  <c r="AD354" i="5"/>
  <c r="AB355" i="5"/>
  <c r="AO354" i="5"/>
  <c r="S355" i="5"/>
  <c r="AF354" i="5"/>
  <c r="T355" i="5"/>
  <c r="AG354" i="5"/>
  <c r="Z355" i="5"/>
  <c r="AM354" i="5"/>
  <c r="W355" i="5"/>
  <c r="AJ354" i="5"/>
  <c r="AH354" i="5"/>
  <c r="U355" i="5"/>
  <c r="V355" i="5"/>
  <c r="AI354" i="5"/>
  <c r="AI345" i="6" l="1"/>
  <c r="AB347" i="6"/>
  <c r="AD347" i="6"/>
  <c r="S349" i="6"/>
  <c r="T348" i="6"/>
  <c r="W348" i="6"/>
  <c r="S348" i="6"/>
  <c r="V348" i="6"/>
  <c r="U348" i="6"/>
  <c r="AH346" i="6"/>
  <c r="Z348" i="6"/>
  <c r="AA348" i="6" s="1"/>
  <c r="AC348" i="6"/>
  <c r="AG347" i="6"/>
  <c r="AI346" i="6"/>
  <c r="P349" i="6"/>
  <c r="N349" i="6"/>
  <c r="O349" i="6"/>
  <c r="M349" i="6"/>
  <c r="H351" i="6"/>
  <c r="Q349" i="6"/>
  <c r="E351" i="6"/>
  <c r="I351" i="6"/>
  <c r="J350" i="6"/>
  <c r="O350" i="6" s="1"/>
  <c r="G351" i="6"/>
  <c r="AQ352" i="5"/>
  <c r="D352" i="6" s="1"/>
  <c r="AP354" i="5"/>
  <c r="D351" i="6"/>
  <c r="AK353" i="5"/>
  <c r="X354" i="5"/>
  <c r="AA356" i="5"/>
  <c r="AN355" i="5"/>
  <c r="AI355" i="5"/>
  <c r="V356" i="5"/>
  <c r="Z356" i="5"/>
  <c r="AM355" i="5"/>
  <c r="Y356" i="5"/>
  <c r="AL355" i="5"/>
  <c r="S356" i="5"/>
  <c r="AF355" i="5"/>
  <c r="AO355" i="5"/>
  <c r="AB356" i="5"/>
  <c r="R356" i="5"/>
  <c r="AE355" i="5"/>
  <c r="W356" i="5"/>
  <c r="AJ355" i="5"/>
  <c r="U356" i="5"/>
  <c r="AH355" i="5"/>
  <c r="AG355" i="5"/>
  <c r="T356" i="5"/>
  <c r="AD355" i="5"/>
  <c r="Q356" i="5"/>
  <c r="AB348" i="6" l="1"/>
  <c r="AD348" i="6"/>
  <c r="V350" i="6"/>
  <c r="X349" i="6"/>
  <c r="T349" i="6"/>
  <c r="V349" i="6"/>
  <c r="U349" i="6"/>
  <c r="W349" i="6"/>
  <c r="AH347" i="6"/>
  <c r="Z349" i="6"/>
  <c r="AA349" i="6" s="1"/>
  <c r="AC349" i="6"/>
  <c r="AG348" i="6"/>
  <c r="AI347" i="6"/>
  <c r="L350" i="6"/>
  <c r="Q350" i="6"/>
  <c r="J351" i="6"/>
  <c r="L351" i="6" s="1"/>
  <c r="P350" i="6"/>
  <c r="N350" i="6"/>
  <c r="I352" i="6"/>
  <c r="M350" i="6"/>
  <c r="E352" i="6"/>
  <c r="G352" i="6"/>
  <c r="F352" i="6"/>
  <c r="AP355" i="5"/>
  <c r="AQ353" i="5"/>
  <c r="D353" i="6" s="1"/>
  <c r="H352" i="6"/>
  <c r="X355" i="5"/>
  <c r="AK354" i="5"/>
  <c r="W357" i="5"/>
  <c r="AJ356" i="5"/>
  <c r="AD356" i="5"/>
  <c r="Q357" i="5"/>
  <c r="Z357" i="5"/>
  <c r="AM356" i="5"/>
  <c r="T357" i="5"/>
  <c r="AG356" i="5"/>
  <c r="AB357" i="5"/>
  <c r="AO356" i="5"/>
  <c r="V357" i="5"/>
  <c r="AI356" i="5"/>
  <c r="AL356" i="5"/>
  <c r="Y357" i="5"/>
  <c r="R357" i="5"/>
  <c r="AE356" i="5"/>
  <c r="AF356" i="5"/>
  <c r="S357" i="5"/>
  <c r="AA357" i="5"/>
  <c r="AN356" i="5"/>
  <c r="AH356" i="5"/>
  <c r="U357" i="5"/>
  <c r="T350" i="6" l="1"/>
  <c r="U350" i="6"/>
  <c r="W350" i="6"/>
  <c r="S351" i="6"/>
  <c r="X350" i="6"/>
  <c r="S350" i="6"/>
  <c r="AH348" i="6"/>
  <c r="Z350" i="6"/>
  <c r="AA350" i="6" s="1"/>
  <c r="AC350" i="6"/>
  <c r="AB349" i="6"/>
  <c r="AD349" i="6"/>
  <c r="AG349" i="6"/>
  <c r="N351" i="6"/>
  <c r="Q351" i="6"/>
  <c r="P351" i="6"/>
  <c r="M351" i="6"/>
  <c r="O351" i="6"/>
  <c r="J352" i="6"/>
  <c r="N352" i="6" s="1"/>
  <c r="F353" i="6"/>
  <c r="I353" i="6"/>
  <c r="G353" i="6"/>
  <c r="H353" i="6"/>
  <c r="AQ354" i="5"/>
  <c r="I354" i="6" s="1"/>
  <c r="AP356" i="5"/>
  <c r="E353" i="6"/>
  <c r="X356" i="5"/>
  <c r="AK355" i="5"/>
  <c r="Y358" i="5"/>
  <c r="AL357" i="5"/>
  <c r="S358" i="5"/>
  <c r="AF357" i="5"/>
  <c r="R358" i="5"/>
  <c r="AE357" i="5"/>
  <c r="Q358" i="5"/>
  <c r="AD357" i="5"/>
  <c r="AH357" i="5"/>
  <c r="U358" i="5"/>
  <c r="AJ357" i="5"/>
  <c r="W358" i="5"/>
  <c r="AB358" i="5"/>
  <c r="AO357" i="5"/>
  <c r="AG357" i="5"/>
  <c r="T358" i="5"/>
  <c r="AA358" i="5"/>
  <c r="AN357" i="5"/>
  <c r="V358" i="5"/>
  <c r="AI357" i="5"/>
  <c r="Z358" i="5"/>
  <c r="AM357" i="5"/>
  <c r="AB350" i="6" l="1"/>
  <c r="AI348" i="6"/>
  <c r="AD350" i="6"/>
  <c r="U352" i="6"/>
  <c r="V351" i="6"/>
  <c r="T351" i="6"/>
  <c r="W351" i="6"/>
  <c r="X351" i="6"/>
  <c r="U351" i="6"/>
  <c r="AH349" i="6"/>
  <c r="Z351" i="6"/>
  <c r="AA351" i="6" s="1"/>
  <c r="AC351" i="6"/>
  <c r="AG350" i="6"/>
  <c r="P352" i="6"/>
  <c r="M352" i="6"/>
  <c r="L352" i="6"/>
  <c r="O352" i="6"/>
  <c r="Q352" i="6"/>
  <c r="E354" i="6"/>
  <c r="J353" i="6"/>
  <c r="L353" i="6" s="1"/>
  <c r="G354" i="6"/>
  <c r="H354" i="6"/>
  <c r="D354" i="6"/>
  <c r="AP357" i="5"/>
  <c r="AQ355" i="5"/>
  <c r="I355" i="6" s="1"/>
  <c r="F354" i="6"/>
  <c r="X357" i="5"/>
  <c r="AK356" i="5"/>
  <c r="AH358" i="5"/>
  <c r="U359" i="5"/>
  <c r="Q359" i="5"/>
  <c r="AD358" i="5"/>
  <c r="W359" i="5"/>
  <c r="AJ358" i="5"/>
  <c r="AE358" i="5"/>
  <c r="R359" i="5"/>
  <c r="Z359" i="5"/>
  <c r="AM358" i="5"/>
  <c r="T359" i="5"/>
  <c r="AG358" i="5"/>
  <c r="S359" i="5"/>
  <c r="AF358" i="5"/>
  <c r="AA359" i="5"/>
  <c r="AN358" i="5"/>
  <c r="AL358" i="5"/>
  <c r="Y359" i="5"/>
  <c r="V359" i="5"/>
  <c r="AI358" i="5"/>
  <c r="AO358" i="5"/>
  <c r="AB359" i="5"/>
  <c r="AI349" i="6" l="1"/>
  <c r="S353" i="6"/>
  <c r="X352" i="6"/>
  <c r="V352" i="6"/>
  <c r="S352" i="6"/>
  <c r="T352" i="6"/>
  <c r="W352" i="6"/>
  <c r="AH350" i="6"/>
  <c r="Z352" i="6"/>
  <c r="AA352" i="6" s="1"/>
  <c r="AC352" i="6"/>
  <c r="AB351" i="6"/>
  <c r="AD351" i="6"/>
  <c r="AG351" i="6"/>
  <c r="J354" i="6"/>
  <c r="M354" i="6" s="1"/>
  <c r="O353" i="6"/>
  <c r="Q353" i="6"/>
  <c r="M353" i="6"/>
  <c r="P353" i="6"/>
  <c r="N353" i="6"/>
  <c r="H355" i="6"/>
  <c r="F355" i="6"/>
  <c r="D355" i="6"/>
  <c r="AQ356" i="5"/>
  <c r="I356" i="6" s="1"/>
  <c r="AP358" i="5"/>
  <c r="G355" i="6"/>
  <c r="E355" i="6"/>
  <c r="X358" i="5"/>
  <c r="AK357" i="5"/>
  <c r="W360" i="5"/>
  <c r="AJ359" i="5"/>
  <c r="Q360" i="5"/>
  <c r="AD359" i="5"/>
  <c r="Y360" i="5"/>
  <c r="AL359" i="5"/>
  <c r="AB360" i="5"/>
  <c r="AO359" i="5"/>
  <c r="AH359" i="5"/>
  <c r="U360" i="5"/>
  <c r="AM359" i="5"/>
  <c r="Z360" i="5"/>
  <c r="AA360" i="5"/>
  <c r="AN359" i="5"/>
  <c r="AE359" i="5"/>
  <c r="R360" i="5"/>
  <c r="T360" i="5"/>
  <c r="AG359" i="5"/>
  <c r="AI359" i="5"/>
  <c r="V360" i="5"/>
  <c r="S360" i="5"/>
  <c r="AF359" i="5"/>
  <c r="AI350" i="6" l="1"/>
  <c r="AB352" i="6"/>
  <c r="AD352" i="6"/>
  <c r="U353" i="6"/>
  <c r="W353" i="6"/>
  <c r="T353" i="6"/>
  <c r="X353" i="6"/>
  <c r="V353" i="6"/>
  <c r="T354" i="6"/>
  <c r="AH351" i="6"/>
  <c r="Z353" i="6"/>
  <c r="AA353" i="6" s="1"/>
  <c r="AC353" i="6"/>
  <c r="AG352" i="6"/>
  <c r="Q354" i="6"/>
  <c r="N354" i="6"/>
  <c r="AI351" i="6"/>
  <c r="P354" i="6"/>
  <c r="L354" i="6"/>
  <c r="O354" i="6"/>
  <c r="H356" i="6"/>
  <c r="J355" i="6"/>
  <c r="O355" i="6" s="1"/>
  <c r="D356" i="6"/>
  <c r="G356" i="6"/>
  <c r="E356" i="6"/>
  <c r="F356" i="6"/>
  <c r="AP359" i="5"/>
  <c r="AQ357" i="5"/>
  <c r="G357" i="6" s="1"/>
  <c r="AK358" i="5"/>
  <c r="X359" i="5"/>
  <c r="AM360" i="5"/>
  <c r="Z361" i="5"/>
  <c r="AA361" i="5"/>
  <c r="AN360" i="5"/>
  <c r="AO360" i="5"/>
  <c r="AB361" i="5"/>
  <c r="S361" i="5"/>
  <c r="AF360" i="5"/>
  <c r="Q361" i="5"/>
  <c r="AD360" i="5"/>
  <c r="V361" i="5"/>
  <c r="AI360" i="5"/>
  <c r="T361" i="5"/>
  <c r="AG360" i="5"/>
  <c r="R361" i="5"/>
  <c r="AE360" i="5"/>
  <c r="Y361" i="5"/>
  <c r="AL360" i="5"/>
  <c r="AH360" i="5"/>
  <c r="U361" i="5"/>
  <c r="W361" i="5"/>
  <c r="AJ360" i="5"/>
  <c r="V355" i="6" l="1"/>
  <c r="V354" i="6"/>
  <c r="S354" i="6"/>
  <c r="W354" i="6"/>
  <c r="U354" i="6"/>
  <c r="X354" i="6"/>
  <c r="AH352" i="6"/>
  <c r="Z354" i="6"/>
  <c r="AA354" i="6" s="1"/>
  <c r="AC354" i="6"/>
  <c r="AB353" i="6"/>
  <c r="AD353" i="6"/>
  <c r="I357" i="6"/>
  <c r="H357" i="6"/>
  <c r="D357" i="6"/>
  <c r="E357" i="6"/>
  <c r="N355" i="6"/>
  <c r="M355" i="6"/>
  <c r="Q355" i="6"/>
  <c r="L355" i="6"/>
  <c r="P355" i="6"/>
  <c r="J356" i="6"/>
  <c r="P356" i="6" s="1"/>
  <c r="F357" i="6"/>
  <c r="AQ358" i="5"/>
  <c r="D358" i="6" s="1"/>
  <c r="AP360" i="5"/>
  <c r="X360" i="5"/>
  <c r="AK359" i="5"/>
  <c r="Y362" i="5"/>
  <c r="AL361" i="5"/>
  <c r="S362" i="5"/>
  <c r="AF361" i="5"/>
  <c r="R362" i="5"/>
  <c r="AE361" i="5"/>
  <c r="T362" i="5"/>
  <c r="AG361" i="5"/>
  <c r="V362" i="5"/>
  <c r="AI361" i="5"/>
  <c r="AB362" i="5"/>
  <c r="AO361" i="5"/>
  <c r="U362" i="5"/>
  <c r="AH361" i="5"/>
  <c r="Q362" i="5"/>
  <c r="AD361" i="5"/>
  <c r="AN361" i="5"/>
  <c r="AA362" i="5"/>
  <c r="AJ361" i="5"/>
  <c r="W362" i="5"/>
  <c r="AM361" i="5"/>
  <c r="Z362" i="5"/>
  <c r="AI352" i="6" l="1"/>
  <c r="AB354" i="6"/>
  <c r="AD354" i="6"/>
  <c r="W356" i="6"/>
  <c r="W355" i="6"/>
  <c r="S355" i="6"/>
  <c r="X355" i="6"/>
  <c r="T355" i="6"/>
  <c r="U355" i="6"/>
  <c r="Z355" i="6"/>
  <c r="AA355" i="6" s="1"/>
  <c r="AC355" i="6"/>
  <c r="AG354" i="6"/>
  <c r="AG353" i="6"/>
  <c r="J357" i="6"/>
  <c r="P357" i="6" s="1"/>
  <c r="L356" i="6"/>
  <c r="O356" i="6"/>
  <c r="E358" i="6"/>
  <c r="Q356" i="6"/>
  <c r="H358" i="6"/>
  <c r="M356" i="6"/>
  <c r="F358" i="6"/>
  <c r="N356" i="6"/>
  <c r="I358" i="6"/>
  <c r="AP361" i="5"/>
  <c r="AQ359" i="5"/>
  <c r="D359" i="6" s="1"/>
  <c r="G358" i="6"/>
  <c r="AK360" i="5"/>
  <c r="X361" i="5"/>
  <c r="T363" i="5"/>
  <c r="AG362" i="5"/>
  <c r="S363" i="5"/>
  <c r="AF362" i="5"/>
  <c r="AA363" i="5"/>
  <c r="AN362" i="5"/>
  <c r="U363" i="5"/>
  <c r="AH362" i="5"/>
  <c r="W363" i="5"/>
  <c r="AJ362" i="5"/>
  <c r="AO362" i="5"/>
  <c r="AB363" i="5"/>
  <c r="AL362" i="5"/>
  <c r="Y363" i="5"/>
  <c r="R363" i="5"/>
  <c r="AE362" i="5"/>
  <c r="AM362" i="5"/>
  <c r="Z363" i="5"/>
  <c r="Q363" i="5"/>
  <c r="AD362" i="5"/>
  <c r="AI362" i="5"/>
  <c r="V363" i="5"/>
  <c r="AB355" i="6" l="1"/>
  <c r="AD355" i="6"/>
  <c r="U356" i="6"/>
  <c r="T356" i="6"/>
  <c r="X356" i="6"/>
  <c r="V356" i="6"/>
  <c r="S356" i="6"/>
  <c r="W357" i="6"/>
  <c r="AH353" i="6"/>
  <c r="AH354" i="6"/>
  <c r="Z356" i="6"/>
  <c r="AA356" i="6" s="1"/>
  <c r="AC356" i="6"/>
  <c r="AG355" i="6"/>
  <c r="AI353" i="6"/>
  <c r="AI354" i="6"/>
  <c r="M357" i="6"/>
  <c r="N357" i="6"/>
  <c r="Q357" i="6"/>
  <c r="O357" i="6"/>
  <c r="L357" i="6"/>
  <c r="I359" i="6"/>
  <c r="J358" i="6"/>
  <c r="N358" i="6" s="1"/>
  <c r="G359" i="6"/>
  <c r="F359" i="6"/>
  <c r="E359" i="6"/>
  <c r="AQ360" i="5"/>
  <c r="H360" i="6" s="1"/>
  <c r="AP362" i="5"/>
  <c r="H359" i="6"/>
  <c r="AK361" i="5"/>
  <c r="X362" i="5"/>
  <c r="AO363" i="5"/>
  <c r="AB364" i="5"/>
  <c r="AN363" i="5"/>
  <c r="AA364" i="5"/>
  <c r="S364" i="5"/>
  <c r="AF363" i="5"/>
  <c r="V364" i="5"/>
  <c r="AI363" i="5"/>
  <c r="AM363" i="5"/>
  <c r="Z364" i="5"/>
  <c r="W364" i="5"/>
  <c r="AJ363" i="5"/>
  <c r="T364" i="5"/>
  <c r="AG363" i="5"/>
  <c r="Q364" i="5"/>
  <c r="AD363" i="5"/>
  <c r="U364" i="5"/>
  <c r="AH363" i="5"/>
  <c r="Y364" i="5"/>
  <c r="AL363" i="5"/>
  <c r="R364" i="5"/>
  <c r="AE363" i="5"/>
  <c r="AB356" i="6" l="1"/>
  <c r="AD356" i="6"/>
  <c r="U358" i="6"/>
  <c r="S357" i="6"/>
  <c r="V357" i="6"/>
  <c r="X357" i="6"/>
  <c r="U357" i="6"/>
  <c r="T357" i="6"/>
  <c r="AH355" i="6"/>
  <c r="Z357" i="6"/>
  <c r="AA357" i="6" s="1"/>
  <c r="AC357" i="6"/>
  <c r="AG356" i="6"/>
  <c r="AI355" i="6"/>
  <c r="Q358" i="6"/>
  <c r="O358" i="6"/>
  <c r="M358" i="6"/>
  <c r="P358" i="6"/>
  <c r="L358" i="6"/>
  <c r="J359" i="6"/>
  <c r="N359" i="6" s="1"/>
  <c r="F360" i="6"/>
  <c r="I360" i="6"/>
  <c r="D360" i="6"/>
  <c r="E360" i="6"/>
  <c r="AP363" i="5"/>
  <c r="AQ361" i="5"/>
  <c r="D361" i="6" s="1"/>
  <c r="G360" i="6"/>
  <c r="AK362" i="5"/>
  <c r="X363" i="5"/>
  <c r="W365" i="5"/>
  <c r="AJ364" i="5"/>
  <c r="S365" i="5"/>
  <c r="AF364" i="5"/>
  <c r="AG364" i="5"/>
  <c r="T365" i="5"/>
  <c r="R365" i="5"/>
  <c r="AE364" i="5"/>
  <c r="V365" i="5"/>
  <c r="AI364" i="5"/>
  <c r="AH364" i="5"/>
  <c r="U365" i="5"/>
  <c r="AN364" i="5"/>
  <c r="AA365" i="5"/>
  <c r="AM364" i="5"/>
  <c r="Z365" i="5"/>
  <c r="AL364" i="5"/>
  <c r="Y365" i="5"/>
  <c r="Q365" i="5"/>
  <c r="AD364" i="5"/>
  <c r="AO364" i="5"/>
  <c r="AB365" i="5"/>
  <c r="AB357" i="6" l="1"/>
  <c r="AD357" i="6"/>
  <c r="U359" i="6"/>
  <c r="S358" i="6"/>
  <c r="W358" i="6"/>
  <c r="T358" i="6"/>
  <c r="V358" i="6"/>
  <c r="X358" i="6"/>
  <c r="AH356" i="6"/>
  <c r="Z358" i="6"/>
  <c r="AA358" i="6" s="1"/>
  <c r="AC358" i="6"/>
  <c r="AG357" i="6"/>
  <c r="P359" i="6"/>
  <c r="L359" i="6"/>
  <c r="O359" i="6"/>
  <c r="M359" i="6"/>
  <c r="Q359" i="6"/>
  <c r="J360" i="6"/>
  <c r="Q360" i="6" s="1"/>
  <c r="G361" i="6"/>
  <c r="H361" i="6"/>
  <c r="E361" i="6"/>
  <c r="F361" i="6"/>
  <c r="AP364" i="5"/>
  <c r="AQ362" i="5"/>
  <c r="H362" i="6" s="1"/>
  <c r="I361" i="6"/>
  <c r="AK363" i="5"/>
  <c r="X364" i="5"/>
  <c r="AG365" i="5"/>
  <c r="T366" i="5"/>
  <c r="AN365" i="5"/>
  <c r="AA366" i="5"/>
  <c r="W366" i="5"/>
  <c r="AJ365" i="5"/>
  <c r="Z366" i="5"/>
  <c r="AM365" i="5"/>
  <c r="R366" i="5"/>
  <c r="AE365" i="5"/>
  <c r="AF365" i="5"/>
  <c r="S366" i="5"/>
  <c r="Q366" i="5"/>
  <c r="AD365" i="5"/>
  <c r="U366" i="5"/>
  <c r="AH365" i="5"/>
  <c r="AO365" i="5"/>
  <c r="AB366" i="5"/>
  <c r="V366" i="5"/>
  <c r="AI365" i="5"/>
  <c r="Y366" i="5"/>
  <c r="AL365" i="5"/>
  <c r="AI356" i="6" l="1"/>
  <c r="AB358" i="6"/>
  <c r="AD358" i="6"/>
  <c r="X360" i="6"/>
  <c r="X359" i="6"/>
  <c r="T359" i="6"/>
  <c r="V359" i="6"/>
  <c r="S359" i="6"/>
  <c r="W359" i="6"/>
  <c r="AH357" i="6"/>
  <c r="Z359" i="6"/>
  <c r="AA359" i="6" s="1"/>
  <c r="AC359" i="6"/>
  <c r="AG358" i="6"/>
  <c r="M360" i="6"/>
  <c r="P360" i="6"/>
  <c r="O360" i="6"/>
  <c r="N360" i="6"/>
  <c r="J361" i="6"/>
  <c r="L361" i="6" s="1"/>
  <c r="L360" i="6"/>
  <c r="G362" i="6"/>
  <c r="I362" i="6"/>
  <c r="E362" i="6"/>
  <c r="F362" i="6"/>
  <c r="D362" i="6"/>
  <c r="AP365" i="5"/>
  <c r="AQ363" i="5"/>
  <c r="I363" i="6" s="1"/>
  <c r="X365" i="5"/>
  <c r="AK364" i="5"/>
  <c r="AG366" i="5"/>
  <c r="T367" i="5"/>
  <c r="AA367" i="5"/>
  <c r="AN366" i="5"/>
  <c r="V367" i="5"/>
  <c r="AI366" i="5"/>
  <c r="AL366" i="5"/>
  <c r="Y367" i="5"/>
  <c r="R367" i="5"/>
  <c r="AE366" i="5"/>
  <c r="Q367" i="5"/>
  <c r="AD366" i="5"/>
  <c r="AM366" i="5"/>
  <c r="Z367" i="5"/>
  <c r="S367" i="5"/>
  <c r="AF366" i="5"/>
  <c r="AB367" i="5"/>
  <c r="AO366" i="5"/>
  <c r="U367" i="5"/>
  <c r="AH366" i="5"/>
  <c r="W367" i="5"/>
  <c r="AJ366" i="5"/>
  <c r="AI357" i="6" l="1"/>
  <c r="AB359" i="6"/>
  <c r="AD359" i="6"/>
  <c r="S360" i="6"/>
  <c r="S361" i="6"/>
  <c r="U360" i="6"/>
  <c r="V360" i="6"/>
  <c r="W360" i="6"/>
  <c r="T360" i="6"/>
  <c r="AH358" i="6"/>
  <c r="Z360" i="6"/>
  <c r="AA360" i="6" s="1"/>
  <c r="AC360" i="6"/>
  <c r="O361" i="6"/>
  <c r="AG359" i="6"/>
  <c r="N361" i="6"/>
  <c r="M361" i="6"/>
  <c r="P361" i="6"/>
  <c r="Q361" i="6"/>
  <c r="J362" i="6"/>
  <c r="M362" i="6" s="1"/>
  <c r="G363" i="6"/>
  <c r="F363" i="6"/>
  <c r="E363" i="6"/>
  <c r="AQ364" i="5"/>
  <c r="G364" i="6" s="1"/>
  <c r="AP366" i="5"/>
  <c r="D363" i="6"/>
  <c r="H363" i="6"/>
  <c r="X366" i="5"/>
  <c r="AK365" i="5"/>
  <c r="AB368" i="5"/>
  <c r="AO367" i="5"/>
  <c r="S368" i="5"/>
  <c r="AF367" i="5"/>
  <c r="Y368" i="5"/>
  <c r="AL367" i="5"/>
  <c r="AJ367" i="5"/>
  <c r="W368" i="5"/>
  <c r="AA368" i="5"/>
  <c r="AN367" i="5"/>
  <c r="Z368" i="5"/>
  <c r="AM367" i="5"/>
  <c r="AD367" i="5"/>
  <c r="Q368" i="5"/>
  <c r="V368" i="5"/>
  <c r="AI367" i="5"/>
  <c r="AG367" i="5"/>
  <c r="T368" i="5"/>
  <c r="R368" i="5"/>
  <c r="AE367" i="5"/>
  <c r="U368" i="5"/>
  <c r="AH367" i="5"/>
  <c r="AI358" i="6" l="1"/>
  <c r="AB360" i="6"/>
  <c r="AD360" i="6"/>
  <c r="T362" i="6"/>
  <c r="X361" i="6"/>
  <c r="W361" i="6"/>
  <c r="T361" i="6"/>
  <c r="U361" i="6"/>
  <c r="AH359" i="6"/>
  <c r="V361" i="6"/>
  <c r="Z361" i="6"/>
  <c r="AA361" i="6" s="1"/>
  <c r="AC361" i="6"/>
  <c r="AG360" i="6"/>
  <c r="N362" i="6"/>
  <c r="L362" i="6"/>
  <c r="Q362" i="6"/>
  <c r="O362" i="6"/>
  <c r="P362" i="6"/>
  <c r="J363" i="6"/>
  <c r="Q363" i="6" s="1"/>
  <c r="E364" i="6"/>
  <c r="H364" i="6"/>
  <c r="D364" i="6"/>
  <c r="F364" i="6"/>
  <c r="I364" i="6"/>
  <c r="AQ365" i="5"/>
  <c r="G365" i="6" s="1"/>
  <c r="AP367" i="5"/>
  <c r="X367" i="5"/>
  <c r="AK366" i="5"/>
  <c r="Q369" i="5"/>
  <c r="AD368" i="5"/>
  <c r="Y369" i="5"/>
  <c r="AL368" i="5"/>
  <c r="AI368" i="5"/>
  <c r="V369" i="5"/>
  <c r="AB369" i="5"/>
  <c r="AO368" i="5"/>
  <c r="Z369" i="5"/>
  <c r="AM368" i="5"/>
  <c r="AG368" i="5"/>
  <c r="T369" i="5"/>
  <c r="AA369" i="5"/>
  <c r="AN368" i="5"/>
  <c r="S369" i="5"/>
  <c r="AF368" i="5"/>
  <c r="W369" i="5"/>
  <c r="AJ368" i="5"/>
  <c r="U369" i="5"/>
  <c r="AH368" i="5"/>
  <c r="R369" i="5"/>
  <c r="AE368" i="5"/>
  <c r="AI359" i="6" l="1"/>
  <c r="X363" i="6"/>
  <c r="W362" i="6"/>
  <c r="V362" i="6"/>
  <c r="X362" i="6"/>
  <c r="S362" i="6"/>
  <c r="U362" i="6"/>
  <c r="AH360" i="6"/>
  <c r="Z362" i="6"/>
  <c r="AA362" i="6" s="1"/>
  <c r="AC362" i="6"/>
  <c r="AB361" i="6"/>
  <c r="AD361" i="6"/>
  <c r="AG361" i="6"/>
  <c r="H365" i="6"/>
  <c r="O363" i="6"/>
  <c r="L363" i="6"/>
  <c r="P363" i="6"/>
  <c r="M363" i="6"/>
  <c r="N363" i="6"/>
  <c r="E365" i="6"/>
  <c r="D365" i="6"/>
  <c r="J364" i="6"/>
  <c r="N364" i="6" s="1"/>
  <c r="F365" i="6"/>
  <c r="AQ366" i="5"/>
  <c r="D366" i="6" s="1"/>
  <c r="AP368" i="5"/>
  <c r="I365" i="6"/>
  <c r="X368" i="5"/>
  <c r="AK367" i="5"/>
  <c r="AH369" i="5"/>
  <c r="U370" i="5"/>
  <c r="AB370" i="5"/>
  <c r="AO369" i="5"/>
  <c r="T370" i="5"/>
  <c r="AG369" i="5"/>
  <c r="V370" i="5"/>
  <c r="AI369" i="5"/>
  <c r="AN369" i="5"/>
  <c r="AA370" i="5"/>
  <c r="AF369" i="5"/>
  <c r="S370" i="5"/>
  <c r="Y370" i="5"/>
  <c r="AL369" i="5"/>
  <c r="Z370" i="5"/>
  <c r="AM369" i="5"/>
  <c r="R370" i="5"/>
  <c r="AE369" i="5"/>
  <c r="W370" i="5"/>
  <c r="AJ369" i="5"/>
  <c r="Q370" i="5"/>
  <c r="AD369" i="5"/>
  <c r="AI360" i="6" l="1"/>
  <c r="AB362" i="6"/>
  <c r="AD362" i="6"/>
  <c r="U364" i="6"/>
  <c r="U363" i="6"/>
  <c r="T363" i="6"/>
  <c r="W363" i="6"/>
  <c r="S363" i="6"/>
  <c r="V363" i="6"/>
  <c r="AH361" i="6"/>
  <c r="Z363" i="6"/>
  <c r="AA363" i="6" s="1"/>
  <c r="AC363" i="6"/>
  <c r="AG362" i="6"/>
  <c r="J365" i="6"/>
  <c r="N365" i="6" s="1"/>
  <c r="L364" i="6"/>
  <c r="M364" i="6"/>
  <c r="O364" i="6"/>
  <c r="Q364" i="6"/>
  <c r="P364" i="6"/>
  <c r="G366" i="6"/>
  <c r="F366" i="6"/>
  <c r="I366" i="6"/>
  <c r="H366" i="6"/>
  <c r="AP369" i="5"/>
  <c r="AQ367" i="5"/>
  <c r="F367" i="6" s="1"/>
  <c r="E366" i="6"/>
  <c r="AK368" i="5"/>
  <c r="X369" i="5"/>
  <c r="Z371" i="5"/>
  <c r="AM370" i="5"/>
  <c r="AI370" i="5"/>
  <c r="V371" i="5"/>
  <c r="T371" i="5"/>
  <c r="AG370" i="5"/>
  <c r="AE370" i="5"/>
  <c r="R371" i="5"/>
  <c r="S371" i="5"/>
  <c r="AF370" i="5"/>
  <c r="Y371" i="5"/>
  <c r="AL370" i="5"/>
  <c r="AB371" i="5"/>
  <c r="AO370" i="5"/>
  <c r="U371" i="5"/>
  <c r="AH370" i="5"/>
  <c r="W371" i="5"/>
  <c r="AJ370" i="5"/>
  <c r="Q371" i="5"/>
  <c r="AD370" i="5"/>
  <c r="AA371" i="5"/>
  <c r="AN370" i="5"/>
  <c r="AI361" i="6" l="1"/>
  <c r="AB363" i="6"/>
  <c r="AD363" i="6"/>
  <c r="W364" i="6"/>
  <c r="X364" i="6"/>
  <c r="V364" i="6"/>
  <c r="T364" i="6"/>
  <c r="S364" i="6"/>
  <c r="U365" i="6"/>
  <c r="AH362" i="6"/>
  <c r="Z364" i="6"/>
  <c r="AA364" i="6" s="1"/>
  <c r="AC364" i="6"/>
  <c r="AG363" i="6"/>
  <c r="O365" i="6"/>
  <c r="M365" i="6"/>
  <c r="L365" i="6"/>
  <c r="Q365" i="6"/>
  <c r="P365" i="6"/>
  <c r="E367" i="6"/>
  <c r="J366" i="6"/>
  <c r="O366" i="6" s="1"/>
  <c r="H367" i="6"/>
  <c r="AP370" i="5"/>
  <c r="I367" i="6"/>
  <c r="D367" i="6"/>
  <c r="AQ368" i="5"/>
  <c r="E368" i="6" s="1"/>
  <c r="G367" i="6"/>
  <c r="AK369" i="5"/>
  <c r="X370" i="5"/>
  <c r="W372" i="5"/>
  <c r="AJ371" i="5"/>
  <c r="AL371" i="5"/>
  <c r="Y372" i="5"/>
  <c r="S372" i="5"/>
  <c r="AF371" i="5"/>
  <c r="R372" i="5"/>
  <c r="AE371" i="5"/>
  <c r="AA372" i="5"/>
  <c r="AN371" i="5"/>
  <c r="U372" i="5"/>
  <c r="AH371" i="5"/>
  <c r="Q372" i="5"/>
  <c r="AD371" i="5"/>
  <c r="T372" i="5"/>
  <c r="AG371" i="5"/>
  <c r="Z372" i="5"/>
  <c r="AM371" i="5"/>
  <c r="AI371" i="5"/>
  <c r="V372" i="5"/>
  <c r="AB372" i="5"/>
  <c r="AO371" i="5"/>
  <c r="AI362" i="6" l="1"/>
  <c r="AB364" i="6"/>
  <c r="AD364" i="6"/>
  <c r="V366" i="6"/>
  <c r="W365" i="6"/>
  <c r="X365" i="6"/>
  <c r="S365" i="6"/>
  <c r="T365" i="6"/>
  <c r="V365" i="6"/>
  <c r="AH363" i="6"/>
  <c r="Z365" i="6"/>
  <c r="AA365" i="6" s="1"/>
  <c r="AC365" i="6"/>
  <c r="AG364" i="6"/>
  <c r="P366" i="6"/>
  <c r="M366" i="6"/>
  <c r="Q366" i="6"/>
  <c r="L366" i="6"/>
  <c r="N366" i="6"/>
  <c r="J367" i="6"/>
  <c r="N367" i="6" s="1"/>
  <c r="I368" i="6"/>
  <c r="G368" i="6"/>
  <c r="AP371" i="5"/>
  <c r="D368" i="6"/>
  <c r="H368" i="6"/>
  <c r="AQ369" i="5"/>
  <c r="H369" i="6" s="1"/>
  <c r="F368" i="6"/>
  <c r="X371" i="5"/>
  <c r="AK370" i="5"/>
  <c r="Y373" i="5"/>
  <c r="AL372" i="5"/>
  <c r="S373" i="5"/>
  <c r="AF372" i="5"/>
  <c r="AE372" i="5"/>
  <c r="R373" i="5"/>
  <c r="W373" i="5"/>
  <c r="AJ372" i="5"/>
  <c r="AM372" i="5"/>
  <c r="Z373" i="5"/>
  <c r="Q373" i="5"/>
  <c r="AD372" i="5"/>
  <c r="AO372" i="5"/>
  <c r="AB373" i="5"/>
  <c r="T373" i="5"/>
  <c r="AG372" i="5"/>
  <c r="V373" i="5"/>
  <c r="AI372" i="5"/>
  <c r="AN372" i="5"/>
  <c r="AA373" i="5"/>
  <c r="U373" i="5"/>
  <c r="AH372" i="5"/>
  <c r="AI363" i="6" l="1"/>
  <c r="AB365" i="6"/>
  <c r="AD365" i="6"/>
  <c r="U367" i="6"/>
  <c r="U366" i="6"/>
  <c r="S366" i="6"/>
  <c r="X366" i="6"/>
  <c r="T366" i="6"/>
  <c r="W366" i="6"/>
  <c r="AH364" i="6"/>
  <c r="Z366" i="6"/>
  <c r="AA366" i="6" s="1"/>
  <c r="AC366" i="6"/>
  <c r="AG365" i="6"/>
  <c r="L367" i="6"/>
  <c r="M367" i="6"/>
  <c r="Q367" i="6"/>
  <c r="O367" i="6"/>
  <c r="P367" i="6"/>
  <c r="J368" i="6"/>
  <c r="M368" i="6" s="1"/>
  <c r="AQ370" i="5"/>
  <c r="I370" i="6" s="1"/>
  <c r="G369" i="6"/>
  <c r="I369" i="6"/>
  <c r="D369" i="6"/>
  <c r="AP372" i="5"/>
  <c r="F369" i="6"/>
  <c r="E369" i="6"/>
  <c r="AK371" i="5"/>
  <c r="X372" i="5"/>
  <c r="AA374" i="5"/>
  <c r="AN373" i="5"/>
  <c r="V374" i="5"/>
  <c r="AI373" i="5"/>
  <c r="T374" i="5"/>
  <c r="AG373" i="5"/>
  <c r="Z374" i="5"/>
  <c r="AM373" i="5"/>
  <c r="S374" i="5"/>
  <c r="AF373" i="5"/>
  <c r="AD373" i="5"/>
  <c r="Q374" i="5"/>
  <c r="U374" i="5"/>
  <c r="AH373" i="5"/>
  <c r="AO373" i="5"/>
  <c r="AB374" i="5"/>
  <c r="Y374" i="5"/>
  <c r="AL373" i="5"/>
  <c r="W374" i="5"/>
  <c r="AJ373" i="5"/>
  <c r="R374" i="5"/>
  <c r="AE373" i="5"/>
  <c r="AI364" i="6" l="1"/>
  <c r="AB366" i="6"/>
  <c r="AD366" i="6"/>
  <c r="T368" i="6"/>
  <c r="W367" i="6"/>
  <c r="V367" i="6"/>
  <c r="X367" i="6"/>
  <c r="T367" i="6"/>
  <c r="S367" i="6"/>
  <c r="AH365" i="6"/>
  <c r="Z367" i="6"/>
  <c r="AA367" i="6" s="1"/>
  <c r="AC367" i="6"/>
  <c r="AG366" i="6"/>
  <c r="L368" i="6"/>
  <c r="N368" i="6"/>
  <c r="Q368" i="6"/>
  <c r="G370" i="6"/>
  <c r="F370" i="6"/>
  <c r="E370" i="6"/>
  <c r="D370" i="6"/>
  <c r="H370" i="6"/>
  <c r="O368" i="6"/>
  <c r="P368" i="6"/>
  <c r="J369" i="6"/>
  <c r="O369" i="6" s="1"/>
  <c r="AP373" i="5"/>
  <c r="AQ371" i="5"/>
  <c r="G371" i="6" s="1"/>
  <c r="AK372" i="5"/>
  <c r="X373" i="5"/>
  <c r="AH374" i="5"/>
  <c r="U375" i="5"/>
  <c r="T375" i="5"/>
  <c r="AG374" i="5"/>
  <c r="AO374" i="5"/>
  <c r="AB375" i="5"/>
  <c r="Q375" i="5"/>
  <c r="AD374" i="5"/>
  <c r="AA375" i="5"/>
  <c r="AN374" i="5"/>
  <c r="Y375" i="5"/>
  <c r="AL374" i="5"/>
  <c r="S375" i="5"/>
  <c r="AF374" i="5"/>
  <c r="R375" i="5"/>
  <c r="AE374" i="5"/>
  <c r="AI374" i="5"/>
  <c r="V375" i="5"/>
  <c r="Z375" i="5"/>
  <c r="AM374" i="5"/>
  <c r="W375" i="5"/>
  <c r="AJ374" i="5"/>
  <c r="AI365" i="6" l="1"/>
  <c r="AB367" i="6"/>
  <c r="AD367" i="6"/>
  <c r="V369" i="6"/>
  <c r="W368" i="6"/>
  <c r="V368" i="6"/>
  <c r="X368" i="6"/>
  <c r="U368" i="6"/>
  <c r="S368" i="6"/>
  <c r="AH366" i="6"/>
  <c r="Z368" i="6"/>
  <c r="AA368" i="6" s="1"/>
  <c r="AC368" i="6"/>
  <c r="AG367" i="6"/>
  <c r="J370" i="6"/>
  <c r="N370" i="6" s="1"/>
  <c r="P369" i="6"/>
  <c r="H371" i="6"/>
  <c r="N369" i="6"/>
  <c r="E371" i="6"/>
  <c r="Q369" i="6"/>
  <c r="L369" i="6"/>
  <c r="F371" i="6"/>
  <c r="M369" i="6"/>
  <c r="D371" i="6"/>
  <c r="AP374" i="5"/>
  <c r="I371" i="6"/>
  <c r="AQ372" i="5"/>
  <c r="H372" i="6" s="1"/>
  <c r="X374" i="5"/>
  <c r="AK373" i="5"/>
  <c r="S376" i="5"/>
  <c r="AF375" i="5"/>
  <c r="Q376" i="5"/>
  <c r="AD375" i="5"/>
  <c r="AM375" i="5"/>
  <c r="Z376" i="5"/>
  <c r="Y376" i="5"/>
  <c r="AL375" i="5"/>
  <c r="R376" i="5"/>
  <c r="AE375" i="5"/>
  <c r="T376" i="5"/>
  <c r="AG375" i="5"/>
  <c r="V376" i="5"/>
  <c r="AI375" i="5"/>
  <c r="W376" i="5"/>
  <c r="AJ375" i="5"/>
  <c r="AA376" i="5"/>
  <c r="AN375" i="5"/>
  <c r="AB376" i="5"/>
  <c r="AO375" i="5"/>
  <c r="AH375" i="5"/>
  <c r="U376" i="5"/>
  <c r="AI366" i="6" l="1"/>
  <c r="AB368" i="6"/>
  <c r="AD368" i="6"/>
  <c r="T369" i="6"/>
  <c r="S369" i="6"/>
  <c r="X369" i="6"/>
  <c r="U369" i="6"/>
  <c r="W369" i="6"/>
  <c r="U370" i="6"/>
  <c r="AH367" i="6"/>
  <c r="Z369" i="6"/>
  <c r="AA369" i="6" s="1"/>
  <c r="AC369" i="6"/>
  <c r="P370" i="6"/>
  <c r="O370" i="6"/>
  <c r="Q370" i="6"/>
  <c r="L370" i="6"/>
  <c r="M370" i="6"/>
  <c r="J371" i="6"/>
  <c r="N371" i="6" s="1"/>
  <c r="I372" i="6"/>
  <c r="F372" i="6"/>
  <c r="E372" i="6"/>
  <c r="AP375" i="5"/>
  <c r="D372" i="6"/>
  <c r="G372" i="6"/>
  <c r="AQ373" i="5"/>
  <c r="F373" i="6" s="1"/>
  <c r="AK374" i="5"/>
  <c r="X375" i="5"/>
  <c r="Y377" i="5"/>
  <c r="AL376" i="5"/>
  <c r="AB377" i="5"/>
  <c r="AO376" i="5"/>
  <c r="AM376" i="5"/>
  <c r="Z377" i="5"/>
  <c r="T377" i="5"/>
  <c r="AG376" i="5"/>
  <c r="U377" i="5"/>
  <c r="AH376" i="5"/>
  <c r="AI376" i="5"/>
  <c r="V377" i="5"/>
  <c r="R377" i="5"/>
  <c r="AE376" i="5"/>
  <c r="Q377" i="5"/>
  <c r="AD376" i="5"/>
  <c r="W377" i="5"/>
  <c r="AJ376" i="5"/>
  <c r="AA377" i="5"/>
  <c r="AN376" i="5"/>
  <c r="S377" i="5"/>
  <c r="AF376" i="5"/>
  <c r="AI367" i="6" l="1"/>
  <c r="AB369" i="6"/>
  <c r="AD369" i="6"/>
  <c r="U371" i="6"/>
  <c r="T370" i="6"/>
  <c r="S370" i="6"/>
  <c r="X370" i="6"/>
  <c r="V370" i="6"/>
  <c r="W370" i="6"/>
  <c r="Z370" i="6"/>
  <c r="AA370" i="6" s="1"/>
  <c r="AC370" i="6"/>
  <c r="AG369" i="6"/>
  <c r="AG368" i="6"/>
  <c r="O371" i="6"/>
  <c r="Q371" i="6"/>
  <c r="M371" i="6"/>
  <c r="L371" i="6"/>
  <c r="P371" i="6"/>
  <c r="J372" i="6"/>
  <c r="M372" i="6" s="1"/>
  <c r="H373" i="6"/>
  <c r="I373" i="6"/>
  <c r="AQ374" i="5"/>
  <c r="H374" i="6" s="1"/>
  <c r="E373" i="6"/>
  <c r="G373" i="6"/>
  <c r="AP376" i="5"/>
  <c r="D373" i="6"/>
  <c r="AK375" i="5"/>
  <c r="X376" i="5"/>
  <c r="V378" i="5"/>
  <c r="AI377" i="5"/>
  <c r="AB378" i="5"/>
  <c r="AO377" i="5"/>
  <c r="R378" i="5"/>
  <c r="AE377" i="5"/>
  <c r="U378" i="5"/>
  <c r="AH377" i="5"/>
  <c r="W378" i="5"/>
  <c r="AJ377" i="5"/>
  <c r="S378" i="5"/>
  <c r="AF377" i="5"/>
  <c r="Q378" i="5"/>
  <c r="AD377" i="5"/>
  <c r="T378" i="5"/>
  <c r="AG377" i="5"/>
  <c r="AA378" i="5"/>
  <c r="AN377" i="5"/>
  <c r="Z378" i="5"/>
  <c r="AM377" i="5"/>
  <c r="AL377" i="5"/>
  <c r="Y378" i="5"/>
  <c r="AB370" i="6" l="1"/>
  <c r="AD370" i="6"/>
  <c r="T372" i="6"/>
  <c r="W371" i="6"/>
  <c r="S371" i="6"/>
  <c r="T371" i="6"/>
  <c r="X371" i="6"/>
  <c r="V371" i="6"/>
  <c r="AH368" i="6"/>
  <c r="AH369" i="6"/>
  <c r="Z371" i="6"/>
  <c r="AA371" i="6" s="1"/>
  <c r="AC371" i="6"/>
  <c r="AG370" i="6"/>
  <c r="Q372" i="6"/>
  <c r="P372" i="6"/>
  <c r="O372" i="6"/>
  <c r="L372" i="6"/>
  <c r="N372" i="6"/>
  <c r="J373" i="6"/>
  <c r="N373" i="6" s="1"/>
  <c r="AP377" i="5"/>
  <c r="E374" i="6"/>
  <c r="I374" i="6"/>
  <c r="G374" i="6"/>
  <c r="F374" i="6"/>
  <c r="D374" i="6"/>
  <c r="AQ375" i="5"/>
  <c r="F375" i="6" s="1"/>
  <c r="AK376" i="5"/>
  <c r="X377" i="5"/>
  <c r="AL378" i="5"/>
  <c r="Y379" i="5"/>
  <c r="AJ378" i="5"/>
  <c r="W379" i="5"/>
  <c r="AB379" i="5"/>
  <c r="AO378" i="5"/>
  <c r="R379" i="5"/>
  <c r="AE378" i="5"/>
  <c r="AF378" i="5"/>
  <c r="S379" i="5"/>
  <c r="AG378" i="5"/>
  <c r="T379" i="5"/>
  <c r="AA379" i="5"/>
  <c r="AN378" i="5"/>
  <c r="AI378" i="5"/>
  <c r="V379" i="5"/>
  <c r="Q379" i="5"/>
  <c r="AD378" i="5"/>
  <c r="U379" i="5"/>
  <c r="AH378" i="5"/>
  <c r="Z379" i="5"/>
  <c r="AM378" i="5"/>
  <c r="AI369" i="6" l="1"/>
  <c r="AI368" i="6"/>
  <c r="AB371" i="6"/>
  <c r="AD371" i="6"/>
  <c r="U373" i="6"/>
  <c r="U372" i="6"/>
  <c r="S372" i="6"/>
  <c r="V372" i="6"/>
  <c r="W372" i="6"/>
  <c r="X372" i="6"/>
  <c r="AH370" i="6"/>
  <c r="Z372" i="6"/>
  <c r="AA372" i="6" s="1"/>
  <c r="AC372" i="6"/>
  <c r="M373" i="6"/>
  <c r="O373" i="6"/>
  <c r="P373" i="6"/>
  <c r="L373" i="6"/>
  <c r="Q373" i="6"/>
  <c r="J374" i="6"/>
  <c r="O374" i="6" s="1"/>
  <c r="H375" i="6"/>
  <c r="AQ376" i="5"/>
  <c r="D376" i="6" s="1"/>
  <c r="I375" i="6"/>
  <c r="E375" i="6"/>
  <c r="G375" i="6"/>
  <c r="D375" i="6"/>
  <c r="AP378" i="5"/>
  <c r="X378" i="5"/>
  <c r="AK377" i="5"/>
  <c r="AA380" i="5"/>
  <c r="AN379" i="5"/>
  <c r="Y380" i="5"/>
  <c r="AL379" i="5"/>
  <c r="T380" i="5"/>
  <c r="AG379" i="5"/>
  <c r="AE379" i="5"/>
  <c r="R380" i="5"/>
  <c r="AH379" i="5"/>
  <c r="U380" i="5"/>
  <c r="AB380" i="5"/>
  <c r="AO379" i="5"/>
  <c r="W380" i="5"/>
  <c r="AJ379" i="5"/>
  <c r="V380" i="5"/>
  <c r="AI379" i="5"/>
  <c r="Q380" i="5"/>
  <c r="AD379" i="5"/>
  <c r="Z380" i="5"/>
  <c r="AM379" i="5"/>
  <c r="S380" i="5"/>
  <c r="AF379" i="5"/>
  <c r="AI370" i="6" l="1"/>
  <c r="AB372" i="6"/>
  <c r="AD372" i="6"/>
  <c r="V374" i="6"/>
  <c r="X373" i="6"/>
  <c r="S373" i="6"/>
  <c r="W373" i="6"/>
  <c r="V373" i="6"/>
  <c r="T373" i="6"/>
  <c r="Z373" i="6"/>
  <c r="AA373" i="6" s="1"/>
  <c r="AC373" i="6"/>
  <c r="AG371" i="6"/>
  <c r="AG372" i="6"/>
  <c r="M374" i="6"/>
  <c r="N374" i="6"/>
  <c r="L374" i="6"/>
  <c r="P374" i="6"/>
  <c r="Q374" i="6"/>
  <c r="F376" i="6"/>
  <c r="H376" i="6"/>
  <c r="E376" i="6"/>
  <c r="I376" i="6"/>
  <c r="G376" i="6"/>
  <c r="J375" i="6"/>
  <c r="N375" i="6" s="1"/>
  <c r="AP379" i="5"/>
  <c r="AQ377" i="5"/>
  <c r="G377" i="6" s="1"/>
  <c r="X379" i="5"/>
  <c r="AK378" i="5"/>
  <c r="W381" i="5"/>
  <c r="AJ380" i="5"/>
  <c r="AA381" i="5"/>
  <c r="AN380" i="5"/>
  <c r="AH380" i="5"/>
  <c r="U381" i="5"/>
  <c r="AG380" i="5"/>
  <c r="T381" i="5"/>
  <c r="S381" i="5"/>
  <c r="AF380" i="5"/>
  <c r="Z381" i="5"/>
  <c r="AM380" i="5"/>
  <c r="AO380" i="5"/>
  <c r="AB381" i="5"/>
  <c r="Y381" i="5"/>
  <c r="AL380" i="5"/>
  <c r="AE380" i="5"/>
  <c r="R381" i="5"/>
  <c r="Q381" i="5"/>
  <c r="AD380" i="5"/>
  <c r="V381" i="5"/>
  <c r="AI380" i="5"/>
  <c r="AB373" i="6" l="1"/>
  <c r="AD373" i="6"/>
  <c r="U375" i="6"/>
  <c r="X374" i="6"/>
  <c r="W374" i="6"/>
  <c r="S374" i="6"/>
  <c r="U374" i="6"/>
  <c r="T374" i="6"/>
  <c r="AH372" i="6"/>
  <c r="AH371" i="6"/>
  <c r="Z374" i="6"/>
  <c r="AA374" i="6" s="1"/>
  <c r="AC374" i="6"/>
  <c r="AG373" i="6"/>
  <c r="Q375" i="6"/>
  <c r="P375" i="6"/>
  <c r="L375" i="6"/>
  <c r="M375" i="6"/>
  <c r="J376" i="6"/>
  <c r="L376" i="6" s="1"/>
  <c r="O375" i="6"/>
  <c r="D377" i="6"/>
  <c r="I377" i="6"/>
  <c r="F377" i="6"/>
  <c r="H377" i="6"/>
  <c r="AP380" i="5"/>
  <c r="AQ378" i="5"/>
  <c r="G378" i="6" s="1"/>
  <c r="E377" i="6"/>
  <c r="AK379" i="5"/>
  <c r="X380" i="5"/>
  <c r="AN381" i="5"/>
  <c r="AA382" i="5"/>
  <c r="W382" i="5"/>
  <c r="AJ381" i="5"/>
  <c r="Y382" i="5"/>
  <c r="AL381" i="5"/>
  <c r="Z382" i="5"/>
  <c r="AM381" i="5"/>
  <c r="AO381" i="5"/>
  <c r="AB382" i="5"/>
  <c r="V382" i="5"/>
  <c r="AI381" i="5"/>
  <c r="AD381" i="5"/>
  <c r="Q382" i="5"/>
  <c r="AE381" i="5"/>
  <c r="R382" i="5"/>
  <c r="T382" i="5"/>
  <c r="AG381" i="5"/>
  <c r="S382" i="5"/>
  <c r="AF381" i="5"/>
  <c r="U382" i="5"/>
  <c r="AH381" i="5"/>
  <c r="AI372" i="6" l="1"/>
  <c r="AI371" i="6"/>
  <c r="AB374" i="6"/>
  <c r="AD374" i="6"/>
  <c r="V375" i="6"/>
  <c r="S376" i="6"/>
  <c r="T375" i="6"/>
  <c r="S375" i="6"/>
  <c r="W375" i="6"/>
  <c r="X375" i="6"/>
  <c r="AH373" i="6"/>
  <c r="Z375" i="6"/>
  <c r="AA375" i="6" s="1"/>
  <c r="AC375" i="6"/>
  <c r="M376" i="6"/>
  <c r="Q376" i="6"/>
  <c r="O376" i="6"/>
  <c r="N376" i="6"/>
  <c r="P376" i="6"/>
  <c r="J377" i="6"/>
  <c r="N377" i="6" s="1"/>
  <c r="F378" i="6"/>
  <c r="AP381" i="5"/>
  <c r="D378" i="6"/>
  <c r="AQ379" i="5"/>
  <c r="E379" i="6" s="1"/>
  <c r="H378" i="6"/>
  <c r="E378" i="6"/>
  <c r="I378" i="6"/>
  <c r="X381" i="5"/>
  <c r="AK380" i="5"/>
  <c r="AD382" i="5"/>
  <c r="Q383" i="5"/>
  <c r="U383" i="5"/>
  <c r="AH382" i="5"/>
  <c r="S383" i="5"/>
  <c r="AF382" i="5"/>
  <c r="V383" i="5"/>
  <c r="AI382" i="5"/>
  <c r="Y383" i="5"/>
  <c r="AL382" i="5"/>
  <c r="AB383" i="5"/>
  <c r="AO382" i="5"/>
  <c r="W383" i="5"/>
  <c r="AJ382" i="5"/>
  <c r="AA383" i="5"/>
  <c r="AN382" i="5"/>
  <c r="AM382" i="5"/>
  <c r="Z383" i="5"/>
  <c r="R383" i="5"/>
  <c r="AE382" i="5"/>
  <c r="T383" i="5"/>
  <c r="AG382" i="5"/>
  <c r="AB375" i="6" l="1"/>
  <c r="AI373" i="6"/>
  <c r="AD375" i="6"/>
  <c r="U377" i="6"/>
  <c r="W376" i="6"/>
  <c r="U376" i="6"/>
  <c r="V376" i="6"/>
  <c r="X376" i="6"/>
  <c r="T376" i="6"/>
  <c r="Z376" i="6"/>
  <c r="AA376" i="6" s="1"/>
  <c r="AC376" i="6"/>
  <c r="AG374" i="6"/>
  <c r="H379" i="6"/>
  <c r="F379" i="6"/>
  <c r="O377" i="6"/>
  <c r="P377" i="6"/>
  <c r="Q377" i="6"/>
  <c r="M377" i="6"/>
  <c r="L377" i="6"/>
  <c r="D379" i="6"/>
  <c r="J378" i="6"/>
  <c r="N378" i="6" s="1"/>
  <c r="G379" i="6"/>
  <c r="AP382" i="5"/>
  <c r="AQ380" i="5"/>
  <c r="I380" i="6" s="1"/>
  <c r="I379" i="6"/>
  <c r="AK381" i="5"/>
  <c r="X382" i="5"/>
  <c r="AE383" i="5"/>
  <c r="R384" i="5"/>
  <c r="Z384" i="5"/>
  <c r="AM383" i="5"/>
  <c r="AA384" i="5"/>
  <c r="AN383" i="5"/>
  <c r="AI383" i="5"/>
  <c r="V384" i="5"/>
  <c r="Q384" i="5"/>
  <c r="AD383" i="5"/>
  <c r="W384" i="5"/>
  <c r="AJ383" i="5"/>
  <c r="S384" i="5"/>
  <c r="AF383" i="5"/>
  <c r="Y384" i="5"/>
  <c r="AL383" i="5"/>
  <c r="T384" i="5"/>
  <c r="AG383" i="5"/>
  <c r="AH383" i="5"/>
  <c r="U384" i="5"/>
  <c r="AB384" i="5"/>
  <c r="AO383" i="5"/>
  <c r="U378" i="6" l="1"/>
  <c r="S377" i="6"/>
  <c r="T377" i="6"/>
  <c r="X377" i="6"/>
  <c r="W377" i="6"/>
  <c r="V377" i="6"/>
  <c r="AH374" i="6"/>
  <c r="Z377" i="6"/>
  <c r="AA377" i="6" s="1"/>
  <c r="AC377" i="6"/>
  <c r="AB376" i="6"/>
  <c r="AD376" i="6"/>
  <c r="AG376" i="6"/>
  <c r="AG375" i="6"/>
  <c r="J379" i="6"/>
  <c r="L379" i="6" s="1"/>
  <c r="D380" i="6"/>
  <c r="G380" i="6"/>
  <c r="H380" i="6"/>
  <c r="P378" i="6"/>
  <c r="M378" i="6"/>
  <c r="F380" i="6"/>
  <c r="Q378" i="6"/>
  <c r="L378" i="6"/>
  <c r="O378" i="6"/>
  <c r="AP383" i="5"/>
  <c r="AQ381" i="5"/>
  <c r="I381" i="6" s="1"/>
  <c r="E380" i="6"/>
  <c r="AK382" i="5"/>
  <c r="X383" i="5"/>
  <c r="T385" i="5"/>
  <c r="AG384" i="5"/>
  <c r="V385" i="5"/>
  <c r="AI384" i="5"/>
  <c r="R385" i="5"/>
  <c r="AE384" i="5"/>
  <c r="Z385" i="5"/>
  <c r="AM384" i="5"/>
  <c r="AB385" i="5"/>
  <c r="AO384" i="5"/>
  <c r="Q385" i="5"/>
  <c r="AD384" i="5"/>
  <c r="S385" i="5"/>
  <c r="AF384" i="5"/>
  <c r="AN384" i="5"/>
  <c r="AA385" i="5"/>
  <c r="Y385" i="5"/>
  <c r="AL384" i="5"/>
  <c r="W385" i="5"/>
  <c r="AJ384" i="5"/>
  <c r="AH384" i="5"/>
  <c r="U385" i="5"/>
  <c r="AI374" i="6" l="1"/>
  <c r="AB377" i="6"/>
  <c r="AD377" i="6"/>
  <c r="V378" i="6"/>
  <c r="S378" i="6"/>
  <c r="X378" i="6"/>
  <c r="T378" i="6"/>
  <c r="W378" i="6"/>
  <c r="S379" i="6"/>
  <c r="AH375" i="6"/>
  <c r="AH376" i="6"/>
  <c r="Z378" i="6"/>
  <c r="AA378" i="6" s="1"/>
  <c r="AC378" i="6"/>
  <c r="AG377" i="6"/>
  <c r="AI375" i="6"/>
  <c r="P379" i="6"/>
  <c r="O379" i="6"/>
  <c r="M379" i="6"/>
  <c r="N379" i="6"/>
  <c r="Q379" i="6"/>
  <c r="J380" i="6"/>
  <c r="O380" i="6" s="1"/>
  <c r="D381" i="6"/>
  <c r="G381" i="6"/>
  <c r="E381" i="6"/>
  <c r="F381" i="6"/>
  <c r="AQ382" i="5"/>
  <c r="I382" i="6" s="1"/>
  <c r="H381" i="6"/>
  <c r="AP384" i="5"/>
  <c r="X384" i="5"/>
  <c r="AK383" i="5"/>
  <c r="AA386" i="5"/>
  <c r="AN385" i="5"/>
  <c r="S386" i="5"/>
  <c r="AF385" i="5"/>
  <c r="AE385" i="5"/>
  <c r="R386" i="5"/>
  <c r="V386" i="5"/>
  <c r="AI385" i="5"/>
  <c r="Q386" i="5"/>
  <c r="AD385" i="5"/>
  <c r="AB386" i="5"/>
  <c r="AO385" i="5"/>
  <c r="Y386" i="5"/>
  <c r="AL385" i="5"/>
  <c r="U386" i="5"/>
  <c r="AH385" i="5"/>
  <c r="AM385" i="5"/>
  <c r="Z386" i="5"/>
  <c r="W386" i="5"/>
  <c r="AJ385" i="5"/>
  <c r="T386" i="5"/>
  <c r="AG385" i="5"/>
  <c r="AI376" i="6" l="1"/>
  <c r="AB378" i="6"/>
  <c r="AD378" i="6"/>
  <c r="V380" i="6"/>
  <c r="X379" i="6"/>
  <c r="U379" i="6"/>
  <c r="T379" i="6"/>
  <c r="V379" i="6"/>
  <c r="W379" i="6"/>
  <c r="AH377" i="6"/>
  <c r="Z379" i="6"/>
  <c r="AA379" i="6" s="1"/>
  <c r="AC379" i="6"/>
  <c r="L380" i="6"/>
  <c r="AG378" i="6"/>
  <c r="Q380" i="6"/>
  <c r="M380" i="6"/>
  <c r="P380" i="6"/>
  <c r="N380" i="6"/>
  <c r="J381" i="6"/>
  <c r="Q381" i="6" s="1"/>
  <c r="G382" i="6"/>
  <c r="D382" i="6"/>
  <c r="H382" i="6"/>
  <c r="F382" i="6"/>
  <c r="AP385" i="5"/>
  <c r="AQ383" i="5"/>
  <c r="F383" i="6" s="1"/>
  <c r="E382" i="6"/>
  <c r="X385" i="5"/>
  <c r="AK384" i="5"/>
  <c r="S387" i="5"/>
  <c r="AF386" i="5"/>
  <c r="W387" i="5"/>
  <c r="AJ386" i="5"/>
  <c r="AA387" i="5"/>
  <c r="AN386" i="5"/>
  <c r="T387" i="5"/>
  <c r="AG386" i="5"/>
  <c r="Q387" i="5"/>
  <c r="AD386" i="5"/>
  <c r="U387" i="5"/>
  <c r="AH386" i="5"/>
  <c r="Y387" i="5"/>
  <c r="AL386" i="5"/>
  <c r="V387" i="5"/>
  <c r="AI386" i="5"/>
  <c r="AB387" i="5"/>
  <c r="AO386" i="5"/>
  <c r="AM386" i="5"/>
  <c r="Z387" i="5"/>
  <c r="R387" i="5"/>
  <c r="AE386" i="5"/>
  <c r="AI377" i="6" l="1"/>
  <c r="X381" i="6"/>
  <c r="U380" i="6"/>
  <c r="W380" i="6"/>
  <c r="T380" i="6"/>
  <c r="X380" i="6"/>
  <c r="AH378" i="6"/>
  <c r="S380" i="6"/>
  <c r="Z380" i="6"/>
  <c r="AA380" i="6" s="1"/>
  <c r="AC380" i="6"/>
  <c r="AB379" i="6"/>
  <c r="AD379" i="6"/>
  <c r="AG379" i="6"/>
  <c r="P381" i="6"/>
  <c r="O381" i="6"/>
  <c r="M381" i="6"/>
  <c r="J382" i="6"/>
  <c r="M382" i="6" s="1"/>
  <c r="L381" i="6"/>
  <c r="N381" i="6"/>
  <c r="I383" i="6"/>
  <c r="H383" i="6"/>
  <c r="D383" i="6"/>
  <c r="AQ384" i="5"/>
  <c r="E384" i="6" s="1"/>
  <c r="E383" i="6"/>
  <c r="G383" i="6"/>
  <c r="AP386" i="5"/>
  <c r="X386" i="5"/>
  <c r="AK385" i="5"/>
  <c r="AJ387" i="5"/>
  <c r="W388" i="5"/>
  <c r="Y388" i="5"/>
  <c r="AL387" i="5"/>
  <c r="AE387" i="5"/>
  <c r="R388" i="5"/>
  <c r="AM387" i="5"/>
  <c r="Z388" i="5"/>
  <c r="U388" i="5"/>
  <c r="AH387" i="5"/>
  <c r="AB388" i="5"/>
  <c r="AO387" i="5"/>
  <c r="Q388" i="5"/>
  <c r="AD387" i="5"/>
  <c r="AA388" i="5"/>
  <c r="AN387" i="5"/>
  <c r="AI387" i="5"/>
  <c r="V388" i="5"/>
  <c r="T388" i="5"/>
  <c r="AG387" i="5"/>
  <c r="S388" i="5"/>
  <c r="AF387" i="5"/>
  <c r="AB380" i="6" l="1"/>
  <c r="AD380" i="6"/>
  <c r="AI378" i="6"/>
  <c r="U381" i="6"/>
  <c r="S381" i="6"/>
  <c r="T382" i="6"/>
  <c r="T381" i="6"/>
  <c r="V381" i="6"/>
  <c r="W381" i="6"/>
  <c r="AH379" i="6"/>
  <c r="Z381" i="6"/>
  <c r="AA381" i="6" s="1"/>
  <c r="AC381" i="6"/>
  <c r="Q382" i="6"/>
  <c r="AG380" i="6"/>
  <c r="P382" i="6"/>
  <c r="L382" i="6"/>
  <c r="O382" i="6"/>
  <c r="D384" i="6"/>
  <c r="F384" i="6"/>
  <c r="N382" i="6"/>
  <c r="G384" i="6"/>
  <c r="H384" i="6"/>
  <c r="I384" i="6"/>
  <c r="J383" i="6"/>
  <c r="L383" i="6" s="1"/>
  <c r="AP387" i="5"/>
  <c r="AQ385" i="5"/>
  <c r="E385" i="6" s="1"/>
  <c r="X387" i="5"/>
  <c r="AK386" i="5"/>
  <c r="AL388" i="5"/>
  <c r="Y389" i="5"/>
  <c r="AJ388" i="5"/>
  <c r="W389" i="5"/>
  <c r="U389" i="5"/>
  <c r="AH388" i="5"/>
  <c r="Q389" i="5"/>
  <c r="AD388" i="5"/>
  <c r="AO388" i="5"/>
  <c r="AB389" i="5"/>
  <c r="AM388" i="5"/>
  <c r="Z389" i="5"/>
  <c r="AG388" i="5"/>
  <c r="T389" i="5"/>
  <c r="V389" i="5"/>
  <c r="AI388" i="5"/>
  <c r="AA389" i="5"/>
  <c r="AN388" i="5"/>
  <c r="S389" i="5"/>
  <c r="AF388" i="5"/>
  <c r="AE388" i="5"/>
  <c r="R389" i="5"/>
  <c r="AB381" i="6" l="1"/>
  <c r="AI379" i="6"/>
  <c r="AD381" i="6"/>
  <c r="S383" i="6"/>
  <c r="U382" i="6"/>
  <c r="V382" i="6"/>
  <c r="S382" i="6"/>
  <c r="W382" i="6"/>
  <c r="AH380" i="6"/>
  <c r="X382" i="6"/>
  <c r="Z382" i="6"/>
  <c r="AA382" i="6" s="1"/>
  <c r="AC382" i="6"/>
  <c r="AG381" i="6"/>
  <c r="J384" i="6"/>
  <c r="P384" i="6" s="1"/>
  <c r="N383" i="6"/>
  <c r="O383" i="6"/>
  <c r="Q383" i="6"/>
  <c r="D385" i="6"/>
  <c r="P383" i="6"/>
  <c r="G385" i="6"/>
  <c r="M383" i="6"/>
  <c r="AP388" i="5"/>
  <c r="H385" i="6"/>
  <c r="I385" i="6"/>
  <c r="F385" i="6"/>
  <c r="AQ386" i="5"/>
  <c r="H386" i="6" s="1"/>
  <c r="X388" i="5"/>
  <c r="AK387" i="5"/>
  <c r="V390" i="5"/>
  <c r="AI389" i="5"/>
  <c r="R390" i="5"/>
  <c r="AE389" i="5"/>
  <c r="AF389" i="5"/>
  <c r="S390" i="5"/>
  <c r="AG389" i="5"/>
  <c r="T390" i="5"/>
  <c r="Z390" i="5"/>
  <c r="AM389" i="5"/>
  <c r="AO389" i="5"/>
  <c r="AB390" i="5"/>
  <c r="AA390" i="5"/>
  <c r="AN389" i="5"/>
  <c r="Y390" i="5"/>
  <c r="AL389" i="5"/>
  <c r="U390" i="5"/>
  <c r="AH389" i="5"/>
  <c r="Q390" i="5"/>
  <c r="AD389" i="5"/>
  <c r="W390" i="5"/>
  <c r="AJ389" i="5"/>
  <c r="AB382" i="6" l="1"/>
  <c r="AI380" i="6"/>
  <c r="AD382" i="6"/>
  <c r="T383" i="6"/>
  <c r="W383" i="6"/>
  <c r="X383" i="6"/>
  <c r="V383" i="6"/>
  <c r="U383" i="6"/>
  <c r="W384" i="6"/>
  <c r="AH381" i="6"/>
  <c r="Z383" i="6"/>
  <c r="AA383" i="6" s="1"/>
  <c r="AC383" i="6"/>
  <c r="AG382" i="6"/>
  <c r="L384" i="6"/>
  <c r="N384" i="6"/>
  <c r="O384" i="6"/>
  <c r="Q384" i="6"/>
  <c r="M384" i="6"/>
  <c r="J385" i="6"/>
  <c r="Q385" i="6" s="1"/>
  <c r="G386" i="6"/>
  <c r="F386" i="6"/>
  <c r="D386" i="6"/>
  <c r="E386" i="6"/>
  <c r="I386" i="6"/>
  <c r="AP389" i="5"/>
  <c r="AQ387" i="5"/>
  <c r="H387" i="6" s="1"/>
  <c r="AK388" i="5"/>
  <c r="X389" i="5"/>
  <c r="AH390" i="5"/>
  <c r="U391" i="5"/>
  <c r="AG390" i="5"/>
  <c r="T391" i="5"/>
  <c r="Y391" i="5"/>
  <c r="AL390" i="5"/>
  <c r="S391" i="5"/>
  <c r="AF390" i="5"/>
  <c r="V391" i="5"/>
  <c r="AI390" i="5"/>
  <c r="AN390" i="5"/>
  <c r="AA391" i="5"/>
  <c r="Q391" i="5"/>
  <c r="AD390" i="5"/>
  <c r="AJ390" i="5"/>
  <c r="W391" i="5"/>
  <c r="AB391" i="5"/>
  <c r="AO390" i="5"/>
  <c r="Z391" i="5"/>
  <c r="AM390" i="5"/>
  <c r="R391" i="5"/>
  <c r="AE390" i="5"/>
  <c r="AI381" i="6" l="1"/>
  <c r="X385" i="6"/>
  <c r="T384" i="6"/>
  <c r="X384" i="6"/>
  <c r="V384" i="6"/>
  <c r="U384" i="6"/>
  <c r="S384" i="6"/>
  <c r="AH382" i="6"/>
  <c r="Z384" i="6"/>
  <c r="AA384" i="6" s="1"/>
  <c r="AC384" i="6"/>
  <c r="AB383" i="6"/>
  <c r="AD383" i="6"/>
  <c r="AG383" i="6"/>
  <c r="O385" i="6"/>
  <c r="P385" i="6"/>
  <c r="N385" i="6"/>
  <c r="M385" i="6"/>
  <c r="L385" i="6"/>
  <c r="G387" i="6"/>
  <c r="I387" i="6"/>
  <c r="J386" i="6"/>
  <c r="Q386" i="6" s="1"/>
  <c r="D387" i="6"/>
  <c r="F387" i="6"/>
  <c r="E387" i="6"/>
  <c r="AQ388" i="5"/>
  <c r="E388" i="6" s="1"/>
  <c r="AP390" i="5"/>
  <c r="X390" i="5"/>
  <c r="AK389" i="5"/>
  <c r="AG391" i="5"/>
  <c r="T392" i="5"/>
  <c r="AJ391" i="5"/>
  <c r="W392" i="5"/>
  <c r="AF391" i="5"/>
  <c r="S392" i="5"/>
  <c r="Q392" i="5"/>
  <c r="AD391" i="5"/>
  <c r="AB392" i="5"/>
  <c r="AO391" i="5"/>
  <c r="R392" i="5"/>
  <c r="AE391" i="5"/>
  <c r="AA392" i="5"/>
  <c r="AN391" i="5"/>
  <c r="AH391" i="5"/>
  <c r="U392" i="5"/>
  <c r="AL391" i="5"/>
  <c r="Y392" i="5"/>
  <c r="AM391" i="5"/>
  <c r="Z392" i="5"/>
  <c r="AI391" i="5"/>
  <c r="V392" i="5"/>
  <c r="AB384" i="6" l="1"/>
  <c r="AI382" i="6"/>
  <c r="AD384" i="6"/>
  <c r="X386" i="6"/>
  <c r="S385" i="6"/>
  <c r="T385" i="6"/>
  <c r="U385" i="6"/>
  <c r="W385" i="6"/>
  <c r="V385" i="6"/>
  <c r="AH383" i="6"/>
  <c r="Z385" i="6"/>
  <c r="AA385" i="6" s="1"/>
  <c r="AC385" i="6"/>
  <c r="AG384" i="6"/>
  <c r="AI383" i="6"/>
  <c r="M386" i="6"/>
  <c r="J387" i="6"/>
  <c r="M387" i="6" s="1"/>
  <c r="N386" i="6"/>
  <c r="L386" i="6"/>
  <c r="P386" i="6"/>
  <c r="I388" i="6"/>
  <c r="O386" i="6"/>
  <c r="H388" i="6"/>
  <c r="D388" i="6"/>
  <c r="AP391" i="5"/>
  <c r="AQ389" i="5"/>
  <c r="H389" i="6" s="1"/>
  <c r="F388" i="6"/>
  <c r="G388" i="6"/>
  <c r="AK390" i="5"/>
  <c r="X391" i="5"/>
  <c r="AA393" i="5"/>
  <c r="AN392" i="5"/>
  <c r="AI392" i="5"/>
  <c r="V393" i="5"/>
  <c r="T393" i="5"/>
  <c r="AG392" i="5"/>
  <c r="Z393" i="5"/>
  <c r="AM392" i="5"/>
  <c r="AB393" i="5"/>
  <c r="AO392" i="5"/>
  <c r="Y393" i="5"/>
  <c r="AL392" i="5"/>
  <c r="AJ392" i="5"/>
  <c r="W393" i="5"/>
  <c r="U393" i="5"/>
  <c r="AH392" i="5"/>
  <c r="Q393" i="5"/>
  <c r="AD392" i="5"/>
  <c r="AE392" i="5"/>
  <c r="R393" i="5"/>
  <c r="S393" i="5"/>
  <c r="AF392" i="5"/>
  <c r="AB385" i="6" l="1"/>
  <c r="AD385" i="6"/>
  <c r="V386" i="6"/>
  <c r="W386" i="6"/>
  <c r="S386" i="6"/>
  <c r="U386" i="6"/>
  <c r="T387" i="6"/>
  <c r="T386" i="6"/>
  <c r="AH384" i="6"/>
  <c r="Z386" i="6"/>
  <c r="AA386" i="6" s="1"/>
  <c r="AC386" i="6"/>
  <c r="P387" i="6"/>
  <c r="Q387" i="6"/>
  <c r="AG385" i="6"/>
  <c r="AI384" i="6"/>
  <c r="L387" i="6"/>
  <c r="O387" i="6"/>
  <c r="N387" i="6"/>
  <c r="F389" i="6"/>
  <c r="E389" i="6"/>
  <c r="J388" i="6"/>
  <c r="P388" i="6" s="1"/>
  <c r="AQ390" i="5"/>
  <c r="E390" i="6" s="1"/>
  <c r="AP392" i="5"/>
  <c r="G389" i="6"/>
  <c r="I389" i="6"/>
  <c r="D389" i="6"/>
  <c r="X392" i="5"/>
  <c r="AK391" i="5"/>
  <c r="U394" i="5"/>
  <c r="AH393" i="5"/>
  <c r="W394" i="5"/>
  <c r="AJ393" i="5"/>
  <c r="AF393" i="5"/>
  <c r="S394" i="5"/>
  <c r="AL393" i="5"/>
  <c r="Y394" i="5"/>
  <c r="V394" i="5"/>
  <c r="AI393" i="5"/>
  <c r="R394" i="5"/>
  <c r="AE393" i="5"/>
  <c r="Z394" i="5"/>
  <c r="AM393" i="5"/>
  <c r="AA394" i="5"/>
  <c r="AN393" i="5"/>
  <c r="Q394" i="5"/>
  <c r="AD393" i="5"/>
  <c r="T394" i="5"/>
  <c r="AG393" i="5"/>
  <c r="AB394" i="5"/>
  <c r="AO393" i="5"/>
  <c r="AB386" i="6" l="1"/>
  <c r="AD386" i="6"/>
  <c r="W388" i="6"/>
  <c r="U387" i="6"/>
  <c r="V387" i="6"/>
  <c r="S387" i="6"/>
  <c r="AH385" i="6"/>
  <c r="X387" i="6"/>
  <c r="W387" i="6"/>
  <c r="Z387" i="6"/>
  <c r="AA387" i="6" s="1"/>
  <c r="AC387" i="6"/>
  <c r="AG386" i="6"/>
  <c r="O388" i="6"/>
  <c r="F390" i="6"/>
  <c r="L388" i="6"/>
  <c r="Q388" i="6"/>
  <c r="I390" i="6"/>
  <c r="N388" i="6"/>
  <c r="M388" i="6"/>
  <c r="D390" i="6"/>
  <c r="H390" i="6"/>
  <c r="J389" i="6"/>
  <c r="Q389" i="6" s="1"/>
  <c r="AQ391" i="5"/>
  <c r="G391" i="6" s="1"/>
  <c r="G390" i="6"/>
  <c r="AP393" i="5"/>
  <c r="AK392" i="5"/>
  <c r="X393" i="5"/>
  <c r="AG394" i="5"/>
  <c r="T395" i="5"/>
  <c r="U395" i="5"/>
  <c r="AH394" i="5"/>
  <c r="Q395" i="5"/>
  <c r="AD394" i="5"/>
  <c r="AO394" i="5"/>
  <c r="AB395" i="5"/>
  <c r="V395" i="5"/>
  <c r="AI394" i="5"/>
  <c r="AJ394" i="5"/>
  <c r="W395" i="5"/>
  <c r="AE394" i="5"/>
  <c r="R395" i="5"/>
  <c r="Y395" i="5"/>
  <c r="AL394" i="5"/>
  <c r="AA395" i="5"/>
  <c r="AN394" i="5"/>
  <c r="S395" i="5"/>
  <c r="AF394" i="5"/>
  <c r="Z395" i="5"/>
  <c r="AM394" i="5"/>
  <c r="AB387" i="6" l="1"/>
  <c r="AI385" i="6"/>
  <c r="AD387" i="6"/>
  <c r="X389" i="6"/>
  <c r="T388" i="6"/>
  <c r="U388" i="6"/>
  <c r="X388" i="6"/>
  <c r="S388" i="6"/>
  <c r="V388" i="6"/>
  <c r="AH386" i="6"/>
  <c r="Z388" i="6"/>
  <c r="AA388" i="6" s="1"/>
  <c r="AC388" i="6"/>
  <c r="AG387" i="6"/>
  <c r="AI386" i="6"/>
  <c r="J390" i="6"/>
  <c r="L390" i="6" s="1"/>
  <c r="M389" i="6"/>
  <c r="F391" i="6"/>
  <c r="L389" i="6"/>
  <c r="D391" i="6"/>
  <c r="P389" i="6"/>
  <c r="N389" i="6"/>
  <c r="O389" i="6"/>
  <c r="H391" i="6"/>
  <c r="AQ392" i="5"/>
  <c r="F392" i="6" s="1"/>
  <c r="AP394" i="5"/>
  <c r="I391" i="6"/>
  <c r="E391" i="6"/>
  <c r="X394" i="5"/>
  <c r="AK393" i="5"/>
  <c r="S396" i="5"/>
  <c r="AF395" i="5"/>
  <c r="AI395" i="5"/>
  <c r="V396" i="5"/>
  <c r="AD395" i="5"/>
  <c r="Q396" i="5"/>
  <c r="W396" i="5"/>
  <c r="AJ395" i="5"/>
  <c r="AA396" i="5"/>
  <c r="AN395" i="5"/>
  <c r="T396" i="5"/>
  <c r="AG395" i="5"/>
  <c r="AM395" i="5"/>
  <c r="Z396" i="5"/>
  <c r="AH395" i="5"/>
  <c r="U396" i="5"/>
  <c r="R396" i="5"/>
  <c r="AE395" i="5"/>
  <c r="Y396" i="5"/>
  <c r="AL395" i="5"/>
  <c r="AB396" i="5"/>
  <c r="AO395" i="5"/>
  <c r="AB388" i="6" l="1"/>
  <c r="AD388" i="6"/>
  <c r="V389" i="6"/>
  <c r="U389" i="6"/>
  <c r="W389" i="6"/>
  <c r="S389" i="6"/>
  <c r="T389" i="6"/>
  <c r="S390" i="6"/>
  <c r="AH387" i="6"/>
  <c r="Z389" i="6"/>
  <c r="AA389" i="6" s="1"/>
  <c r="AC389" i="6"/>
  <c r="AG388" i="6"/>
  <c r="AI387" i="6"/>
  <c r="O390" i="6"/>
  <c r="N390" i="6"/>
  <c r="Q390" i="6"/>
  <c r="M390" i="6"/>
  <c r="P390" i="6"/>
  <c r="J391" i="6"/>
  <c r="L391" i="6" s="1"/>
  <c r="I392" i="6"/>
  <c r="D392" i="6"/>
  <c r="E392" i="6"/>
  <c r="G392" i="6"/>
  <c r="H392" i="6"/>
  <c r="AP395" i="5"/>
  <c r="AQ393" i="5"/>
  <c r="G393" i="6" s="1"/>
  <c r="AK394" i="5"/>
  <c r="X395" i="5"/>
  <c r="T397" i="5"/>
  <c r="AG396" i="5"/>
  <c r="R397" i="5"/>
  <c r="AE396" i="5"/>
  <c r="AJ396" i="5"/>
  <c r="W397" i="5"/>
  <c r="S397" i="5"/>
  <c r="AF396" i="5"/>
  <c r="AB397" i="5"/>
  <c r="AO396" i="5"/>
  <c r="Z397" i="5"/>
  <c r="AM396" i="5"/>
  <c r="V397" i="5"/>
  <c r="AI396" i="5"/>
  <c r="AL396" i="5"/>
  <c r="Y397" i="5"/>
  <c r="AA397" i="5"/>
  <c r="AN396" i="5"/>
  <c r="AH396" i="5"/>
  <c r="U397" i="5"/>
  <c r="Q397" i="5"/>
  <c r="AD396" i="5"/>
  <c r="AB389" i="6" l="1"/>
  <c r="AD389" i="6"/>
  <c r="S391" i="6"/>
  <c r="W390" i="6"/>
  <c r="T390" i="6"/>
  <c r="X390" i="6"/>
  <c r="U390" i="6"/>
  <c r="V390" i="6"/>
  <c r="AH388" i="6"/>
  <c r="Z390" i="6"/>
  <c r="AA390" i="6" s="1"/>
  <c r="AC390" i="6"/>
  <c r="AG389" i="6"/>
  <c r="M391" i="6"/>
  <c r="O391" i="6"/>
  <c r="N391" i="6"/>
  <c r="P391" i="6"/>
  <c r="Q391" i="6"/>
  <c r="J392" i="6"/>
  <c r="M392" i="6" s="1"/>
  <c r="F393" i="6"/>
  <c r="H393" i="6"/>
  <c r="E393" i="6"/>
  <c r="D393" i="6"/>
  <c r="AQ394" i="5"/>
  <c r="H394" i="6" s="1"/>
  <c r="I393" i="6"/>
  <c r="AP396" i="5"/>
  <c r="AK395" i="5"/>
  <c r="X396" i="5"/>
  <c r="Q398" i="5"/>
  <c r="AD397" i="5"/>
  <c r="AB398" i="5"/>
  <c r="AO397" i="5"/>
  <c r="T398" i="5"/>
  <c r="AG397" i="5"/>
  <c r="AH397" i="5"/>
  <c r="U398" i="5"/>
  <c r="AA398" i="5"/>
  <c r="AN397" i="5"/>
  <c r="AI397" i="5"/>
  <c r="V398" i="5"/>
  <c r="AM397" i="5"/>
  <c r="Z398" i="5"/>
  <c r="AF397" i="5"/>
  <c r="S398" i="5"/>
  <c r="AL397" i="5"/>
  <c r="Y398" i="5"/>
  <c r="W398" i="5"/>
  <c r="AJ397" i="5"/>
  <c r="AE397" i="5"/>
  <c r="R398" i="5"/>
  <c r="AI388" i="6" l="1"/>
  <c r="T392" i="6"/>
  <c r="X391" i="6"/>
  <c r="W391" i="6"/>
  <c r="U391" i="6"/>
  <c r="V391" i="6"/>
  <c r="T391" i="6"/>
  <c r="AH389" i="6"/>
  <c r="Z391" i="6"/>
  <c r="AA391" i="6" s="1"/>
  <c r="AC391" i="6"/>
  <c r="AB390" i="6"/>
  <c r="AD390" i="6"/>
  <c r="AG390" i="6"/>
  <c r="O392" i="6"/>
  <c r="N392" i="6"/>
  <c r="P392" i="6"/>
  <c r="Q392" i="6"/>
  <c r="L392" i="6"/>
  <c r="J393" i="6"/>
  <c r="O393" i="6" s="1"/>
  <c r="E394" i="6"/>
  <c r="G394" i="6"/>
  <c r="AQ395" i="5"/>
  <c r="G395" i="6" s="1"/>
  <c r="AP397" i="5"/>
  <c r="D394" i="6"/>
  <c r="I394" i="6"/>
  <c r="F394" i="6"/>
  <c r="AK396" i="5"/>
  <c r="X397" i="5"/>
  <c r="U399" i="5"/>
  <c r="AH398" i="5"/>
  <c r="Z399" i="5"/>
  <c r="AM398" i="5"/>
  <c r="AB399" i="5"/>
  <c r="AO398" i="5"/>
  <c r="R399" i="5"/>
  <c r="AE398" i="5"/>
  <c r="W399" i="5"/>
  <c r="AJ398" i="5"/>
  <c r="AL398" i="5"/>
  <c r="Y399" i="5"/>
  <c r="AI398" i="5"/>
  <c r="V399" i="5"/>
  <c r="T399" i="5"/>
  <c r="AG398" i="5"/>
  <c r="Q399" i="5"/>
  <c r="AD398" i="5"/>
  <c r="S399" i="5"/>
  <c r="AF398" i="5"/>
  <c r="AA399" i="5"/>
  <c r="AN398" i="5"/>
  <c r="AI389" i="6" l="1"/>
  <c r="V393" i="6"/>
  <c r="S392" i="6"/>
  <c r="X392" i="6"/>
  <c r="W392" i="6"/>
  <c r="U392" i="6"/>
  <c r="V392" i="6"/>
  <c r="AH390" i="6"/>
  <c r="Z392" i="6"/>
  <c r="AA392" i="6" s="1"/>
  <c r="AC392" i="6"/>
  <c r="AB391" i="6"/>
  <c r="AD391" i="6"/>
  <c r="AG391" i="6"/>
  <c r="AI390" i="6"/>
  <c r="M393" i="6"/>
  <c r="Q393" i="6"/>
  <c r="L393" i="6"/>
  <c r="N393" i="6"/>
  <c r="P393" i="6"/>
  <c r="D395" i="6"/>
  <c r="E395" i="6"/>
  <c r="J394" i="6"/>
  <c r="N394" i="6" s="1"/>
  <c r="H395" i="6"/>
  <c r="AQ396" i="5"/>
  <c r="F396" i="6" s="1"/>
  <c r="AP398" i="5"/>
  <c r="F395" i="6"/>
  <c r="I395" i="6"/>
  <c r="X398" i="5"/>
  <c r="AK397" i="5"/>
  <c r="Y400" i="5"/>
  <c r="AL399" i="5"/>
  <c r="AN399" i="5"/>
  <c r="AA400" i="5"/>
  <c r="Z400" i="5"/>
  <c r="AM399" i="5"/>
  <c r="AD399" i="5"/>
  <c r="Q400" i="5"/>
  <c r="S400" i="5"/>
  <c r="AF399" i="5"/>
  <c r="T400" i="5"/>
  <c r="AG399" i="5"/>
  <c r="V400" i="5"/>
  <c r="AI399" i="5"/>
  <c r="AB400" i="5"/>
  <c r="AO399" i="5"/>
  <c r="W400" i="5"/>
  <c r="AJ399" i="5"/>
  <c r="R400" i="5"/>
  <c r="AE399" i="5"/>
  <c r="U400" i="5"/>
  <c r="AH399" i="5"/>
  <c r="AB392" i="6" l="1"/>
  <c r="AD392" i="6"/>
  <c r="U394" i="6"/>
  <c r="W393" i="6"/>
  <c r="U393" i="6"/>
  <c r="S393" i="6"/>
  <c r="X393" i="6"/>
  <c r="T393" i="6"/>
  <c r="AH391" i="6"/>
  <c r="Z393" i="6"/>
  <c r="AA393" i="6" s="1"/>
  <c r="AC393" i="6"/>
  <c r="AG392" i="6"/>
  <c r="AI391" i="6"/>
  <c r="L394" i="6"/>
  <c r="O394" i="6"/>
  <c r="Q394" i="6"/>
  <c r="M394" i="6"/>
  <c r="P394" i="6"/>
  <c r="E396" i="6"/>
  <c r="G396" i="6"/>
  <c r="D396" i="6"/>
  <c r="I396" i="6"/>
  <c r="J395" i="6"/>
  <c r="Q395" i="6" s="1"/>
  <c r="H396" i="6"/>
  <c r="AP399" i="5"/>
  <c r="AQ397" i="5"/>
  <c r="D397" i="6" s="1"/>
  <c r="AK398" i="5"/>
  <c r="X399" i="5"/>
  <c r="AB401" i="5"/>
  <c r="AO400" i="5"/>
  <c r="AM400" i="5"/>
  <c r="Z401" i="5"/>
  <c r="S401" i="5"/>
  <c r="AF400" i="5"/>
  <c r="AA401" i="5"/>
  <c r="AN400" i="5"/>
  <c r="T401" i="5"/>
  <c r="AG400" i="5"/>
  <c r="R401" i="5"/>
  <c r="AE400" i="5"/>
  <c r="V401" i="5"/>
  <c r="AI400" i="5"/>
  <c r="Y401" i="5"/>
  <c r="AL400" i="5"/>
  <c r="U401" i="5"/>
  <c r="AH400" i="5"/>
  <c r="W401" i="5"/>
  <c r="AJ400" i="5"/>
  <c r="Q401" i="5"/>
  <c r="AD400" i="5"/>
  <c r="AB393" i="6" l="1"/>
  <c r="AD393" i="6"/>
  <c r="X395" i="6"/>
  <c r="W394" i="6"/>
  <c r="T394" i="6"/>
  <c r="X394" i="6"/>
  <c r="V394" i="6"/>
  <c r="S394" i="6"/>
  <c r="AH392" i="6"/>
  <c r="Z394" i="6"/>
  <c r="AA394" i="6" s="1"/>
  <c r="AC394" i="6"/>
  <c r="AG393" i="6"/>
  <c r="AI392" i="6"/>
  <c r="H397" i="6"/>
  <c r="J396" i="6"/>
  <c r="Q396" i="6" s="1"/>
  <c r="L395" i="6"/>
  <c r="M395" i="6"/>
  <c r="N395" i="6"/>
  <c r="O395" i="6"/>
  <c r="P395" i="6"/>
  <c r="I397" i="6"/>
  <c r="E397" i="6"/>
  <c r="F397" i="6"/>
  <c r="G397" i="6"/>
  <c r="AP400" i="5"/>
  <c r="AQ398" i="5"/>
  <c r="E398" i="6" s="1"/>
  <c r="X400" i="5"/>
  <c r="AK399" i="5"/>
  <c r="AJ401" i="5"/>
  <c r="W402" i="5"/>
  <c r="T402" i="5"/>
  <c r="AG401" i="5"/>
  <c r="AA402" i="5"/>
  <c r="AN401" i="5"/>
  <c r="AB402" i="5"/>
  <c r="AO401" i="5"/>
  <c r="V402" i="5"/>
  <c r="AI401" i="5"/>
  <c r="R402" i="5"/>
  <c r="AE401" i="5"/>
  <c r="AF401" i="5"/>
  <c r="S402" i="5"/>
  <c r="Z402" i="5"/>
  <c r="AM401" i="5"/>
  <c r="AH401" i="5"/>
  <c r="U402" i="5"/>
  <c r="Q402" i="5"/>
  <c r="AD401" i="5"/>
  <c r="Y402" i="5"/>
  <c r="AL401" i="5"/>
  <c r="AB394" i="6" l="1"/>
  <c r="AD394" i="6"/>
  <c r="W395" i="6"/>
  <c r="V395" i="6"/>
  <c r="U395" i="6"/>
  <c r="T395" i="6"/>
  <c r="S395" i="6"/>
  <c r="X396" i="6"/>
  <c r="AH393" i="6"/>
  <c r="Z395" i="6"/>
  <c r="AA395" i="6" s="1"/>
  <c r="AC395" i="6"/>
  <c r="I398" i="6"/>
  <c r="L396" i="6"/>
  <c r="AG394" i="6"/>
  <c r="AI393" i="6"/>
  <c r="O396" i="6"/>
  <c r="M396" i="6"/>
  <c r="N396" i="6"/>
  <c r="P396" i="6"/>
  <c r="J397" i="6"/>
  <c r="O397" i="6" s="1"/>
  <c r="G398" i="6"/>
  <c r="H398" i="6"/>
  <c r="F398" i="6"/>
  <c r="D398" i="6"/>
  <c r="AP401" i="5"/>
  <c r="AQ399" i="5"/>
  <c r="E399" i="6" s="1"/>
  <c r="X401" i="5"/>
  <c r="AK400" i="5"/>
  <c r="W403" i="5"/>
  <c r="AJ402" i="5"/>
  <c r="Z403" i="5"/>
  <c r="AM402" i="5"/>
  <c r="AL402" i="5"/>
  <c r="Y403" i="5"/>
  <c r="Q403" i="5"/>
  <c r="AD402" i="5"/>
  <c r="AE402" i="5"/>
  <c r="R403" i="5"/>
  <c r="AO402" i="5"/>
  <c r="AB403" i="5"/>
  <c r="U403" i="5"/>
  <c r="AH402" i="5"/>
  <c r="T403" i="5"/>
  <c r="AG402" i="5"/>
  <c r="S403" i="5"/>
  <c r="AF402" i="5"/>
  <c r="V403" i="5"/>
  <c r="AI402" i="5"/>
  <c r="AN402" i="5"/>
  <c r="AA403" i="5"/>
  <c r="AB395" i="6" l="1"/>
  <c r="AD395" i="6"/>
  <c r="V397" i="6"/>
  <c r="W396" i="6"/>
  <c r="U396" i="6"/>
  <c r="T396" i="6"/>
  <c r="V396" i="6"/>
  <c r="AH394" i="6"/>
  <c r="S396" i="6"/>
  <c r="Z396" i="6"/>
  <c r="AA396" i="6" s="1"/>
  <c r="AC396" i="6"/>
  <c r="Q397" i="6"/>
  <c r="L397" i="6"/>
  <c r="N397" i="6"/>
  <c r="P397" i="6"/>
  <c r="M397" i="6"/>
  <c r="J398" i="6"/>
  <c r="L398" i="6" s="1"/>
  <c r="H399" i="6"/>
  <c r="I399" i="6"/>
  <c r="D399" i="6"/>
  <c r="G399" i="6"/>
  <c r="AP402" i="5"/>
  <c r="AQ400" i="5"/>
  <c r="E400" i="6" s="1"/>
  <c r="F399" i="6"/>
  <c r="X402" i="5"/>
  <c r="AK401" i="5"/>
  <c r="R404" i="5"/>
  <c r="AE403" i="5"/>
  <c r="AD403" i="5"/>
  <c r="Q404" i="5"/>
  <c r="W404" i="5"/>
  <c r="AJ403" i="5"/>
  <c r="T404" i="5"/>
  <c r="AG403" i="5"/>
  <c r="Y404" i="5"/>
  <c r="AL403" i="5"/>
  <c r="AB404" i="5"/>
  <c r="AO403" i="5"/>
  <c r="Z404" i="5"/>
  <c r="AM403" i="5"/>
  <c r="V404" i="5"/>
  <c r="AI403" i="5"/>
  <c r="AN403" i="5"/>
  <c r="AA404" i="5"/>
  <c r="S404" i="5"/>
  <c r="AF403" i="5"/>
  <c r="U404" i="5"/>
  <c r="AH403" i="5"/>
  <c r="AB396" i="6" l="1"/>
  <c r="AI394" i="6"/>
  <c r="AD396" i="6"/>
  <c r="S398" i="6"/>
  <c r="T397" i="6"/>
  <c r="W397" i="6"/>
  <c r="U397" i="6"/>
  <c r="S397" i="6"/>
  <c r="X397" i="6"/>
  <c r="Z397" i="6"/>
  <c r="AA397" i="6" s="1"/>
  <c r="AC397" i="6"/>
  <c r="AG396" i="6"/>
  <c r="AG395" i="6"/>
  <c r="N398" i="6"/>
  <c r="M398" i="6"/>
  <c r="P398" i="6"/>
  <c r="O398" i="6"/>
  <c r="Q398" i="6"/>
  <c r="J399" i="6"/>
  <c r="Q399" i="6" s="1"/>
  <c r="F400" i="6"/>
  <c r="I400" i="6"/>
  <c r="H400" i="6"/>
  <c r="G400" i="6"/>
  <c r="AQ401" i="5"/>
  <c r="E401" i="6" s="1"/>
  <c r="AP403" i="5"/>
  <c r="D400" i="6"/>
  <c r="AK402" i="5"/>
  <c r="X403" i="5"/>
  <c r="T405" i="5"/>
  <c r="AG404" i="5"/>
  <c r="Q405" i="5"/>
  <c r="AD404" i="5"/>
  <c r="W405" i="5"/>
  <c r="AJ404" i="5"/>
  <c r="AB405" i="5"/>
  <c r="AO404" i="5"/>
  <c r="AA405" i="5"/>
  <c r="AN404" i="5"/>
  <c r="U405" i="5"/>
  <c r="AH404" i="5"/>
  <c r="Y405" i="5"/>
  <c r="AL404" i="5"/>
  <c r="Z405" i="5"/>
  <c r="AM404" i="5"/>
  <c r="R405" i="5"/>
  <c r="AE404" i="5"/>
  <c r="V405" i="5"/>
  <c r="AI404" i="5"/>
  <c r="S405" i="5"/>
  <c r="AF404" i="5"/>
  <c r="AB397" i="6" l="1"/>
  <c r="AD397" i="6"/>
  <c r="X399" i="6"/>
  <c r="X398" i="6"/>
  <c r="V398" i="6"/>
  <c r="W398" i="6"/>
  <c r="T398" i="6"/>
  <c r="U398" i="6"/>
  <c r="AH395" i="6"/>
  <c r="AH396" i="6"/>
  <c r="Z398" i="6"/>
  <c r="AA398" i="6" s="1"/>
  <c r="AC398" i="6"/>
  <c r="AG397" i="6"/>
  <c r="AI395" i="6"/>
  <c r="AI396" i="6"/>
  <c r="M399" i="6"/>
  <c r="N399" i="6"/>
  <c r="P399" i="6"/>
  <c r="O399" i="6"/>
  <c r="J400" i="6"/>
  <c r="Q400" i="6" s="1"/>
  <c r="L399" i="6"/>
  <c r="F401" i="6"/>
  <c r="H401" i="6"/>
  <c r="D401" i="6"/>
  <c r="I401" i="6"/>
  <c r="AP404" i="5"/>
  <c r="AQ402" i="5"/>
  <c r="E402" i="6" s="1"/>
  <c r="G401" i="6"/>
  <c r="AK403" i="5"/>
  <c r="X404" i="5"/>
  <c r="AA406" i="5"/>
  <c r="AN405" i="5"/>
  <c r="Q406" i="5"/>
  <c r="AD405" i="5"/>
  <c r="T406" i="5"/>
  <c r="AG405" i="5"/>
  <c r="Y406" i="5"/>
  <c r="AL405" i="5"/>
  <c r="W406" i="5"/>
  <c r="AJ405" i="5"/>
  <c r="AF405" i="5"/>
  <c r="S406" i="5"/>
  <c r="U406" i="5"/>
  <c r="AH405" i="5"/>
  <c r="AI405" i="5"/>
  <c r="V406" i="5"/>
  <c r="R406" i="5"/>
  <c r="AE405" i="5"/>
  <c r="AO405" i="5"/>
  <c r="AB406" i="5"/>
  <c r="Z406" i="5"/>
  <c r="AM405" i="5"/>
  <c r="S399" i="6" l="1"/>
  <c r="X400" i="6"/>
  <c r="V399" i="6"/>
  <c r="W399" i="6"/>
  <c r="U399" i="6"/>
  <c r="T399" i="6"/>
  <c r="AH397" i="6"/>
  <c r="Z399" i="6"/>
  <c r="AA399" i="6" s="1"/>
  <c r="AC399" i="6"/>
  <c r="AB398" i="6"/>
  <c r="AD398" i="6"/>
  <c r="AG398" i="6"/>
  <c r="O400" i="6"/>
  <c r="P400" i="6"/>
  <c r="L400" i="6"/>
  <c r="M400" i="6"/>
  <c r="N400" i="6"/>
  <c r="J401" i="6"/>
  <c r="P401" i="6" s="1"/>
  <c r="H402" i="6"/>
  <c r="F402" i="6"/>
  <c r="G402" i="6"/>
  <c r="AP405" i="5"/>
  <c r="AQ403" i="5"/>
  <c r="D403" i="6" s="1"/>
  <c r="D402" i="6"/>
  <c r="I402" i="6"/>
  <c r="X405" i="5"/>
  <c r="AK404" i="5"/>
  <c r="Y407" i="5"/>
  <c r="AL406" i="5"/>
  <c r="T407" i="5"/>
  <c r="AG406" i="5"/>
  <c r="AI406" i="5"/>
  <c r="V407" i="5"/>
  <c r="S407" i="5"/>
  <c r="AF406" i="5"/>
  <c r="Q407" i="5"/>
  <c r="AD406" i="5"/>
  <c r="AH406" i="5"/>
  <c r="U407" i="5"/>
  <c r="AO406" i="5"/>
  <c r="AB407" i="5"/>
  <c r="AA407" i="5"/>
  <c r="AN406" i="5"/>
  <c r="W407" i="5"/>
  <c r="AJ406" i="5"/>
  <c r="AE406" i="5"/>
  <c r="R407" i="5"/>
  <c r="AM406" i="5"/>
  <c r="Z407" i="5"/>
  <c r="AI397" i="6" l="1"/>
  <c r="AB399" i="6"/>
  <c r="AD399" i="6"/>
  <c r="W401" i="6"/>
  <c r="U400" i="6"/>
  <c r="T400" i="6"/>
  <c r="S400" i="6"/>
  <c r="W400" i="6"/>
  <c r="V400" i="6"/>
  <c r="AH398" i="6"/>
  <c r="Z400" i="6"/>
  <c r="AA400" i="6" s="1"/>
  <c r="AC400" i="6"/>
  <c r="AD400" i="6" s="1"/>
  <c r="AG399" i="6"/>
  <c r="Q401" i="6"/>
  <c r="N401" i="6"/>
  <c r="O401" i="6"/>
  <c r="M401" i="6"/>
  <c r="L401" i="6"/>
  <c r="J402" i="6"/>
  <c r="N402" i="6" s="1"/>
  <c r="E403" i="6"/>
  <c r="F403" i="6"/>
  <c r="G403" i="6"/>
  <c r="I403" i="6"/>
  <c r="AQ404" i="5"/>
  <c r="D404" i="6" s="1"/>
  <c r="AP406" i="5"/>
  <c r="H403" i="6"/>
  <c r="X406" i="5"/>
  <c r="AK405" i="5"/>
  <c r="AJ407" i="5"/>
  <c r="W408" i="5"/>
  <c r="S408" i="5"/>
  <c r="AF407" i="5"/>
  <c r="AO407" i="5"/>
  <c r="AB408" i="5"/>
  <c r="V408" i="5"/>
  <c r="AI407" i="5"/>
  <c r="R408" i="5"/>
  <c r="AE407" i="5"/>
  <c r="AM407" i="5"/>
  <c r="Z408" i="5"/>
  <c r="AH407" i="5"/>
  <c r="U408" i="5"/>
  <c r="T408" i="5"/>
  <c r="AG407" i="5"/>
  <c r="AA408" i="5"/>
  <c r="AN407" i="5"/>
  <c r="Q408" i="5"/>
  <c r="AD407" i="5"/>
  <c r="AL407" i="5"/>
  <c r="Y408" i="5"/>
  <c r="AI398" i="6" l="1"/>
  <c r="AB400" i="6"/>
  <c r="U402" i="6"/>
  <c r="S401" i="6"/>
  <c r="T401" i="6"/>
  <c r="V401" i="6"/>
  <c r="U401" i="6"/>
  <c r="X401" i="6"/>
  <c r="AH399" i="6"/>
  <c r="Z401" i="6"/>
  <c r="AA401" i="6" s="1"/>
  <c r="AC401" i="6"/>
  <c r="AG400" i="6"/>
  <c r="J403" i="6"/>
  <c r="L403" i="6" s="1"/>
  <c r="M402" i="6"/>
  <c r="P402" i="6"/>
  <c r="Q402" i="6"/>
  <c r="L402" i="6"/>
  <c r="O402" i="6"/>
  <c r="H404" i="6"/>
  <c r="I404" i="6"/>
  <c r="F404" i="6"/>
  <c r="G404" i="6"/>
  <c r="AQ405" i="5"/>
  <c r="D405" i="6" s="1"/>
  <c r="AP407" i="5"/>
  <c r="E404" i="6"/>
  <c r="X407" i="5"/>
  <c r="AK406" i="5"/>
  <c r="Q409" i="5"/>
  <c r="AD408" i="5"/>
  <c r="AB409" i="5"/>
  <c r="AO408" i="5"/>
  <c r="AA409" i="5"/>
  <c r="AN408" i="5"/>
  <c r="AI408" i="5"/>
  <c r="V409" i="5"/>
  <c r="AJ408" i="5"/>
  <c r="W409" i="5"/>
  <c r="AF408" i="5"/>
  <c r="S409" i="5"/>
  <c r="R409" i="5"/>
  <c r="AE408" i="5"/>
  <c r="Y409" i="5"/>
  <c r="AL408" i="5"/>
  <c r="T409" i="5"/>
  <c r="AG408" i="5"/>
  <c r="U409" i="5"/>
  <c r="AH408" i="5"/>
  <c r="Z409" i="5"/>
  <c r="AM408" i="5"/>
  <c r="AI399" i="6" l="1"/>
  <c r="AB401" i="6"/>
  <c r="AD401" i="6"/>
  <c r="V402" i="6"/>
  <c r="S402" i="6"/>
  <c r="X402" i="6"/>
  <c r="W402" i="6"/>
  <c r="T402" i="6"/>
  <c r="S403" i="6"/>
  <c r="AH400" i="6"/>
  <c r="Z402" i="6"/>
  <c r="AA402" i="6" s="1"/>
  <c r="AC402" i="6"/>
  <c r="AG401" i="6"/>
  <c r="O403" i="6"/>
  <c r="N403" i="6"/>
  <c r="Q403" i="6"/>
  <c r="M403" i="6"/>
  <c r="P403" i="6"/>
  <c r="J404" i="6"/>
  <c r="P404" i="6" s="1"/>
  <c r="E405" i="6"/>
  <c r="F405" i="6"/>
  <c r="H405" i="6"/>
  <c r="G405" i="6"/>
  <c r="AP408" i="5"/>
  <c r="AQ406" i="5"/>
  <c r="H406" i="6" s="1"/>
  <c r="I405" i="6"/>
  <c r="AK407" i="5"/>
  <c r="X408" i="5"/>
  <c r="AN409" i="5"/>
  <c r="AA410" i="5"/>
  <c r="Z410" i="5"/>
  <c r="AM409" i="5"/>
  <c r="AB410" i="5"/>
  <c r="AO409" i="5"/>
  <c r="AG409" i="5"/>
  <c r="T410" i="5"/>
  <c r="Y410" i="5"/>
  <c r="AL409" i="5"/>
  <c r="V410" i="5"/>
  <c r="AI409" i="5"/>
  <c r="Q410" i="5"/>
  <c r="AD409" i="5"/>
  <c r="AJ409" i="5"/>
  <c r="W410" i="5"/>
  <c r="AH409" i="5"/>
  <c r="U410" i="5"/>
  <c r="R410" i="5"/>
  <c r="AE409" i="5"/>
  <c r="S410" i="5"/>
  <c r="AF409" i="5"/>
  <c r="AB402" i="6" l="1"/>
  <c r="AI400" i="6"/>
  <c r="AD402" i="6"/>
  <c r="W404" i="6"/>
  <c r="W403" i="6"/>
  <c r="T403" i="6"/>
  <c r="X403" i="6"/>
  <c r="U403" i="6"/>
  <c r="V403" i="6"/>
  <c r="AH401" i="6"/>
  <c r="Z403" i="6"/>
  <c r="AA403" i="6" s="1"/>
  <c r="AC403" i="6"/>
  <c r="AG402" i="6"/>
  <c r="O404" i="6"/>
  <c r="L404" i="6"/>
  <c r="I406" i="6"/>
  <c r="N404" i="6"/>
  <c r="Q404" i="6"/>
  <c r="M404" i="6"/>
  <c r="J405" i="6"/>
  <c r="O405" i="6" s="1"/>
  <c r="E406" i="6"/>
  <c r="G406" i="6"/>
  <c r="AP409" i="5"/>
  <c r="F406" i="6"/>
  <c r="D406" i="6"/>
  <c r="AQ407" i="5"/>
  <c r="G407" i="6" s="1"/>
  <c r="X409" i="5"/>
  <c r="AK408" i="5"/>
  <c r="R411" i="5"/>
  <c r="AE410" i="5"/>
  <c r="S411" i="5"/>
  <c r="AF410" i="5"/>
  <c r="W411" i="5"/>
  <c r="AJ410" i="5"/>
  <c r="AA411" i="5"/>
  <c r="AN410" i="5"/>
  <c r="U411" i="5"/>
  <c r="AH410" i="5"/>
  <c r="T411" i="5"/>
  <c r="AG410" i="5"/>
  <c r="Y411" i="5"/>
  <c r="AL410" i="5"/>
  <c r="Q411" i="5"/>
  <c r="AD410" i="5"/>
  <c r="AB411" i="5"/>
  <c r="AO410" i="5"/>
  <c r="V411" i="5"/>
  <c r="AI410" i="5"/>
  <c r="Z411" i="5"/>
  <c r="AM410" i="5"/>
  <c r="AI401" i="6" l="1"/>
  <c r="V405" i="6"/>
  <c r="T404" i="6"/>
  <c r="X404" i="6"/>
  <c r="U404" i="6"/>
  <c r="S404" i="6"/>
  <c r="V404" i="6"/>
  <c r="AH402" i="6"/>
  <c r="Z404" i="6"/>
  <c r="AA404" i="6" s="1"/>
  <c r="AC404" i="6"/>
  <c r="AB404" i="6" s="1"/>
  <c r="AB403" i="6"/>
  <c r="AD403" i="6"/>
  <c r="AG403" i="6"/>
  <c r="F407" i="6"/>
  <c r="D407" i="6"/>
  <c r="E407" i="6"/>
  <c r="N405" i="6"/>
  <c r="P405" i="6"/>
  <c r="M405" i="6"/>
  <c r="Q405" i="6"/>
  <c r="L405" i="6"/>
  <c r="J406" i="6"/>
  <c r="O406" i="6" s="1"/>
  <c r="H407" i="6"/>
  <c r="I407" i="6"/>
  <c r="AP410" i="5"/>
  <c r="AQ408" i="5"/>
  <c r="G408" i="6" s="1"/>
  <c r="X410" i="5"/>
  <c r="AK409" i="5"/>
  <c r="S412" i="5"/>
  <c r="AF411" i="5"/>
  <c r="AL411" i="5"/>
  <c r="Y412" i="5"/>
  <c r="T412" i="5"/>
  <c r="AG411" i="5"/>
  <c r="AM411" i="5"/>
  <c r="Z412" i="5"/>
  <c r="AA412" i="5"/>
  <c r="AN411" i="5"/>
  <c r="AE411" i="5"/>
  <c r="R412" i="5"/>
  <c r="Q412" i="5"/>
  <c r="AD411" i="5"/>
  <c r="AI411" i="5"/>
  <c r="V412" i="5"/>
  <c r="AB412" i="5"/>
  <c r="AO411" i="5"/>
  <c r="U412" i="5"/>
  <c r="AH411" i="5"/>
  <c r="W412" i="5"/>
  <c r="AJ411" i="5"/>
  <c r="AI402" i="6" l="1"/>
  <c r="AD404" i="6"/>
  <c r="V406" i="6"/>
  <c r="S405" i="6"/>
  <c r="X405" i="6"/>
  <c r="T405" i="6"/>
  <c r="W405" i="6"/>
  <c r="U405" i="6"/>
  <c r="AH403" i="6"/>
  <c r="Z405" i="6"/>
  <c r="AA405" i="6" s="1"/>
  <c r="AC405" i="6"/>
  <c r="AB405" i="6" s="1"/>
  <c r="AG404" i="6"/>
  <c r="P406" i="6"/>
  <c r="M406" i="6"/>
  <c r="Q406" i="6"/>
  <c r="N406" i="6"/>
  <c r="L406" i="6"/>
  <c r="J407" i="6"/>
  <c r="Q407" i="6" s="1"/>
  <c r="E408" i="6"/>
  <c r="D408" i="6"/>
  <c r="H408" i="6"/>
  <c r="AP411" i="5"/>
  <c r="AQ409" i="5"/>
  <c r="D409" i="6" s="1"/>
  <c r="F408" i="6"/>
  <c r="I408" i="6"/>
  <c r="AK410" i="5"/>
  <c r="X411" i="5"/>
  <c r="AG412" i="5"/>
  <c r="T413" i="5"/>
  <c r="AL412" i="5"/>
  <c r="Y413" i="5"/>
  <c r="U413" i="5"/>
  <c r="AH412" i="5"/>
  <c r="S413" i="5"/>
  <c r="AF412" i="5"/>
  <c r="AJ412" i="5"/>
  <c r="W413" i="5"/>
  <c r="AB413" i="5"/>
  <c r="AO412" i="5"/>
  <c r="V413" i="5"/>
  <c r="AI412" i="5"/>
  <c r="AA413" i="5"/>
  <c r="AN412" i="5"/>
  <c r="AE412" i="5"/>
  <c r="R413" i="5"/>
  <c r="Q413" i="5"/>
  <c r="AD412" i="5"/>
  <c r="AM412" i="5"/>
  <c r="Z413" i="5"/>
  <c r="AI403" i="6" l="1"/>
  <c r="AD405" i="6"/>
  <c r="X407" i="6"/>
  <c r="S406" i="6"/>
  <c r="U406" i="6"/>
  <c r="X406" i="6"/>
  <c r="T406" i="6"/>
  <c r="W406" i="6"/>
  <c r="AH404" i="6"/>
  <c r="Z406" i="6"/>
  <c r="AA406" i="6" s="1"/>
  <c r="AC406" i="6"/>
  <c r="AG405" i="6"/>
  <c r="M407" i="6"/>
  <c r="P407" i="6"/>
  <c r="I409" i="6"/>
  <c r="L407" i="6"/>
  <c r="G409" i="6"/>
  <c r="O407" i="6"/>
  <c r="N407" i="6"/>
  <c r="J408" i="6"/>
  <c r="O408" i="6" s="1"/>
  <c r="E409" i="6"/>
  <c r="F409" i="6"/>
  <c r="H409" i="6"/>
  <c r="AQ410" i="5"/>
  <c r="I410" i="6" s="1"/>
  <c r="AP412" i="5"/>
  <c r="AK411" i="5"/>
  <c r="X412" i="5"/>
  <c r="AE413" i="5"/>
  <c r="R414" i="5"/>
  <c r="AB414" i="5"/>
  <c r="AO413" i="5"/>
  <c r="AL413" i="5"/>
  <c r="Y414" i="5"/>
  <c r="V414" i="5"/>
  <c r="AI413" i="5"/>
  <c r="AH413" i="5"/>
  <c r="U414" i="5"/>
  <c r="T414" i="5"/>
  <c r="AG413" i="5"/>
  <c r="Z414" i="5"/>
  <c r="AM413" i="5"/>
  <c r="AF413" i="5"/>
  <c r="S414" i="5"/>
  <c r="AA414" i="5"/>
  <c r="AN413" i="5"/>
  <c r="Q414" i="5"/>
  <c r="AD413" i="5"/>
  <c r="W414" i="5"/>
  <c r="AJ413" i="5"/>
  <c r="AI404" i="6" l="1"/>
  <c r="AB406" i="6"/>
  <c r="AD406" i="6"/>
  <c r="V408" i="6"/>
  <c r="U407" i="6"/>
  <c r="V407" i="6"/>
  <c r="S407" i="6"/>
  <c r="W407" i="6"/>
  <c r="T407" i="6"/>
  <c r="AH405" i="6"/>
  <c r="Z407" i="6"/>
  <c r="AA407" i="6" s="1"/>
  <c r="AC407" i="6"/>
  <c r="AG406" i="6"/>
  <c r="N408" i="6"/>
  <c r="M408" i="6"/>
  <c r="Q408" i="6"/>
  <c r="L408" i="6"/>
  <c r="P408" i="6"/>
  <c r="G410" i="6"/>
  <c r="E410" i="6"/>
  <c r="J409" i="6"/>
  <c r="M409" i="6" s="1"/>
  <c r="D410" i="6"/>
  <c r="H410" i="6"/>
  <c r="F410" i="6"/>
  <c r="AQ411" i="5"/>
  <c r="F411" i="6" s="1"/>
  <c r="AP413" i="5"/>
  <c r="X413" i="5"/>
  <c r="AK412" i="5"/>
  <c r="Y415" i="5"/>
  <c r="AL414" i="5"/>
  <c r="Q415" i="5"/>
  <c r="AD414" i="5"/>
  <c r="AJ414" i="5"/>
  <c r="W415" i="5"/>
  <c r="AN414" i="5"/>
  <c r="AA415" i="5"/>
  <c r="AI414" i="5"/>
  <c r="V415" i="5"/>
  <c r="AB415" i="5"/>
  <c r="AO414" i="5"/>
  <c r="U415" i="5"/>
  <c r="AH414" i="5"/>
  <c r="AF414" i="5"/>
  <c r="S415" i="5"/>
  <c r="R415" i="5"/>
  <c r="AE414" i="5"/>
  <c r="T415" i="5"/>
  <c r="AG414" i="5"/>
  <c r="Z415" i="5"/>
  <c r="AM414" i="5"/>
  <c r="AB407" i="6" l="1"/>
  <c r="AI405" i="6"/>
  <c r="AD407" i="6"/>
  <c r="T409" i="6"/>
  <c r="W408" i="6"/>
  <c r="S408" i="6"/>
  <c r="X408" i="6"/>
  <c r="T408" i="6"/>
  <c r="U408" i="6"/>
  <c r="AH406" i="6"/>
  <c r="Z408" i="6"/>
  <c r="AA408" i="6" s="1"/>
  <c r="AC408" i="6"/>
  <c r="AG407" i="6"/>
  <c r="P409" i="6"/>
  <c r="N409" i="6"/>
  <c r="Q409" i="6"/>
  <c r="L409" i="6"/>
  <c r="O409" i="6"/>
  <c r="I411" i="6"/>
  <c r="J410" i="6"/>
  <c r="L410" i="6" s="1"/>
  <c r="G411" i="6"/>
  <c r="E411" i="6"/>
  <c r="H411" i="6"/>
  <c r="AP414" i="5"/>
  <c r="AQ412" i="5"/>
  <c r="I412" i="6" s="1"/>
  <c r="D411" i="6"/>
  <c r="AK413" i="5"/>
  <c r="X414" i="5"/>
  <c r="AE415" i="5"/>
  <c r="R416" i="5"/>
  <c r="V416" i="5"/>
  <c r="AI415" i="5"/>
  <c r="T416" i="5"/>
  <c r="AG415" i="5"/>
  <c r="S416" i="5"/>
  <c r="AF415" i="5"/>
  <c r="AD415" i="5"/>
  <c r="Q416" i="5"/>
  <c r="AJ415" i="5"/>
  <c r="W416" i="5"/>
  <c r="Y416" i="5"/>
  <c r="AL415" i="5"/>
  <c r="AN415" i="5"/>
  <c r="AA416" i="5"/>
  <c r="Z416" i="5"/>
  <c r="AM415" i="5"/>
  <c r="AO415" i="5"/>
  <c r="AB416" i="5"/>
  <c r="U416" i="5"/>
  <c r="AH415" i="5"/>
  <c r="AI406" i="6" l="1"/>
  <c r="AB408" i="6"/>
  <c r="AD408" i="6"/>
  <c r="S410" i="6"/>
  <c r="V409" i="6"/>
  <c r="S409" i="6"/>
  <c r="X409" i="6"/>
  <c r="U409" i="6"/>
  <c r="W409" i="6"/>
  <c r="AH407" i="6"/>
  <c r="Z409" i="6"/>
  <c r="AA409" i="6" s="1"/>
  <c r="AC409" i="6"/>
  <c r="AG408" i="6"/>
  <c r="N410" i="6"/>
  <c r="M410" i="6"/>
  <c r="O410" i="6"/>
  <c r="P410" i="6"/>
  <c r="J411" i="6"/>
  <c r="N411" i="6" s="1"/>
  <c r="Q410" i="6"/>
  <c r="H412" i="6"/>
  <c r="G412" i="6"/>
  <c r="F412" i="6"/>
  <c r="E412" i="6"/>
  <c r="D412" i="6"/>
  <c r="AQ413" i="5"/>
  <c r="G413" i="6" s="1"/>
  <c r="AP415" i="5"/>
  <c r="AK414" i="5"/>
  <c r="X415" i="5"/>
  <c r="W417" i="5"/>
  <c r="AJ416" i="5"/>
  <c r="AM416" i="5"/>
  <c r="Z417" i="5"/>
  <c r="Q417" i="5"/>
  <c r="AD416" i="5"/>
  <c r="AH416" i="5"/>
  <c r="U417" i="5"/>
  <c r="AA417" i="5"/>
  <c r="AN416" i="5"/>
  <c r="V417" i="5"/>
  <c r="AI416" i="5"/>
  <c r="AB417" i="5"/>
  <c r="AO416" i="5"/>
  <c r="Y417" i="5"/>
  <c r="AL416" i="5"/>
  <c r="S417" i="5"/>
  <c r="AF416" i="5"/>
  <c r="R417" i="5"/>
  <c r="AE416" i="5"/>
  <c r="T417" i="5"/>
  <c r="AG416" i="5"/>
  <c r="AI407" i="6" l="1"/>
  <c r="AB409" i="6"/>
  <c r="AD409" i="6"/>
  <c r="X410" i="6"/>
  <c r="U411" i="6"/>
  <c r="W410" i="6"/>
  <c r="V410" i="6"/>
  <c r="T410" i="6"/>
  <c r="U410" i="6"/>
  <c r="AH408" i="6"/>
  <c r="Z410" i="6"/>
  <c r="AA410" i="6" s="1"/>
  <c r="AC410" i="6"/>
  <c r="AI408" i="6"/>
  <c r="AG409" i="6"/>
  <c r="Q411" i="6"/>
  <c r="O411" i="6"/>
  <c r="L411" i="6"/>
  <c r="M411" i="6"/>
  <c r="P411" i="6"/>
  <c r="H413" i="6"/>
  <c r="D413" i="6"/>
  <c r="E413" i="6"/>
  <c r="J412" i="6"/>
  <c r="M412" i="6" s="1"/>
  <c r="AQ414" i="5"/>
  <c r="F414" i="6" s="1"/>
  <c r="AP416" i="5"/>
  <c r="F413" i="6"/>
  <c r="I413" i="6"/>
  <c r="AK415" i="5"/>
  <c r="X416" i="5"/>
  <c r="Z418" i="5"/>
  <c r="AM417" i="5"/>
  <c r="AB418" i="5"/>
  <c r="AO417" i="5"/>
  <c r="V418" i="5"/>
  <c r="AI417" i="5"/>
  <c r="AA418" i="5"/>
  <c r="AN417" i="5"/>
  <c r="U418" i="5"/>
  <c r="AH417" i="5"/>
  <c r="AF417" i="5"/>
  <c r="S418" i="5"/>
  <c r="T418" i="5"/>
  <c r="AG417" i="5"/>
  <c r="Y418" i="5"/>
  <c r="AL417" i="5"/>
  <c r="R418" i="5"/>
  <c r="AE417" i="5"/>
  <c r="AD417" i="5"/>
  <c r="Q418" i="5"/>
  <c r="AJ417" i="5"/>
  <c r="W418" i="5"/>
  <c r="T412" i="6" l="1"/>
  <c r="W411" i="6"/>
  <c r="T411" i="6"/>
  <c r="S411" i="6"/>
  <c r="V411" i="6"/>
  <c r="X411" i="6"/>
  <c r="AH409" i="6"/>
  <c r="Z411" i="6"/>
  <c r="AA411" i="6" s="1"/>
  <c r="AC411" i="6"/>
  <c r="AB410" i="6"/>
  <c r="AD410" i="6"/>
  <c r="AG410" i="6"/>
  <c r="AI409" i="6"/>
  <c r="N412" i="6"/>
  <c r="J413" i="6"/>
  <c r="P413" i="6" s="1"/>
  <c r="O412" i="6"/>
  <c r="L412" i="6"/>
  <c r="P412" i="6"/>
  <c r="Q412" i="6"/>
  <c r="H414" i="6"/>
  <c r="D414" i="6"/>
  <c r="G414" i="6"/>
  <c r="E414" i="6"/>
  <c r="I414" i="6"/>
  <c r="AQ415" i="5"/>
  <c r="H415" i="6" s="1"/>
  <c r="AP417" i="5"/>
  <c r="X417" i="5"/>
  <c r="AK416" i="5"/>
  <c r="AL418" i="5"/>
  <c r="Y419" i="5"/>
  <c r="AG418" i="5"/>
  <c r="T419" i="5"/>
  <c r="Q419" i="5"/>
  <c r="AD418" i="5"/>
  <c r="S419" i="5"/>
  <c r="AF418" i="5"/>
  <c r="AN418" i="5"/>
  <c r="AA419" i="5"/>
  <c r="V419" i="5"/>
  <c r="AI418" i="5"/>
  <c r="R419" i="5"/>
  <c r="AE418" i="5"/>
  <c r="AB419" i="5"/>
  <c r="AO418" i="5"/>
  <c r="W419" i="5"/>
  <c r="AJ418" i="5"/>
  <c r="U419" i="5"/>
  <c r="AH418" i="5"/>
  <c r="Z419" i="5"/>
  <c r="AM418" i="5"/>
  <c r="AB411" i="6" l="1"/>
  <c r="AD411" i="6"/>
  <c r="X412" i="6"/>
  <c r="W412" i="6"/>
  <c r="S412" i="6"/>
  <c r="V412" i="6"/>
  <c r="W413" i="6"/>
  <c r="U412" i="6"/>
  <c r="AH410" i="6"/>
  <c r="Z412" i="6"/>
  <c r="AA412" i="6" s="1"/>
  <c r="AC412" i="6"/>
  <c r="AG411" i="6"/>
  <c r="Q413" i="6"/>
  <c r="O413" i="6"/>
  <c r="M413" i="6"/>
  <c r="AI410" i="6"/>
  <c r="N413" i="6"/>
  <c r="L413" i="6"/>
  <c r="I415" i="6"/>
  <c r="G415" i="6"/>
  <c r="J414" i="6"/>
  <c r="P414" i="6" s="1"/>
  <c r="AQ416" i="5"/>
  <c r="F416" i="6" s="1"/>
  <c r="AP418" i="5"/>
  <c r="E415" i="6"/>
  <c r="F415" i="6"/>
  <c r="D415" i="6"/>
  <c r="X418" i="5"/>
  <c r="AK417" i="5"/>
  <c r="AB420" i="5"/>
  <c r="AO419" i="5"/>
  <c r="R420" i="5"/>
  <c r="AE419" i="5"/>
  <c r="Y420" i="5"/>
  <c r="AL419" i="5"/>
  <c r="S420" i="5"/>
  <c r="AF419" i="5"/>
  <c r="V420" i="5"/>
  <c r="AI419" i="5"/>
  <c r="AD419" i="5"/>
  <c r="Q420" i="5"/>
  <c r="AA420" i="5"/>
  <c r="AN419" i="5"/>
  <c r="AH419" i="5"/>
  <c r="U420" i="5"/>
  <c r="W420" i="5"/>
  <c r="AJ419" i="5"/>
  <c r="Z420" i="5"/>
  <c r="AM419" i="5"/>
  <c r="T420" i="5"/>
  <c r="AG419" i="5"/>
  <c r="AB412" i="6" l="1"/>
  <c r="AD412" i="6"/>
  <c r="W414" i="6"/>
  <c r="S413" i="6"/>
  <c r="U413" i="6"/>
  <c r="T413" i="6"/>
  <c r="V413" i="6"/>
  <c r="X413" i="6"/>
  <c r="AH411" i="6"/>
  <c r="Z413" i="6"/>
  <c r="AA413" i="6" s="1"/>
  <c r="AC413" i="6"/>
  <c r="O414" i="6"/>
  <c r="Q414" i="6"/>
  <c r="L414" i="6"/>
  <c r="AG412" i="6"/>
  <c r="AI411" i="6"/>
  <c r="M414" i="6"/>
  <c r="N414" i="6"/>
  <c r="J415" i="6"/>
  <c r="L415" i="6" s="1"/>
  <c r="AP419" i="5"/>
  <c r="AQ417" i="5"/>
  <c r="E417" i="6" s="1"/>
  <c r="D416" i="6"/>
  <c r="I416" i="6"/>
  <c r="H416" i="6"/>
  <c r="G416" i="6"/>
  <c r="E416" i="6"/>
  <c r="X419" i="5"/>
  <c r="AK418" i="5"/>
  <c r="AJ420" i="5"/>
  <c r="W421" i="5"/>
  <c r="AN420" i="5"/>
  <c r="AA421" i="5"/>
  <c r="AL420" i="5"/>
  <c r="Y421" i="5"/>
  <c r="AF420" i="5"/>
  <c r="S421" i="5"/>
  <c r="AH420" i="5"/>
  <c r="U421" i="5"/>
  <c r="Q421" i="5"/>
  <c r="AD420" i="5"/>
  <c r="AE420" i="5"/>
  <c r="R421" i="5"/>
  <c r="T421" i="5"/>
  <c r="AG420" i="5"/>
  <c r="AO420" i="5"/>
  <c r="AB421" i="5"/>
  <c r="AM420" i="5"/>
  <c r="Z421" i="5"/>
  <c r="V421" i="5"/>
  <c r="AI420" i="5"/>
  <c r="AB413" i="6" l="1"/>
  <c r="AD413" i="6"/>
  <c r="S415" i="6"/>
  <c r="U414" i="6"/>
  <c r="T414" i="6"/>
  <c r="AH412" i="6"/>
  <c r="S414" i="6"/>
  <c r="X414" i="6"/>
  <c r="V414" i="6"/>
  <c r="Z414" i="6"/>
  <c r="AA414" i="6" s="1"/>
  <c r="AC414" i="6"/>
  <c r="AG413" i="6"/>
  <c r="Q415" i="6"/>
  <c r="N415" i="6"/>
  <c r="M415" i="6"/>
  <c r="P415" i="6"/>
  <c r="O415" i="6"/>
  <c r="J416" i="6"/>
  <c r="L416" i="6" s="1"/>
  <c r="D417" i="6"/>
  <c r="AQ418" i="5"/>
  <c r="E418" i="6" s="1"/>
  <c r="G417" i="6"/>
  <c r="F417" i="6"/>
  <c r="AP420" i="5"/>
  <c r="H417" i="6"/>
  <c r="I417" i="6"/>
  <c r="X420" i="5"/>
  <c r="AK419" i="5"/>
  <c r="S422" i="5"/>
  <c r="AF421" i="5"/>
  <c r="AD421" i="5"/>
  <c r="Q422" i="5"/>
  <c r="AH421" i="5"/>
  <c r="U422" i="5"/>
  <c r="Y422" i="5"/>
  <c r="AL421" i="5"/>
  <c r="Z422" i="5"/>
  <c r="AM421" i="5"/>
  <c r="AN421" i="5"/>
  <c r="AA422" i="5"/>
  <c r="R422" i="5"/>
  <c r="AE421" i="5"/>
  <c r="W422" i="5"/>
  <c r="AJ421" i="5"/>
  <c r="AB422" i="5"/>
  <c r="AO421" i="5"/>
  <c r="AI421" i="5"/>
  <c r="V422" i="5"/>
  <c r="T422" i="5"/>
  <c r="AG421" i="5"/>
  <c r="AB414" i="6" l="1"/>
  <c r="AI412" i="6"/>
  <c r="AD414" i="6"/>
  <c r="S416" i="6"/>
  <c r="V415" i="6"/>
  <c r="W415" i="6"/>
  <c r="T415" i="6"/>
  <c r="U415" i="6"/>
  <c r="X415" i="6"/>
  <c r="AH413" i="6"/>
  <c r="Z415" i="6"/>
  <c r="AA415" i="6" s="1"/>
  <c r="AC415" i="6"/>
  <c r="AG414" i="6"/>
  <c r="AI413" i="6"/>
  <c r="F418" i="6"/>
  <c r="H418" i="6"/>
  <c r="G418" i="6"/>
  <c r="D418" i="6"/>
  <c r="N416" i="6"/>
  <c r="P416" i="6"/>
  <c r="M416" i="6"/>
  <c r="Q416" i="6"/>
  <c r="O416" i="6"/>
  <c r="J417" i="6"/>
  <c r="M417" i="6" s="1"/>
  <c r="I418" i="6"/>
  <c r="AP421" i="5"/>
  <c r="AQ419" i="5"/>
  <c r="E419" i="6" s="1"/>
  <c r="X421" i="5"/>
  <c r="AK420" i="5"/>
  <c r="V423" i="5"/>
  <c r="AI422" i="5"/>
  <c r="T423" i="5"/>
  <c r="AG422" i="5"/>
  <c r="Q423" i="5"/>
  <c r="AD422" i="5"/>
  <c r="Y423" i="5"/>
  <c r="AL422" i="5"/>
  <c r="AJ422" i="5"/>
  <c r="W423" i="5"/>
  <c r="U423" i="5"/>
  <c r="AH422" i="5"/>
  <c r="AF422" i="5"/>
  <c r="S423" i="5"/>
  <c r="AO422" i="5"/>
  <c r="AB423" i="5"/>
  <c r="AA423" i="5"/>
  <c r="AN422" i="5"/>
  <c r="R423" i="5"/>
  <c r="AE422" i="5"/>
  <c r="Z423" i="5"/>
  <c r="AM422" i="5"/>
  <c r="T417" i="6" l="1"/>
  <c r="V416" i="6"/>
  <c r="X416" i="6"/>
  <c r="T416" i="6"/>
  <c r="W416" i="6"/>
  <c r="U416" i="6"/>
  <c r="AH414" i="6"/>
  <c r="Z416" i="6"/>
  <c r="AA416" i="6" s="1"/>
  <c r="AC416" i="6"/>
  <c r="AB415" i="6"/>
  <c r="AD415" i="6"/>
  <c r="AG415" i="6"/>
  <c r="J418" i="6"/>
  <c r="O418" i="6" s="1"/>
  <c r="P417" i="6"/>
  <c r="N417" i="6"/>
  <c r="L417" i="6"/>
  <c r="H419" i="6"/>
  <c r="Q417" i="6"/>
  <c r="G419" i="6"/>
  <c r="D419" i="6"/>
  <c r="O417" i="6"/>
  <c r="F419" i="6"/>
  <c r="AP422" i="5"/>
  <c r="AQ420" i="5"/>
  <c r="F420" i="6" s="1"/>
  <c r="I419" i="6"/>
  <c r="AK421" i="5"/>
  <c r="X422" i="5"/>
  <c r="Y424" i="5"/>
  <c r="AL423" i="5"/>
  <c r="T424" i="5"/>
  <c r="AG423" i="5"/>
  <c r="Z424" i="5"/>
  <c r="AM423" i="5"/>
  <c r="S424" i="5"/>
  <c r="AF423" i="5"/>
  <c r="V424" i="5"/>
  <c r="AI423" i="5"/>
  <c r="Q424" i="5"/>
  <c r="AD423" i="5"/>
  <c r="AA424" i="5"/>
  <c r="AN423" i="5"/>
  <c r="AB424" i="5"/>
  <c r="AO423" i="5"/>
  <c r="R424" i="5"/>
  <c r="AE423" i="5"/>
  <c r="U424" i="5"/>
  <c r="AH423" i="5"/>
  <c r="AJ423" i="5"/>
  <c r="W424" i="5"/>
  <c r="AI414" i="6" l="1"/>
  <c r="V417" i="6"/>
  <c r="X417" i="6"/>
  <c r="S417" i="6"/>
  <c r="U417" i="6"/>
  <c r="W417" i="6"/>
  <c r="V418" i="6"/>
  <c r="AH415" i="6"/>
  <c r="Z417" i="6"/>
  <c r="AA417" i="6" s="1"/>
  <c r="AC417" i="6"/>
  <c r="AB416" i="6"/>
  <c r="AD416" i="6"/>
  <c r="L418" i="6"/>
  <c r="P418" i="6"/>
  <c r="AG416" i="6"/>
  <c r="AI415" i="6"/>
  <c r="Q418" i="6"/>
  <c r="M418" i="6"/>
  <c r="N418" i="6"/>
  <c r="G420" i="6"/>
  <c r="J419" i="6"/>
  <c r="N419" i="6" s="1"/>
  <c r="E420" i="6"/>
  <c r="H420" i="6"/>
  <c r="AP423" i="5"/>
  <c r="D420" i="6"/>
  <c r="AQ421" i="5"/>
  <c r="F421" i="6" s="1"/>
  <c r="I420" i="6"/>
  <c r="X423" i="5"/>
  <c r="AK422" i="5"/>
  <c r="Y425" i="5"/>
  <c r="AL424" i="5"/>
  <c r="AE424" i="5"/>
  <c r="R425" i="5"/>
  <c r="Q425" i="5"/>
  <c r="AD424" i="5"/>
  <c r="AO424" i="5"/>
  <c r="AB425" i="5"/>
  <c r="V425" i="5"/>
  <c r="AI424" i="5"/>
  <c r="Z425" i="5"/>
  <c r="AM424" i="5"/>
  <c r="AH424" i="5"/>
  <c r="U425" i="5"/>
  <c r="S425" i="5"/>
  <c r="AF424" i="5"/>
  <c r="AN424" i="5"/>
  <c r="AA425" i="5"/>
  <c r="W425" i="5"/>
  <c r="AJ424" i="5"/>
  <c r="T425" i="5"/>
  <c r="AG424" i="5"/>
  <c r="AB417" i="6" l="1"/>
  <c r="AD417" i="6"/>
  <c r="U419" i="6"/>
  <c r="U418" i="6"/>
  <c r="T418" i="6"/>
  <c r="X418" i="6"/>
  <c r="AH416" i="6"/>
  <c r="W418" i="6"/>
  <c r="S418" i="6"/>
  <c r="Z418" i="6"/>
  <c r="AA418" i="6" s="1"/>
  <c r="AC418" i="6"/>
  <c r="AG417" i="6"/>
  <c r="J420" i="6"/>
  <c r="N420" i="6" s="1"/>
  <c r="L419" i="6"/>
  <c r="Q419" i="6"/>
  <c r="P419" i="6"/>
  <c r="O419" i="6"/>
  <c r="M419" i="6"/>
  <c r="H421" i="6"/>
  <c r="E421" i="6"/>
  <c r="D421" i="6"/>
  <c r="AQ422" i="5"/>
  <c r="G422" i="6" s="1"/>
  <c r="AP424" i="5"/>
  <c r="G421" i="6"/>
  <c r="I421" i="6"/>
  <c r="X424" i="5"/>
  <c r="AK423" i="5"/>
  <c r="AB426" i="5"/>
  <c r="AO425" i="5"/>
  <c r="S426" i="5"/>
  <c r="AF425" i="5"/>
  <c r="AH425" i="5"/>
  <c r="U426" i="5"/>
  <c r="Q426" i="5"/>
  <c r="AD425" i="5"/>
  <c r="Y426" i="5"/>
  <c r="AL425" i="5"/>
  <c r="AM425" i="5"/>
  <c r="Z426" i="5"/>
  <c r="R426" i="5"/>
  <c r="AE425" i="5"/>
  <c r="AI425" i="5"/>
  <c r="V426" i="5"/>
  <c r="T426" i="5"/>
  <c r="AG425" i="5"/>
  <c r="W426" i="5"/>
  <c r="AJ425" i="5"/>
  <c r="AA426" i="5"/>
  <c r="AN425" i="5"/>
  <c r="AB418" i="6" l="1"/>
  <c r="AI416" i="6"/>
  <c r="AD418" i="6"/>
  <c r="T419" i="6"/>
  <c r="V419" i="6"/>
  <c r="W419" i="6"/>
  <c r="X419" i="6"/>
  <c r="S419" i="6"/>
  <c r="U420" i="6"/>
  <c r="AH417" i="6"/>
  <c r="Z419" i="6"/>
  <c r="AA419" i="6" s="1"/>
  <c r="AC419" i="6"/>
  <c r="AI417" i="6"/>
  <c r="AG418" i="6"/>
  <c r="L420" i="6"/>
  <c r="Q420" i="6"/>
  <c r="P420" i="6"/>
  <c r="M420" i="6"/>
  <c r="O420" i="6"/>
  <c r="F422" i="6"/>
  <c r="E422" i="6"/>
  <c r="I422" i="6"/>
  <c r="J421" i="6"/>
  <c r="L421" i="6" s="1"/>
  <c r="D422" i="6"/>
  <c r="H422" i="6"/>
  <c r="AQ423" i="5"/>
  <c r="I423" i="6" s="1"/>
  <c r="AP425" i="5"/>
  <c r="X425" i="5"/>
  <c r="AK424" i="5"/>
  <c r="AJ426" i="5"/>
  <c r="W427" i="5"/>
  <c r="AI426" i="5"/>
  <c r="V427" i="5"/>
  <c r="Q427" i="5"/>
  <c r="AD426" i="5"/>
  <c r="AA427" i="5"/>
  <c r="AN426" i="5"/>
  <c r="R427" i="5"/>
  <c r="AE426" i="5"/>
  <c r="AH426" i="5"/>
  <c r="U427" i="5"/>
  <c r="Z427" i="5"/>
  <c r="AM426" i="5"/>
  <c r="AG426" i="5"/>
  <c r="T427" i="5"/>
  <c r="AF426" i="5"/>
  <c r="S427" i="5"/>
  <c r="AB427" i="5"/>
  <c r="AO426" i="5"/>
  <c r="Y427" i="5"/>
  <c r="AL426" i="5"/>
  <c r="AB419" i="6" l="1"/>
  <c r="AD419" i="6"/>
  <c r="S421" i="6"/>
  <c r="V420" i="6"/>
  <c r="T420" i="6"/>
  <c r="W420" i="6"/>
  <c r="X420" i="6"/>
  <c r="S420" i="6"/>
  <c r="AH418" i="6"/>
  <c r="Z420" i="6"/>
  <c r="AA420" i="6" s="1"/>
  <c r="AC420" i="6"/>
  <c r="AG419" i="6"/>
  <c r="E423" i="6"/>
  <c r="D423" i="6"/>
  <c r="N421" i="6"/>
  <c r="O421" i="6"/>
  <c r="Q421" i="6"/>
  <c r="P421" i="6"/>
  <c r="F423" i="6"/>
  <c r="M421" i="6"/>
  <c r="J422" i="6"/>
  <c r="O422" i="6" s="1"/>
  <c r="G423" i="6"/>
  <c r="AP426" i="5"/>
  <c r="AQ424" i="5"/>
  <c r="D424" i="6" s="1"/>
  <c r="H423" i="6"/>
  <c r="X426" i="5"/>
  <c r="AK425" i="5"/>
  <c r="Y428" i="5"/>
  <c r="AL427" i="5"/>
  <c r="Q428" i="5"/>
  <c r="AD427" i="5"/>
  <c r="AH427" i="5"/>
  <c r="U428" i="5"/>
  <c r="AO427" i="5"/>
  <c r="AB428" i="5"/>
  <c r="S428" i="5"/>
  <c r="AF427" i="5"/>
  <c r="Z428" i="5"/>
  <c r="AM427" i="5"/>
  <c r="R428" i="5"/>
  <c r="AE427" i="5"/>
  <c r="V428" i="5"/>
  <c r="AI427" i="5"/>
  <c r="AG427" i="5"/>
  <c r="T428" i="5"/>
  <c r="AJ427" i="5"/>
  <c r="W428" i="5"/>
  <c r="AA428" i="5"/>
  <c r="AN427" i="5"/>
  <c r="AI418" i="6" l="1"/>
  <c r="AB420" i="6"/>
  <c r="AD420" i="6"/>
  <c r="V422" i="6"/>
  <c r="T421" i="6"/>
  <c r="W421" i="6"/>
  <c r="X421" i="6"/>
  <c r="V421" i="6"/>
  <c r="U421" i="6"/>
  <c r="AH419" i="6"/>
  <c r="Z421" i="6"/>
  <c r="AA421" i="6" s="1"/>
  <c r="AC421" i="6"/>
  <c r="AG420" i="6"/>
  <c r="AI419" i="6"/>
  <c r="N422" i="6"/>
  <c r="M422" i="6"/>
  <c r="L422" i="6"/>
  <c r="Q422" i="6"/>
  <c r="I424" i="6"/>
  <c r="H424" i="6"/>
  <c r="G424" i="6"/>
  <c r="J423" i="6"/>
  <c r="L423" i="6" s="1"/>
  <c r="P422" i="6"/>
  <c r="E424" i="6"/>
  <c r="AP427" i="5"/>
  <c r="F424" i="6"/>
  <c r="AQ425" i="5"/>
  <c r="I425" i="6" s="1"/>
  <c r="X427" i="5"/>
  <c r="AK426" i="5"/>
  <c r="R429" i="5"/>
  <c r="AE428" i="5"/>
  <c r="T429" i="5"/>
  <c r="AG428" i="5"/>
  <c r="S429" i="5"/>
  <c r="AF428" i="5"/>
  <c r="AD428" i="5"/>
  <c r="Q429" i="5"/>
  <c r="AO428" i="5"/>
  <c r="AB429" i="5"/>
  <c r="AI428" i="5"/>
  <c r="V429" i="5"/>
  <c r="AN428" i="5"/>
  <c r="AA429" i="5"/>
  <c r="Y429" i="5"/>
  <c r="AL428" i="5"/>
  <c r="AJ428" i="5"/>
  <c r="W429" i="5"/>
  <c r="U429" i="5"/>
  <c r="AH428" i="5"/>
  <c r="Z429" i="5"/>
  <c r="AM428" i="5"/>
  <c r="W422" i="6" l="1"/>
  <c r="S423" i="6"/>
  <c r="X422" i="6"/>
  <c r="S422" i="6"/>
  <c r="T422" i="6"/>
  <c r="U422" i="6"/>
  <c r="AH420" i="6"/>
  <c r="Z422" i="6"/>
  <c r="AA422" i="6" s="1"/>
  <c r="AC422" i="6"/>
  <c r="AB421" i="6"/>
  <c r="AD421" i="6"/>
  <c r="AG421" i="6"/>
  <c r="J424" i="6"/>
  <c r="O424" i="6" s="1"/>
  <c r="O423" i="6"/>
  <c r="Q423" i="6"/>
  <c r="M423" i="6"/>
  <c r="P423" i="6"/>
  <c r="N423" i="6"/>
  <c r="F425" i="6"/>
  <c r="E425" i="6"/>
  <c r="D425" i="6"/>
  <c r="G425" i="6"/>
  <c r="H425" i="6"/>
  <c r="AP428" i="5"/>
  <c r="AQ426" i="5"/>
  <c r="D426" i="6" s="1"/>
  <c r="AK427" i="5"/>
  <c r="X428" i="5"/>
  <c r="AD429" i="5"/>
  <c r="Q430" i="5"/>
  <c r="AE429" i="5"/>
  <c r="R430" i="5"/>
  <c r="Y430" i="5"/>
  <c r="AL429" i="5"/>
  <c r="AA430" i="5"/>
  <c r="AN429" i="5"/>
  <c r="AF429" i="5"/>
  <c r="S430" i="5"/>
  <c r="V430" i="5"/>
  <c r="AI429" i="5"/>
  <c r="U430" i="5"/>
  <c r="AH429" i="5"/>
  <c r="AG429" i="5"/>
  <c r="T430" i="5"/>
  <c r="AJ429" i="5"/>
  <c r="W430" i="5"/>
  <c r="AM429" i="5"/>
  <c r="Z430" i="5"/>
  <c r="AB430" i="5"/>
  <c r="AO429" i="5"/>
  <c r="AB422" i="6" l="1"/>
  <c r="AI420" i="6"/>
  <c r="AD422" i="6"/>
  <c r="U423" i="6"/>
  <c r="W423" i="6"/>
  <c r="T423" i="6"/>
  <c r="X423" i="6"/>
  <c r="V423" i="6"/>
  <c r="V424" i="6"/>
  <c r="AH421" i="6"/>
  <c r="Z423" i="6"/>
  <c r="AA423" i="6" s="1"/>
  <c r="AC423" i="6"/>
  <c r="AG422" i="6"/>
  <c r="AI421" i="6"/>
  <c r="M424" i="6"/>
  <c r="Q424" i="6"/>
  <c r="P424" i="6"/>
  <c r="L424" i="6"/>
  <c r="N424" i="6"/>
  <c r="J425" i="6"/>
  <c r="P425" i="6" s="1"/>
  <c r="I426" i="6"/>
  <c r="H426" i="6"/>
  <c r="F426" i="6"/>
  <c r="AQ427" i="5"/>
  <c r="E426" i="6"/>
  <c r="G426" i="6"/>
  <c r="AP429" i="5"/>
  <c r="X429" i="5"/>
  <c r="AK428" i="5"/>
  <c r="S431" i="5"/>
  <c r="AF430" i="5"/>
  <c r="AH430" i="5"/>
  <c r="U431" i="5"/>
  <c r="AN430" i="5"/>
  <c r="AA431" i="5"/>
  <c r="AB431" i="5"/>
  <c r="AO430" i="5"/>
  <c r="V431" i="5"/>
  <c r="AI430" i="5"/>
  <c r="R431" i="5"/>
  <c r="AE430" i="5"/>
  <c r="Z431" i="5"/>
  <c r="AM430" i="5"/>
  <c r="Q431" i="5"/>
  <c r="AD430" i="5"/>
  <c r="Y431" i="5"/>
  <c r="AL430" i="5"/>
  <c r="T431" i="5"/>
  <c r="AG430" i="5"/>
  <c r="W431" i="5"/>
  <c r="AJ430" i="5"/>
  <c r="W425" i="6" l="1"/>
  <c r="U424" i="6"/>
  <c r="S424" i="6"/>
  <c r="W424" i="6"/>
  <c r="X424" i="6"/>
  <c r="T424" i="6"/>
  <c r="AH422" i="6"/>
  <c r="Z424" i="6"/>
  <c r="AA424" i="6" s="1"/>
  <c r="AC424" i="6"/>
  <c r="AB423" i="6"/>
  <c r="AD423" i="6"/>
  <c r="Q425" i="6"/>
  <c r="M425" i="6"/>
  <c r="O425" i="6"/>
  <c r="L425" i="6"/>
  <c r="N425" i="6"/>
  <c r="J426" i="6"/>
  <c r="N426" i="6" s="1"/>
  <c r="AQ428" i="5"/>
  <c r="H428" i="6" s="1"/>
  <c r="I427" i="6"/>
  <c r="G427" i="6"/>
  <c r="F427" i="6"/>
  <c r="E427" i="6"/>
  <c r="H427" i="6"/>
  <c r="AP430" i="5"/>
  <c r="D427" i="6"/>
  <c r="X430" i="5"/>
  <c r="AK429" i="5"/>
  <c r="AO431" i="5"/>
  <c r="AB432" i="5"/>
  <c r="U432" i="5"/>
  <c r="AH431" i="5"/>
  <c r="T432" i="5"/>
  <c r="AG431" i="5"/>
  <c r="Y432" i="5"/>
  <c r="AL431" i="5"/>
  <c r="Q432" i="5"/>
  <c r="AD431" i="5"/>
  <c r="S432" i="5"/>
  <c r="AF431" i="5"/>
  <c r="W432" i="5"/>
  <c r="AJ431" i="5"/>
  <c r="AE431" i="5"/>
  <c r="R432" i="5"/>
  <c r="Z432" i="5"/>
  <c r="AM431" i="5"/>
  <c r="V432" i="5"/>
  <c r="AI431" i="5"/>
  <c r="AA432" i="5"/>
  <c r="AN431" i="5"/>
  <c r="AI422" i="6" l="1"/>
  <c r="AB424" i="6"/>
  <c r="AD424" i="6"/>
  <c r="U426" i="6"/>
  <c r="U425" i="6"/>
  <c r="S425" i="6"/>
  <c r="V425" i="6"/>
  <c r="T425" i="6"/>
  <c r="X425" i="6"/>
  <c r="Z425" i="6"/>
  <c r="AA425" i="6" s="1"/>
  <c r="AC425" i="6"/>
  <c r="AG424" i="6"/>
  <c r="AG423" i="6"/>
  <c r="L426" i="6"/>
  <c r="O426" i="6"/>
  <c r="Q426" i="6"/>
  <c r="P426" i="6"/>
  <c r="M426" i="6"/>
  <c r="J427" i="6"/>
  <c r="M427" i="6" s="1"/>
  <c r="AP431" i="5"/>
  <c r="AQ429" i="5"/>
  <c r="G429" i="6" s="1"/>
  <c r="F428" i="6"/>
  <c r="G428" i="6"/>
  <c r="D428" i="6"/>
  <c r="E428" i="6"/>
  <c r="I428" i="6"/>
  <c r="X431" i="5"/>
  <c r="AK430" i="5"/>
  <c r="S433" i="5"/>
  <c r="AF432" i="5"/>
  <c r="V433" i="5"/>
  <c r="AI432" i="5"/>
  <c r="R433" i="5"/>
  <c r="AE432" i="5"/>
  <c r="Q433" i="5"/>
  <c r="AD432" i="5"/>
  <c r="AB433" i="5"/>
  <c r="AO432" i="5"/>
  <c r="W433" i="5"/>
  <c r="AJ432" i="5"/>
  <c r="T433" i="5"/>
  <c r="AG432" i="5"/>
  <c r="AN432" i="5"/>
  <c r="AA433" i="5"/>
  <c r="AL432" i="5"/>
  <c r="Y433" i="5"/>
  <c r="U433" i="5"/>
  <c r="AH432" i="5"/>
  <c r="Z433" i="5"/>
  <c r="AM432" i="5"/>
  <c r="AB425" i="6" l="1"/>
  <c r="AD425" i="6"/>
  <c r="T427" i="6"/>
  <c r="T426" i="6"/>
  <c r="W426" i="6"/>
  <c r="X426" i="6"/>
  <c r="V426" i="6"/>
  <c r="S426" i="6"/>
  <c r="AH423" i="6"/>
  <c r="AH424" i="6"/>
  <c r="Z426" i="6"/>
  <c r="AA426" i="6" s="1"/>
  <c r="AC426" i="6"/>
  <c r="AG425" i="6"/>
  <c r="AI424" i="6"/>
  <c r="F429" i="6"/>
  <c r="L427" i="6"/>
  <c r="O427" i="6"/>
  <c r="H429" i="6"/>
  <c r="I429" i="6"/>
  <c r="D429" i="6"/>
  <c r="Q427" i="6"/>
  <c r="E429" i="6"/>
  <c r="N427" i="6"/>
  <c r="P427" i="6"/>
  <c r="J428" i="6"/>
  <c r="M428" i="6" s="1"/>
  <c r="AQ430" i="5"/>
  <c r="I430" i="6" s="1"/>
  <c r="AP432" i="5"/>
  <c r="X432" i="5"/>
  <c r="AK431" i="5"/>
  <c r="S434" i="5"/>
  <c r="AF433" i="5"/>
  <c r="AA434" i="5"/>
  <c r="AN433" i="5"/>
  <c r="AG433" i="5"/>
  <c r="T434" i="5"/>
  <c r="U434" i="5"/>
  <c r="AH433" i="5"/>
  <c r="AB434" i="5"/>
  <c r="AO433" i="5"/>
  <c r="Y434" i="5"/>
  <c r="AL433" i="5"/>
  <c r="Z434" i="5"/>
  <c r="AM433" i="5"/>
  <c r="R434" i="5"/>
  <c r="AE433" i="5"/>
  <c r="AJ433" i="5"/>
  <c r="W434" i="5"/>
  <c r="Q434" i="5"/>
  <c r="AD433" i="5"/>
  <c r="V434" i="5"/>
  <c r="AI433" i="5"/>
  <c r="AI423" i="6" l="1"/>
  <c r="AB426" i="6"/>
  <c r="AD426" i="6"/>
  <c r="T428" i="6"/>
  <c r="W427" i="6"/>
  <c r="U427" i="6"/>
  <c r="X427" i="6"/>
  <c r="V427" i="6"/>
  <c r="S427" i="6"/>
  <c r="AH425" i="6"/>
  <c r="Z427" i="6"/>
  <c r="AA427" i="6" s="1"/>
  <c r="AC427" i="6"/>
  <c r="AG426" i="6"/>
  <c r="AI425" i="6"/>
  <c r="G430" i="6"/>
  <c r="J429" i="6"/>
  <c r="N429" i="6" s="1"/>
  <c r="D430" i="6"/>
  <c r="Q428" i="6"/>
  <c r="F430" i="6"/>
  <c r="E430" i="6"/>
  <c r="P428" i="6"/>
  <c r="L428" i="6"/>
  <c r="N428" i="6"/>
  <c r="H430" i="6"/>
  <c r="O428" i="6"/>
  <c r="AP433" i="5"/>
  <c r="AQ431" i="5"/>
  <c r="I431" i="6" s="1"/>
  <c r="X433" i="5"/>
  <c r="AK432" i="5"/>
  <c r="V435" i="5"/>
  <c r="AI434" i="5"/>
  <c r="R435" i="5"/>
  <c r="AE434" i="5"/>
  <c r="Z435" i="5"/>
  <c r="AM434" i="5"/>
  <c r="Q435" i="5"/>
  <c r="AD434" i="5"/>
  <c r="U435" i="5"/>
  <c r="AH434" i="5"/>
  <c r="AN434" i="5"/>
  <c r="AA435" i="5"/>
  <c r="AB435" i="5"/>
  <c r="AO434" i="5"/>
  <c r="T435" i="5"/>
  <c r="AG434" i="5"/>
  <c r="W435" i="5"/>
  <c r="AJ434" i="5"/>
  <c r="AL434" i="5"/>
  <c r="Y435" i="5"/>
  <c r="AF434" i="5"/>
  <c r="S435" i="5"/>
  <c r="AB427" i="6" l="1"/>
  <c r="AD427" i="6"/>
  <c r="V428" i="6"/>
  <c r="U428" i="6"/>
  <c r="S428" i="6"/>
  <c r="W428" i="6"/>
  <c r="X428" i="6"/>
  <c r="U429" i="6"/>
  <c r="AH426" i="6"/>
  <c r="Z428" i="6"/>
  <c r="AA428" i="6" s="1"/>
  <c r="AC428" i="6"/>
  <c r="G431" i="6"/>
  <c r="E431" i="6"/>
  <c r="AG427" i="6"/>
  <c r="Q429" i="6"/>
  <c r="AI426" i="6"/>
  <c r="L429" i="6"/>
  <c r="P429" i="6"/>
  <c r="O429" i="6"/>
  <c r="M429" i="6"/>
  <c r="J430" i="6"/>
  <c r="N430" i="6" s="1"/>
  <c r="F431" i="6"/>
  <c r="D431" i="6"/>
  <c r="AQ432" i="5"/>
  <c r="G432" i="6" s="1"/>
  <c r="H431" i="6"/>
  <c r="AP434" i="5"/>
  <c r="AK433" i="5"/>
  <c r="X434" i="5"/>
  <c r="Y436" i="5"/>
  <c r="AL435" i="5"/>
  <c r="AG435" i="5"/>
  <c r="T436" i="5"/>
  <c r="Z436" i="5"/>
  <c r="AM435" i="5"/>
  <c r="AB436" i="5"/>
  <c r="AO435" i="5"/>
  <c r="AN435" i="5"/>
  <c r="AA436" i="5"/>
  <c r="AE435" i="5"/>
  <c r="R436" i="5"/>
  <c r="S436" i="5"/>
  <c r="AF435" i="5"/>
  <c r="AJ435" i="5"/>
  <c r="W436" i="5"/>
  <c r="Q436" i="5"/>
  <c r="AD435" i="5"/>
  <c r="AH435" i="5"/>
  <c r="U436" i="5"/>
  <c r="V436" i="5"/>
  <c r="AI435" i="5"/>
  <c r="AB428" i="6" l="1"/>
  <c r="AD428" i="6"/>
  <c r="U430" i="6"/>
  <c r="T429" i="6"/>
  <c r="V429" i="6"/>
  <c r="W429" i="6"/>
  <c r="S429" i="6"/>
  <c r="X429" i="6"/>
  <c r="AH427" i="6"/>
  <c r="Z429" i="6"/>
  <c r="AA429" i="6" s="1"/>
  <c r="AC429" i="6"/>
  <c r="AG428" i="6"/>
  <c r="P430" i="6"/>
  <c r="L430" i="6"/>
  <c r="M430" i="6"/>
  <c r="Q430" i="6"/>
  <c r="O430" i="6"/>
  <c r="I432" i="6"/>
  <c r="D432" i="6"/>
  <c r="H432" i="6"/>
  <c r="J431" i="6"/>
  <c r="O431" i="6" s="1"/>
  <c r="F432" i="6"/>
  <c r="AP435" i="5"/>
  <c r="AQ433" i="5"/>
  <c r="H433" i="6" s="1"/>
  <c r="E432" i="6"/>
  <c r="X435" i="5"/>
  <c r="AK434" i="5"/>
  <c r="AN436" i="5"/>
  <c r="AA437" i="5"/>
  <c r="AJ436" i="5"/>
  <c r="W437" i="5"/>
  <c r="Z437" i="5"/>
  <c r="AM436" i="5"/>
  <c r="T437" i="5"/>
  <c r="AG436" i="5"/>
  <c r="AB437" i="5"/>
  <c r="AO436" i="5"/>
  <c r="AI436" i="5"/>
  <c r="V437" i="5"/>
  <c r="AF436" i="5"/>
  <c r="S437" i="5"/>
  <c r="U437" i="5"/>
  <c r="AH436" i="5"/>
  <c r="AE436" i="5"/>
  <c r="R437" i="5"/>
  <c r="Q437" i="5"/>
  <c r="AD436" i="5"/>
  <c r="AL436" i="5"/>
  <c r="Y437" i="5"/>
  <c r="AI427" i="6" l="1"/>
  <c r="AB429" i="6"/>
  <c r="AD429" i="6"/>
  <c r="V431" i="6"/>
  <c r="V430" i="6"/>
  <c r="X430" i="6"/>
  <c r="T430" i="6"/>
  <c r="S430" i="6"/>
  <c r="W430" i="6"/>
  <c r="AH428" i="6"/>
  <c r="Z430" i="6"/>
  <c r="AA430" i="6" s="1"/>
  <c r="AC430" i="6"/>
  <c r="AG429" i="6"/>
  <c r="J432" i="6"/>
  <c r="L432" i="6" s="1"/>
  <c r="I433" i="6"/>
  <c r="D433" i="6"/>
  <c r="E433" i="6"/>
  <c r="F433" i="6"/>
  <c r="L431" i="6"/>
  <c r="P431" i="6"/>
  <c r="M431" i="6"/>
  <c r="N431" i="6"/>
  <c r="Q431" i="6"/>
  <c r="AP436" i="5"/>
  <c r="AQ434" i="5"/>
  <c r="E434" i="6" s="1"/>
  <c r="G433" i="6"/>
  <c r="X436" i="5"/>
  <c r="AK435" i="5"/>
  <c r="S438" i="5"/>
  <c r="AF437" i="5"/>
  <c r="AI437" i="5"/>
  <c r="V438" i="5"/>
  <c r="AM437" i="5"/>
  <c r="Z438" i="5"/>
  <c r="U438" i="5"/>
  <c r="AH437" i="5"/>
  <c r="W438" i="5"/>
  <c r="AJ437" i="5"/>
  <c r="Y438" i="5"/>
  <c r="AL437" i="5"/>
  <c r="AD437" i="5"/>
  <c r="Q438" i="5"/>
  <c r="AE437" i="5"/>
  <c r="R438" i="5"/>
  <c r="AO437" i="5"/>
  <c r="AB438" i="5"/>
  <c r="AN437" i="5"/>
  <c r="AA438" i="5"/>
  <c r="T438" i="5"/>
  <c r="AG437" i="5"/>
  <c r="AB430" i="6" l="1"/>
  <c r="AI428" i="6"/>
  <c r="AD430" i="6"/>
  <c r="X431" i="6"/>
  <c r="U431" i="6"/>
  <c r="T431" i="6"/>
  <c r="W431" i="6"/>
  <c r="S431" i="6"/>
  <c r="S432" i="6"/>
  <c r="AH429" i="6"/>
  <c r="Z431" i="6"/>
  <c r="AA431" i="6" s="1"/>
  <c r="AC431" i="6"/>
  <c r="AG430" i="6"/>
  <c r="P432" i="6"/>
  <c r="N432" i="6"/>
  <c r="O432" i="6"/>
  <c r="M432" i="6"/>
  <c r="Q432" i="6"/>
  <c r="J433" i="6"/>
  <c r="N433" i="6" s="1"/>
  <c r="D434" i="6"/>
  <c r="F434" i="6"/>
  <c r="H434" i="6"/>
  <c r="AQ435" i="5"/>
  <c r="D435" i="6" s="1"/>
  <c r="AP437" i="5"/>
  <c r="G434" i="6"/>
  <c r="I434" i="6"/>
  <c r="AK436" i="5"/>
  <c r="X437" i="5"/>
  <c r="V439" i="5"/>
  <c r="AI438" i="5"/>
  <c r="Y439" i="5"/>
  <c r="AL438" i="5"/>
  <c r="AA439" i="5"/>
  <c r="AN438" i="5"/>
  <c r="S439" i="5"/>
  <c r="AF438" i="5"/>
  <c r="AJ438" i="5"/>
  <c r="W439" i="5"/>
  <c r="U439" i="5"/>
  <c r="AH438" i="5"/>
  <c r="AB439" i="5"/>
  <c r="AO438" i="5"/>
  <c r="R439" i="5"/>
  <c r="AE438" i="5"/>
  <c r="T439" i="5"/>
  <c r="AG438" i="5"/>
  <c r="Z439" i="5"/>
  <c r="AM438" i="5"/>
  <c r="Q439" i="5"/>
  <c r="AD438" i="5"/>
  <c r="AI429" i="6" l="1"/>
  <c r="AB431" i="6"/>
  <c r="AD431" i="6"/>
  <c r="U433" i="6"/>
  <c r="X432" i="6"/>
  <c r="T432" i="6"/>
  <c r="V432" i="6"/>
  <c r="U432" i="6"/>
  <c r="W432" i="6"/>
  <c r="AH430" i="6"/>
  <c r="Z432" i="6"/>
  <c r="AA432" i="6" s="1"/>
  <c r="AC432" i="6"/>
  <c r="M433" i="6"/>
  <c r="P433" i="6"/>
  <c r="Q433" i="6"/>
  <c r="AG431" i="6"/>
  <c r="L433" i="6"/>
  <c r="O433" i="6"/>
  <c r="E435" i="6"/>
  <c r="F435" i="6"/>
  <c r="H435" i="6"/>
  <c r="I435" i="6"/>
  <c r="J434" i="6"/>
  <c r="L434" i="6" s="1"/>
  <c r="AQ436" i="5"/>
  <c r="E436" i="6" s="1"/>
  <c r="AP438" i="5"/>
  <c r="G435" i="6"/>
  <c r="X438" i="5"/>
  <c r="AK437" i="5"/>
  <c r="R440" i="5"/>
  <c r="AE439" i="5"/>
  <c r="Q440" i="5"/>
  <c r="AD439" i="5"/>
  <c r="AM439" i="5"/>
  <c r="Z440" i="5"/>
  <c r="AB440" i="5"/>
  <c r="AO439" i="5"/>
  <c r="AN439" i="5"/>
  <c r="AA440" i="5"/>
  <c r="U440" i="5"/>
  <c r="AH439" i="5"/>
  <c r="AL439" i="5"/>
  <c r="Y440" i="5"/>
  <c r="S440" i="5"/>
  <c r="AF439" i="5"/>
  <c r="T440" i="5"/>
  <c r="AG439" i="5"/>
  <c r="W440" i="5"/>
  <c r="AJ439" i="5"/>
  <c r="AI439" i="5"/>
  <c r="V440" i="5"/>
  <c r="AI430" i="6" l="1"/>
  <c r="S434" i="6"/>
  <c r="V433" i="6"/>
  <c r="S433" i="6"/>
  <c r="AH431" i="6"/>
  <c r="X433" i="6"/>
  <c r="W433" i="6"/>
  <c r="T433" i="6"/>
  <c r="Z433" i="6"/>
  <c r="AA433" i="6" s="1"/>
  <c r="AC433" i="6"/>
  <c r="AB432" i="6"/>
  <c r="AD432" i="6"/>
  <c r="AG432" i="6"/>
  <c r="J435" i="6"/>
  <c r="O435" i="6" s="1"/>
  <c r="H436" i="6"/>
  <c r="N434" i="6"/>
  <c r="P434" i="6"/>
  <c r="M434" i="6"/>
  <c r="F436" i="6"/>
  <c r="O434" i="6"/>
  <c r="Q434" i="6"/>
  <c r="D436" i="6"/>
  <c r="AP439" i="5"/>
  <c r="I436" i="6"/>
  <c r="AQ437" i="5"/>
  <c r="H437" i="6" s="1"/>
  <c r="G436" i="6"/>
  <c r="AK438" i="5"/>
  <c r="X439" i="5"/>
  <c r="Q441" i="5"/>
  <c r="AD440" i="5"/>
  <c r="Y441" i="5"/>
  <c r="AL440" i="5"/>
  <c r="AA441" i="5"/>
  <c r="AN440" i="5"/>
  <c r="S441" i="5"/>
  <c r="AF440" i="5"/>
  <c r="V441" i="5"/>
  <c r="AI440" i="5"/>
  <c r="U441" i="5"/>
  <c r="AH440" i="5"/>
  <c r="AB441" i="5"/>
  <c r="AO440" i="5"/>
  <c r="R441" i="5"/>
  <c r="AE440" i="5"/>
  <c r="AJ440" i="5"/>
  <c r="W441" i="5"/>
  <c r="T441" i="5"/>
  <c r="AG440" i="5"/>
  <c r="Z441" i="5"/>
  <c r="AM440" i="5"/>
  <c r="AB433" i="6" l="1"/>
  <c r="AI431" i="6"/>
  <c r="AD433" i="6"/>
  <c r="X434" i="6"/>
  <c r="V434" i="6"/>
  <c r="T434" i="6"/>
  <c r="W434" i="6"/>
  <c r="U434" i="6"/>
  <c r="V435" i="6"/>
  <c r="AH432" i="6"/>
  <c r="Z434" i="6"/>
  <c r="AA434" i="6" s="1"/>
  <c r="AC434" i="6"/>
  <c r="AG433" i="6"/>
  <c r="N435" i="6"/>
  <c r="L435" i="6"/>
  <c r="Q435" i="6"/>
  <c r="M435" i="6"/>
  <c r="P435" i="6"/>
  <c r="G437" i="6"/>
  <c r="J436" i="6"/>
  <c r="Q436" i="6" s="1"/>
  <c r="E437" i="6"/>
  <c r="D437" i="6"/>
  <c r="AP440" i="5"/>
  <c r="AQ438" i="5"/>
  <c r="F438" i="6" s="1"/>
  <c r="I437" i="6"/>
  <c r="F437" i="6"/>
  <c r="X440" i="5"/>
  <c r="AK439" i="5"/>
  <c r="W442" i="5"/>
  <c r="AJ441" i="5"/>
  <c r="V442" i="5"/>
  <c r="AI441" i="5"/>
  <c r="AL441" i="5"/>
  <c r="Y442" i="5"/>
  <c r="S442" i="5"/>
  <c r="AF441" i="5"/>
  <c r="R442" i="5"/>
  <c r="AE441" i="5"/>
  <c r="AM441" i="5"/>
  <c r="Z442" i="5"/>
  <c r="AO441" i="5"/>
  <c r="AB442" i="5"/>
  <c r="U442" i="5"/>
  <c r="AH441" i="5"/>
  <c r="AG441" i="5"/>
  <c r="T442" i="5"/>
  <c r="Q442" i="5"/>
  <c r="AD441" i="5"/>
  <c r="AA442" i="5"/>
  <c r="AN441" i="5"/>
  <c r="AI432" i="6" l="1"/>
  <c r="X436" i="6"/>
  <c r="W435" i="6"/>
  <c r="T435" i="6"/>
  <c r="X435" i="6"/>
  <c r="S435" i="6"/>
  <c r="U435" i="6"/>
  <c r="AH433" i="6"/>
  <c r="Z435" i="6"/>
  <c r="AA435" i="6" s="1"/>
  <c r="AC435" i="6"/>
  <c r="AB434" i="6"/>
  <c r="AD434" i="6"/>
  <c r="AI433" i="6"/>
  <c r="AG434" i="6"/>
  <c r="N436" i="6"/>
  <c r="O436" i="6"/>
  <c r="P436" i="6"/>
  <c r="L436" i="6"/>
  <c r="M436" i="6"/>
  <c r="I438" i="6"/>
  <c r="J437" i="6"/>
  <c r="Q437" i="6" s="1"/>
  <c r="G438" i="6"/>
  <c r="D438" i="6"/>
  <c r="E438" i="6"/>
  <c r="AP441" i="5"/>
  <c r="AQ439" i="5"/>
  <c r="G439" i="6" s="1"/>
  <c r="H438" i="6"/>
  <c r="AK440" i="5"/>
  <c r="X441" i="5"/>
  <c r="Z443" i="5"/>
  <c r="AM442" i="5"/>
  <c r="Y443" i="5"/>
  <c r="AL442" i="5"/>
  <c r="R443" i="5"/>
  <c r="AE442" i="5"/>
  <c r="AI442" i="5"/>
  <c r="V443" i="5"/>
  <c r="AF442" i="5"/>
  <c r="S443" i="5"/>
  <c r="W443" i="5"/>
  <c r="AJ442" i="5"/>
  <c r="U443" i="5"/>
  <c r="AH442" i="5"/>
  <c r="AN442" i="5"/>
  <c r="AA443" i="5"/>
  <c r="Q443" i="5"/>
  <c r="AD442" i="5"/>
  <c r="T443" i="5"/>
  <c r="AG442" i="5"/>
  <c r="AO442" i="5"/>
  <c r="AB443" i="5"/>
  <c r="AB435" i="6" l="1"/>
  <c r="AD435" i="6"/>
  <c r="X437" i="6"/>
  <c r="T436" i="6"/>
  <c r="S436" i="6"/>
  <c r="W436" i="6"/>
  <c r="V436" i="6"/>
  <c r="U436" i="6"/>
  <c r="AH434" i="6"/>
  <c r="Z436" i="6"/>
  <c r="AA436" i="6" s="1"/>
  <c r="AC436" i="6"/>
  <c r="AG435" i="6"/>
  <c r="AI434" i="6"/>
  <c r="J438" i="6"/>
  <c r="Q438" i="6" s="1"/>
  <c r="N437" i="6"/>
  <c r="L437" i="6"/>
  <c r="P437" i="6"/>
  <c r="M437" i="6"/>
  <c r="O437" i="6"/>
  <c r="D439" i="6"/>
  <c r="F439" i="6"/>
  <c r="H439" i="6"/>
  <c r="I439" i="6"/>
  <c r="E439" i="6"/>
  <c r="AP442" i="5"/>
  <c r="AQ440" i="5"/>
  <c r="F440" i="6" s="1"/>
  <c r="X442" i="5"/>
  <c r="AK441" i="5"/>
  <c r="AD443" i="5"/>
  <c r="Q444" i="5"/>
  <c r="S444" i="5"/>
  <c r="AF443" i="5"/>
  <c r="U444" i="5"/>
  <c r="AH443" i="5"/>
  <c r="V444" i="5"/>
  <c r="AI443" i="5"/>
  <c r="AA444" i="5"/>
  <c r="AN443" i="5"/>
  <c r="AJ443" i="5"/>
  <c r="W444" i="5"/>
  <c r="R444" i="5"/>
  <c r="AE443" i="5"/>
  <c r="AG443" i="5"/>
  <c r="T444" i="5"/>
  <c r="Y444" i="5"/>
  <c r="AL443" i="5"/>
  <c r="AB444" i="5"/>
  <c r="AO443" i="5"/>
  <c r="AM443" i="5"/>
  <c r="Z444" i="5"/>
  <c r="AB436" i="6" l="1"/>
  <c r="AD436" i="6"/>
  <c r="V437" i="6"/>
  <c r="T437" i="6"/>
  <c r="W437" i="6"/>
  <c r="S437" i="6"/>
  <c r="U437" i="6"/>
  <c r="X438" i="6"/>
  <c r="AH435" i="6"/>
  <c r="Z437" i="6"/>
  <c r="AA437" i="6" s="1"/>
  <c r="AC437" i="6"/>
  <c r="AG436" i="6"/>
  <c r="N438" i="6"/>
  <c r="L438" i="6"/>
  <c r="O438" i="6"/>
  <c r="M438" i="6"/>
  <c r="P438" i="6"/>
  <c r="J439" i="6"/>
  <c r="O439" i="6" s="1"/>
  <c r="H440" i="6"/>
  <c r="I440" i="6"/>
  <c r="AQ441" i="5"/>
  <c r="I441" i="6" s="1"/>
  <c r="D440" i="6"/>
  <c r="G440" i="6"/>
  <c r="AP443" i="5"/>
  <c r="E440" i="6"/>
  <c r="AK442" i="5"/>
  <c r="X443" i="5"/>
  <c r="AF444" i="5"/>
  <c r="S445" i="5"/>
  <c r="Z445" i="5"/>
  <c r="AM444" i="5"/>
  <c r="W445" i="5"/>
  <c r="AJ444" i="5"/>
  <c r="AA445" i="5"/>
  <c r="AN444" i="5"/>
  <c r="U445" i="5"/>
  <c r="AH444" i="5"/>
  <c r="Y445" i="5"/>
  <c r="AL444" i="5"/>
  <c r="R445" i="5"/>
  <c r="AE444" i="5"/>
  <c r="Q445" i="5"/>
  <c r="AD444" i="5"/>
  <c r="AB445" i="5"/>
  <c r="AO444" i="5"/>
  <c r="AG444" i="5"/>
  <c r="T445" i="5"/>
  <c r="V445" i="5"/>
  <c r="AI444" i="5"/>
  <c r="AI435" i="6" l="1"/>
  <c r="AB437" i="6"/>
  <c r="AD437" i="6"/>
  <c r="V439" i="6"/>
  <c r="W438" i="6"/>
  <c r="T438" i="6"/>
  <c r="V438" i="6"/>
  <c r="S438" i="6"/>
  <c r="U438" i="6"/>
  <c r="AH436" i="6"/>
  <c r="Z438" i="6"/>
  <c r="AA438" i="6" s="1"/>
  <c r="AC438" i="6"/>
  <c r="AG437" i="6"/>
  <c r="AI436" i="6"/>
  <c r="N439" i="6"/>
  <c r="L439" i="6"/>
  <c r="P439" i="6"/>
  <c r="M439" i="6"/>
  <c r="Q439" i="6"/>
  <c r="J440" i="6"/>
  <c r="Q440" i="6" s="1"/>
  <c r="D441" i="6"/>
  <c r="E441" i="6"/>
  <c r="H441" i="6"/>
  <c r="F441" i="6"/>
  <c r="AQ442" i="5"/>
  <c r="I442" i="6" s="1"/>
  <c r="AP444" i="5"/>
  <c r="G441" i="6"/>
  <c r="AK443" i="5"/>
  <c r="X444" i="5"/>
  <c r="Z446" i="5"/>
  <c r="AM445" i="5"/>
  <c r="AJ445" i="5"/>
  <c r="W446" i="5"/>
  <c r="Q446" i="5"/>
  <c r="AD445" i="5"/>
  <c r="AF445" i="5"/>
  <c r="S446" i="5"/>
  <c r="AO445" i="5"/>
  <c r="AB446" i="5"/>
  <c r="V446" i="5"/>
  <c r="AI445" i="5"/>
  <c r="T446" i="5"/>
  <c r="AG445" i="5"/>
  <c r="R446" i="5"/>
  <c r="AE445" i="5"/>
  <c r="U446" i="5"/>
  <c r="AH445" i="5"/>
  <c r="Y446" i="5"/>
  <c r="AL445" i="5"/>
  <c r="AA446" i="5"/>
  <c r="AN445" i="5"/>
  <c r="AB438" i="6" l="1"/>
  <c r="AD438" i="6"/>
  <c r="X440" i="6"/>
  <c r="X439" i="6"/>
  <c r="T439" i="6"/>
  <c r="W439" i="6"/>
  <c r="S439" i="6"/>
  <c r="U439" i="6"/>
  <c r="AH437" i="6"/>
  <c r="Z439" i="6"/>
  <c r="AA439" i="6" s="1"/>
  <c r="AC439" i="6"/>
  <c r="AG438" i="6"/>
  <c r="O440" i="6"/>
  <c r="AI437" i="6"/>
  <c r="G442" i="6"/>
  <c r="L440" i="6"/>
  <c r="N440" i="6"/>
  <c r="D442" i="6"/>
  <c r="P440" i="6"/>
  <c r="M440" i="6"/>
  <c r="E442" i="6"/>
  <c r="H442" i="6"/>
  <c r="F442" i="6"/>
  <c r="J441" i="6"/>
  <c r="P441" i="6" s="1"/>
  <c r="AP445" i="5"/>
  <c r="AQ443" i="5"/>
  <c r="H443" i="6" s="1"/>
  <c r="AK444" i="5"/>
  <c r="X445" i="5"/>
  <c r="V447" i="5"/>
  <c r="AI446" i="5"/>
  <c r="AB447" i="5"/>
  <c r="AO446" i="5"/>
  <c r="Q447" i="5"/>
  <c r="AD446" i="5"/>
  <c r="W447" i="5"/>
  <c r="AJ446" i="5"/>
  <c r="AA447" i="5"/>
  <c r="AN446" i="5"/>
  <c r="U447" i="5"/>
  <c r="AH446" i="5"/>
  <c r="AM446" i="5"/>
  <c r="Z447" i="5"/>
  <c r="R447" i="5"/>
  <c r="AE446" i="5"/>
  <c r="Y447" i="5"/>
  <c r="AL446" i="5"/>
  <c r="AG446" i="5"/>
  <c r="T447" i="5"/>
  <c r="S447" i="5"/>
  <c r="AF446" i="5"/>
  <c r="AB439" i="6" l="1"/>
  <c r="AD439" i="6"/>
  <c r="W441" i="6"/>
  <c r="T440" i="6"/>
  <c r="W440" i="6"/>
  <c r="U440" i="6"/>
  <c r="S440" i="6"/>
  <c r="V440" i="6"/>
  <c r="AH438" i="6"/>
  <c r="Z440" i="6"/>
  <c r="AA440" i="6" s="1"/>
  <c r="AC440" i="6"/>
  <c r="AI438" i="6"/>
  <c r="AG439" i="6"/>
  <c r="M441" i="6"/>
  <c r="Q441" i="6"/>
  <c r="O441" i="6"/>
  <c r="J442" i="6"/>
  <c r="O442" i="6" s="1"/>
  <c r="N441" i="6"/>
  <c r="I443" i="6"/>
  <c r="L441" i="6"/>
  <c r="G443" i="6"/>
  <c r="AQ444" i="5"/>
  <c r="D444" i="6" s="1"/>
  <c r="D443" i="6"/>
  <c r="E443" i="6"/>
  <c r="F443" i="6"/>
  <c r="AP446" i="5"/>
  <c r="AK445" i="5"/>
  <c r="X446" i="5"/>
  <c r="AJ447" i="5"/>
  <c r="W448" i="5"/>
  <c r="AO447" i="5"/>
  <c r="AB448" i="5"/>
  <c r="Z448" i="5"/>
  <c r="AM447" i="5"/>
  <c r="Q448" i="5"/>
  <c r="AD447" i="5"/>
  <c r="R448" i="5"/>
  <c r="AE447" i="5"/>
  <c r="S448" i="5"/>
  <c r="AF447" i="5"/>
  <c r="U448" i="5"/>
  <c r="AH447" i="5"/>
  <c r="Y448" i="5"/>
  <c r="AL447" i="5"/>
  <c r="AA448" i="5"/>
  <c r="AN447" i="5"/>
  <c r="T448" i="5"/>
  <c r="AG447" i="5"/>
  <c r="AI447" i="5"/>
  <c r="V448" i="5"/>
  <c r="AB440" i="6" l="1"/>
  <c r="AD440" i="6"/>
  <c r="S441" i="6"/>
  <c r="U441" i="6"/>
  <c r="V442" i="6"/>
  <c r="V441" i="6"/>
  <c r="X441" i="6"/>
  <c r="T441" i="6"/>
  <c r="AH439" i="6"/>
  <c r="Z441" i="6"/>
  <c r="AA441" i="6" s="1"/>
  <c r="AC441" i="6"/>
  <c r="AG440" i="6"/>
  <c r="AI439" i="6"/>
  <c r="M442" i="6"/>
  <c r="Q442" i="6"/>
  <c r="L442" i="6"/>
  <c r="N442" i="6"/>
  <c r="P442" i="6"/>
  <c r="J443" i="6"/>
  <c r="O443" i="6" s="1"/>
  <c r="H444" i="6"/>
  <c r="G444" i="6"/>
  <c r="E444" i="6"/>
  <c r="F444" i="6"/>
  <c r="AP447" i="5"/>
  <c r="I444" i="6"/>
  <c r="AQ445" i="5"/>
  <c r="F445" i="6" s="1"/>
  <c r="X447" i="5"/>
  <c r="AK446" i="5"/>
  <c r="AF448" i="5"/>
  <c r="S449" i="5"/>
  <c r="AM448" i="5"/>
  <c r="Z449" i="5"/>
  <c r="AI448" i="5"/>
  <c r="V449" i="5"/>
  <c r="AH448" i="5"/>
  <c r="U449" i="5"/>
  <c r="AB449" i="5"/>
  <c r="AO448" i="5"/>
  <c r="W449" i="5"/>
  <c r="AJ448" i="5"/>
  <c r="AN448" i="5"/>
  <c r="AA449" i="5"/>
  <c r="Y449" i="5"/>
  <c r="AL448" i="5"/>
  <c r="T449" i="5"/>
  <c r="AG448" i="5"/>
  <c r="AE448" i="5"/>
  <c r="R449" i="5"/>
  <c r="Q449" i="5"/>
  <c r="AD448" i="5"/>
  <c r="AB441" i="6" l="1"/>
  <c r="AD441" i="6"/>
  <c r="V443" i="6"/>
  <c r="W442" i="6"/>
  <c r="U442" i="6"/>
  <c r="S442" i="6"/>
  <c r="X442" i="6"/>
  <c r="T442" i="6"/>
  <c r="AH440" i="6"/>
  <c r="Z442" i="6"/>
  <c r="AA442" i="6" s="1"/>
  <c r="AC442" i="6"/>
  <c r="AI440" i="6"/>
  <c r="AG441" i="6"/>
  <c r="N443" i="6"/>
  <c r="M443" i="6"/>
  <c r="L443" i="6"/>
  <c r="Q443" i="6"/>
  <c r="P443" i="6"/>
  <c r="J444" i="6"/>
  <c r="L444" i="6" s="1"/>
  <c r="H445" i="6"/>
  <c r="AP448" i="5"/>
  <c r="E445" i="6"/>
  <c r="I445" i="6"/>
  <c r="G445" i="6"/>
  <c r="D445" i="6"/>
  <c r="AQ446" i="5"/>
  <c r="F446" i="6" s="1"/>
  <c r="X448" i="5"/>
  <c r="AK447" i="5"/>
  <c r="T450" i="5"/>
  <c r="AG449" i="5"/>
  <c r="AI449" i="5"/>
  <c r="V450" i="5"/>
  <c r="AA450" i="5"/>
  <c r="AN449" i="5"/>
  <c r="Z450" i="5"/>
  <c r="AM449" i="5"/>
  <c r="S450" i="5"/>
  <c r="AF449" i="5"/>
  <c r="Y450" i="5"/>
  <c r="AL449" i="5"/>
  <c r="AJ449" i="5"/>
  <c r="W450" i="5"/>
  <c r="AB450" i="5"/>
  <c r="AO449" i="5"/>
  <c r="U450" i="5"/>
  <c r="AH449" i="5"/>
  <c r="AE449" i="5"/>
  <c r="R450" i="5"/>
  <c r="Q450" i="5"/>
  <c r="AD449" i="5"/>
  <c r="AB442" i="6" l="1"/>
  <c r="AD442" i="6"/>
  <c r="S444" i="6"/>
  <c r="W443" i="6"/>
  <c r="X443" i="6"/>
  <c r="S443" i="6"/>
  <c r="T443" i="6"/>
  <c r="U443" i="6"/>
  <c r="AH441" i="6"/>
  <c r="Z443" i="6"/>
  <c r="AA443" i="6" s="1"/>
  <c r="AC443" i="6"/>
  <c r="AG442" i="6"/>
  <c r="AI441" i="6"/>
  <c r="N444" i="6"/>
  <c r="M444" i="6"/>
  <c r="P444" i="6"/>
  <c r="O444" i="6"/>
  <c r="Q444" i="6"/>
  <c r="J445" i="6"/>
  <c r="P445" i="6" s="1"/>
  <c r="AQ447" i="5"/>
  <c r="E447" i="6" s="1"/>
  <c r="AP449" i="5"/>
  <c r="I446" i="6"/>
  <c r="E446" i="6"/>
  <c r="G446" i="6"/>
  <c r="D446" i="6"/>
  <c r="H446" i="6"/>
  <c r="X449" i="5"/>
  <c r="AK448" i="5"/>
  <c r="T451" i="5"/>
  <c r="AG450" i="5"/>
  <c r="AN450" i="5"/>
  <c r="AA451" i="5"/>
  <c r="R451" i="5"/>
  <c r="AE450" i="5"/>
  <c r="AB451" i="5"/>
  <c r="AO450" i="5"/>
  <c r="S451" i="5"/>
  <c r="AF450" i="5"/>
  <c r="W451" i="5"/>
  <c r="AJ450" i="5"/>
  <c r="AH450" i="5"/>
  <c r="U451" i="5"/>
  <c r="AM450" i="5"/>
  <c r="Z451" i="5"/>
  <c r="V451" i="5"/>
  <c r="AI450" i="5"/>
  <c r="AD450" i="5"/>
  <c r="Q451" i="5"/>
  <c r="AL450" i="5"/>
  <c r="Y451" i="5"/>
  <c r="AB443" i="6" l="1"/>
  <c r="AD443" i="6"/>
  <c r="W445" i="6"/>
  <c r="X444" i="6"/>
  <c r="V444" i="6"/>
  <c r="W444" i="6"/>
  <c r="T444" i="6"/>
  <c r="U444" i="6"/>
  <c r="AH442" i="6"/>
  <c r="Z444" i="6"/>
  <c r="AA444" i="6" s="1"/>
  <c r="AC444" i="6"/>
  <c r="AI442" i="6"/>
  <c r="O445" i="6"/>
  <c r="AG443" i="6"/>
  <c r="Q445" i="6"/>
  <c r="N445" i="6"/>
  <c r="L445" i="6"/>
  <c r="M445" i="6"/>
  <c r="F447" i="6"/>
  <c r="I447" i="6"/>
  <c r="D447" i="6"/>
  <c r="H447" i="6"/>
  <c r="J446" i="6"/>
  <c r="M446" i="6" s="1"/>
  <c r="AQ448" i="5"/>
  <c r="F448" i="6" s="1"/>
  <c r="AP450" i="5"/>
  <c r="G447" i="6"/>
  <c r="AK449" i="5"/>
  <c r="X450" i="5"/>
  <c r="Q452" i="5"/>
  <c r="AD451" i="5"/>
  <c r="T452" i="5"/>
  <c r="AG451" i="5"/>
  <c r="S452" i="5"/>
  <c r="AF451" i="5"/>
  <c r="AO451" i="5"/>
  <c r="AB452" i="5"/>
  <c r="V452" i="5"/>
  <c r="AI451" i="5"/>
  <c r="U452" i="5"/>
  <c r="AH451" i="5"/>
  <c r="W452" i="5"/>
  <c r="AJ451" i="5"/>
  <c r="Y452" i="5"/>
  <c r="AL451" i="5"/>
  <c r="Z452" i="5"/>
  <c r="AM451" i="5"/>
  <c r="R452" i="5"/>
  <c r="AE451" i="5"/>
  <c r="AN451" i="5"/>
  <c r="AA452" i="5"/>
  <c r="T446" i="6" l="1"/>
  <c r="T445" i="6"/>
  <c r="S445" i="6"/>
  <c r="U445" i="6"/>
  <c r="X445" i="6"/>
  <c r="AH443" i="6"/>
  <c r="V445" i="6"/>
  <c r="Z445" i="6"/>
  <c r="AA445" i="6" s="1"/>
  <c r="AC445" i="6"/>
  <c r="AB444" i="6"/>
  <c r="AD444" i="6"/>
  <c r="AG444" i="6"/>
  <c r="N446" i="6"/>
  <c r="J447" i="6"/>
  <c r="L447" i="6" s="1"/>
  <c r="P446" i="6"/>
  <c r="L446" i="6"/>
  <c r="Q446" i="6"/>
  <c r="O446" i="6"/>
  <c r="H448" i="6"/>
  <c r="D448" i="6"/>
  <c r="AP451" i="5"/>
  <c r="AQ449" i="5"/>
  <c r="D449" i="6" s="1"/>
  <c r="G448" i="6"/>
  <c r="I448" i="6"/>
  <c r="E448" i="6"/>
  <c r="AK450" i="5"/>
  <c r="X451" i="5"/>
  <c r="AG452" i="5"/>
  <c r="T453" i="5"/>
  <c r="AB453" i="5"/>
  <c r="AO452" i="5"/>
  <c r="V453" i="5"/>
  <c r="AI452" i="5"/>
  <c r="Y453" i="5"/>
  <c r="AL452" i="5"/>
  <c r="U453" i="5"/>
  <c r="AH452" i="5"/>
  <c r="Z453" i="5"/>
  <c r="AM452" i="5"/>
  <c r="AN452" i="5"/>
  <c r="AA453" i="5"/>
  <c r="W453" i="5"/>
  <c r="AJ452" i="5"/>
  <c r="S453" i="5"/>
  <c r="AF452" i="5"/>
  <c r="R453" i="5"/>
  <c r="AE452" i="5"/>
  <c r="Q453" i="5"/>
  <c r="AD452" i="5"/>
  <c r="AB445" i="6" l="1"/>
  <c r="AD445" i="6"/>
  <c r="AI443" i="6"/>
  <c r="V446" i="6"/>
  <c r="X446" i="6"/>
  <c r="S446" i="6"/>
  <c r="W446" i="6"/>
  <c r="S447" i="6"/>
  <c r="U446" i="6"/>
  <c r="AH444" i="6"/>
  <c r="Z446" i="6"/>
  <c r="AA446" i="6" s="1"/>
  <c r="AC446" i="6"/>
  <c r="AI444" i="6"/>
  <c r="AG445" i="6"/>
  <c r="O447" i="6"/>
  <c r="N447" i="6"/>
  <c r="P447" i="6"/>
  <c r="Q447" i="6"/>
  <c r="M447" i="6"/>
  <c r="J448" i="6"/>
  <c r="O448" i="6" s="1"/>
  <c r="H449" i="6"/>
  <c r="F449" i="6"/>
  <c r="G449" i="6"/>
  <c r="AQ450" i="5"/>
  <c r="F450" i="6" s="1"/>
  <c r="E449" i="6"/>
  <c r="I449" i="6"/>
  <c r="AP452" i="5"/>
  <c r="X452" i="5"/>
  <c r="AK451" i="5"/>
  <c r="S454" i="5"/>
  <c r="AF453" i="5"/>
  <c r="AJ453" i="5"/>
  <c r="W454" i="5"/>
  <c r="Y454" i="5"/>
  <c r="AL453" i="5"/>
  <c r="V454" i="5"/>
  <c r="AI453" i="5"/>
  <c r="AA454" i="5"/>
  <c r="AN453" i="5"/>
  <c r="T454" i="5"/>
  <c r="AG453" i="5"/>
  <c r="AE453" i="5"/>
  <c r="R454" i="5"/>
  <c r="AH453" i="5"/>
  <c r="U454" i="5"/>
  <c r="Q454" i="5"/>
  <c r="AD453" i="5"/>
  <c r="AO453" i="5"/>
  <c r="AB454" i="5"/>
  <c r="Z454" i="5"/>
  <c r="AM453" i="5"/>
  <c r="AB446" i="6" l="1"/>
  <c r="AD446" i="6"/>
  <c r="V448" i="6"/>
  <c r="T447" i="6"/>
  <c r="X447" i="6"/>
  <c r="W447" i="6"/>
  <c r="U447" i="6"/>
  <c r="V447" i="6"/>
  <c r="AH445" i="6"/>
  <c r="Z447" i="6"/>
  <c r="AA447" i="6" s="1"/>
  <c r="AC447" i="6"/>
  <c r="AG446" i="6"/>
  <c r="AI445" i="6"/>
  <c r="M448" i="6"/>
  <c r="N448" i="6"/>
  <c r="Q448" i="6"/>
  <c r="P448" i="6"/>
  <c r="L448" i="6"/>
  <c r="J449" i="6"/>
  <c r="O449" i="6" s="1"/>
  <c r="H450" i="6"/>
  <c r="I450" i="6"/>
  <c r="G450" i="6"/>
  <c r="D450" i="6"/>
  <c r="AQ451" i="5"/>
  <c r="I451" i="6" s="1"/>
  <c r="AP453" i="5"/>
  <c r="E450" i="6"/>
  <c r="X453" i="5"/>
  <c r="AK452" i="5"/>
  <c r="S455" i="5"/>
  <c r="AF454" i="5"/>
  <c r="AO454" i="5"/>
  <c r="AB455" i="5"/>
  <c r="Z455" i="5"/>
  <c r="AM454" i="5"/>
  <c r="Q455" i="5"/>
  <c r="AD454" i="5"/>
  <c r="AA455" i="5"/>
  <c r="AN454" i="5"/>
  <c r="Y455" i="5"/>
  <c r="AL454" i="5"/>
  <c r="U455" i="5"/>
  <c r="AH454" i="5"/>
  <c r="W455" i="5"/>
  <c r="AJ454" i="5"/>
  <c r="V455" i="5"/>
  <c r="AI454" i="5"/>
  <c r="R455" i="5"/>
  <c r="AE454" i="5"/>
  <c r="T455" i="5"/>
  <c r="AG454" i="5"/>
  <c r="V449" i="6" l="1"/>
  <c r="S448" i="6"/>
  <c r="W448" i="6"/>
  <c r="X448" i="6"/>
  <c r="U448" i="6"/>
  <c r="T448" i="6"/>
  <c r="AH446" i="6"/>
  <c r="Z448" i="6"/>
  <c r="AA448" i="6" s="1"/>
  <c r="AC448" i="6"/>
  <c r="AB447" i="6"/>
  <c r="AD447" i="6"/>
  <c r="AG447" i="6"/>
  <c r="P449" i="6"/>
  <c r="Q449" i="6"/>
  <c r="M449" i="6"/>
  <c r="L449" i="6"/>
  <c r="N449" i="6"/>
  <c r="J450" i="6"/>
  <c r="O450" i="6" s="1"/>
  <c r="F451" i="6"/>
  <c r="G451" i="6"/>
  <c r="D451" i="6"/>
  <c r="H451" i="6"/>
  <c r="AQ452" i="5"/>
  <c r="D452" i="6" s="1"/>
  <c r="AP454" i="5"/>
  <c r="E451" i="6"/>
  <c r="AK453" i="5"/>
  <c r="X454" i="5"/>
  <c r="Z456" i="5"/>
  <c r="AM455" i="5"/>
  <c r="V456" i="5"/>
  <c r="AI455" i="5"/>
  <c r="AL455" i="5"/>
  <c r="Y456" i="5"/>
  <c r="Q456" i="5"/>
  <c r="AD455" i="5"/>
  <c r="AH455" i="5"/>
  <c r="U456" i="5"/>
  <c r="T456" i="5"/>
  <c r="AG455" i="5"/>
  <c r="S456" i="5"/>
  <c r="AF455" i="5"/>
  <c r="R456" i="5"/>
  <c r="AE455" i="5"/>
  <c r="AJ455" i="5"/>
  <c r="W456" i="5"/>
  <c r="AN455" i="5"/>
  <c r="AA456" i="5"/>
  <c r="AB456" i="5"/>
  <c r="AO455" i="5"/>
  <c r="AB448" i="6" l="1"/>
  <c r="AI446" i="6"/>
  <c r="AD448" i="6"/>
  <c r="V450" i="6"/>
  <c r="U449" i="6"/>
  <c r="S449" i="6"/>
  <c r="T449" i="6"/>
  <c r="X449" i="6"/>
  <c r="W449" i="6"/>
  <c r="AH447" i="6"/>
  <c r="Z449" i="6"/>
  <c r="AA449" i="6" s="1"/>
  <c r="AC449" i="6"/>
  <c r="AG448" i="6"/>
  <c r="Q450" i="6"/>
  <c r="M450" i="6"/>
  <c r="J451" i="6"/>
  <c r="Q451" i="6" s="1"/>
  <c r="L450" i="6"/>
  <c r="H452" i="6"/>
  <c r="N450" i="6"/>
  <c r="I452" i="6"/>
  <c r="P450" i="6"/>
  <c r="E452" i="6"/>
  <c r="G452" i="6"/>
  <c r="AP455" i="5"/>
  <c r="F452" i="6"/>
  <c r="AQ453" i="5"/>
  <c r="D453" i="6" s="1"/>
  <c r="X455" i="5"/>
  <c r="AK454" i="5"/>
  <c r="Y457" i="5"/>
  <c r="AL456" i="5"/>
  <c r="U457" i="5"/>
  <c r="AH456" i="5"/>
  <c r="AB457" i="5"/>
  <c r="AO456" i="5"/>
  <c r="AJ456" i="5"/>
  <c r="W457" i="5"/>
  <c r="Q457" i="5"/>
  <c r="AD456" i="5"/>
  <c r="V457" i="5"/>
  <c r="AI456" i="5"/>
  <c r="AG456" i="5"/>
  <c r="T457" i="5"/>
  <c r="R457" i="5"/>
  <c r="AE456" i="5"/>
  <c r="AM456" i="5"/>
  <c r="Z457" i="5"/>
  <c r="S457" i="5"/>
  <c r="AF456" i="5"/>
  <c r="AN456" i="5"/>
  <c r="AA457" i="5"/>
  <c r="AB449" i="6" l="1"/>
  <c r="AI447" i="6"/>
  <c r="AD449" i="6"/>
  <c r="W450" i="6"/>
  <c r="U450" i="6"/>
  <c r="S450" i="6"/>
  <c r="X451" i="6"/>
  <c r="T450" i="6"/>
  <c r="X450" i="6"/>
  <c r="AH448" i="6"/>
  <c r="Z450" i="6"/>
  <c r="AA450" i="6" s="1"/>
  <c r="AC450" i="6"/>
  <c r="O451" i="6"/>
  <c r="M451" i="6"/>
  <c r="AG449" i="6"/>
  <c r="P451" i="6"/>
  <c r="L451" i="6"/>
  <c r="N451" i="6"/>
  <c r="J452" i="6"/>
  <c r="Q452" i="6" s="1"/>
  <c r="E453" i="6"/>
  <c r="F453" i="6"/>
  <c r="H453" i="6"/>
  <c r="AP456" i="5"/>
  <c r="I453" i="6"/>
  <c r="AQ454" i="5"/>
  <c r="F454" i="6" s="1"/>
  <c r="G453" i="6"/>
  <c r="AK455" i="5"/>
  <c r="X456" i="5"/>
  <c r="AO457" i="5"/>
  <c r="AB458" i="5"/>
  <c r="W458" i="5"/>
  <c r="AJ457" i="5"/>
  <c r="AH457" i="5"/>
  <c r="U458" i="5"/>
  <c r="AE457" i="5"/>
  <c r="R458" i="5"/>
  <c r="AN457" i="5"/>
  <c r="AA458" i="5"/>
  <c r="AG457" i="5"/>
  <c r="T458" i="5"/>
  <c r="Y458" i="5"/>
  <c r="AL457" i="5"/>
  <c r="V458" i="5"/>
  <c r="AI457" i="5"/>
  <c r="Q458" i="5"/>
  <c r="AD457" i="5"/>
  <c r="S458" i="5"/>
  <c r="AF457" i="5"/>
  <c r="Z458" i="5"/>
  <c r="AM457" i="5"/>
  <c r="AI448" i="6" l="1"/>
  <c r="AB450" i="6"/>
  <c r="AD450" i="6"/>
  <c r="X452" i="6"/>
  <c r="U451" i="6"/>
  <c r="S451" i="6"/>
  <c r="W451" i="6"/>
  <c r="AH449" i="6"/>
  <c r="T451" i="6"/>
  <c r="V451" i="6"/>
  <c r="Z451" i="6"/>
  <c r="AA451" i="6" s="1"/>
  <c r="AC451" i="6"/>
  <c r="AD451" i="6" s="1"/>
  <c r="N452" i="6"/>
  <c r="AG450" i="6"/>
  <c r="P452" i="6"/>
  <c r="M452" i="6"/>
  <c r="L452" i="6"/>
  <c r="O452" i="6"/>
  <c r="J453" i="6"/>
  <c r="P453" i="6" s="1"/>
  <c r="I454" i="6"/>
  <c r="G454" i="6"/>
  <c r="E454" i="6"/>
  <c r="H454" i="6"/>
  <c r="AP457" i="5"/>
  <c r="AQ455" i="5"/>
  <c r="H455" i="6" s="1"/>
  <c r="D454" i="6"/>
  <c r="AK456" i="5"/>
  <c r="X457" i="5"/>
  <c r="AF458" i="5"/>
  <c r="S459" i="5"/>
  <c r="AB459" i="5"/>
  <c r="AO458" i="5"/>
  <c r="AN458" i="5"/>
  <c r="AA459" i="5"/>
  <c r="AG458" i="5"/>
  <c r="T459" i="5"/>
  <c r="Y459" i="5"/>
  <c r="AL458" i="5"/>
  <c r="Z459" i="5"/>
  <c r="AM458" i="5"/>
  <c r="AJ458" i="5"/>
  <c r="W459" i="5"/>
  <c r="U459" i="5"/>
  <c r="AH458" i="5"/>
  <c r="V459" i="5"/>
  <c r="AI458" i="5"/>
  <c r="AD458" i="5"/>
  <c r="Q459" i="5"/>
  <c r="R459" i="5"/>
  <c r="AE458" i="5"/>
  <c r="AB451" i="6" l="1"/>
  <c r="AI449" i="6"/>
  <c r="W453" i="6"/>
  <c r="V452" i="6"/>
  <c r="S452" i="6"/>
  <c r="T452" i="6"/>
  <c r="W452" i="6"/>
  <c r="AH450" i="6"/>
  <c r="U452" i="6"/>
  <c r="Z452" i="6"/>
  <c r="AA452" i="6" s="1"/>
  <c r="AC452" i="6"/>
  <c r="AG451" i="6"/>
  <c r="M453" i="6"/>
  <c r="L453" i="6"/>
  <c r="Q453" i="6"/>
  <c r="N453" i="6"/>
  <c r="O453" i="6"/>
  <c r="J454" i="6"/>
  <c r="L454" i="6" s="1"/>
  <c r="F455" i="6"/>
  <c r="AQ456" i="5"/>
  <c r="F456" i="6" s="1"/>
  <c r="G455" i="6"/>
  <c r="I455" i="6"/>
  <c r="AP458" i="5"/>
  <c r="E455" i="6"/>
  <c r="D455" i="6"/>
  <c r="X458" i="5"/>
  <c r="AK457" i="5"/>
  <c r="W460" i="5"/>
  <c r="AJ459" i="5"/>
  <c r="V460" i="5"/>
  <c r="AI459" i="5"/>
  <c r="Q460" i="5"/>
  <c r="AD459" i="5"/>
  <c r="AB460" i="5"/>
  <c r="AO459" i="5"/>
  <c r="AH459" i="5"/>
  <c r="U460" i="5"/>
  <c r="AG459" i="5"/>
  <c r="T460" i="5"/>
  <c r="Z460" i="5"/>
  <c r="AM459" i="5"/>
  <c r="S460" i="5"/>
  <c r="AF459" i="5"/>
  <c r="AE459" i="5"/>
  <c r="R460" i="5"/>
  <c r="Y460" i="5"/>
  <c r="AL459" i="5"/>
  <c r="AN459" i="5"/>
  <c r="AA460" i="5"/>
  <c r="AB452" i="6" l="1"/>
  <c r="AD452" i="6"/>
  <c r="AI450" i="6"/>
  <c r="S454" i="6"/>
  <c r="V453" i="6"/>
  <c r="U453" i="6"/>
  <c r="X453" i="6"/>
  <c r="S453" i="6"/>
  <c r="T453" i="6"/>
  <c r="AH451" i="6"/>
  <c r="Z453" i="6"/>
  <c r="AA453" i="6" s="1"/>
  <c r="AC453" i="6"/>
  <c r="AG452" i="6"/>
  <c r="I456" i="6"/>
  <c r="H456" i="6"/>
  <c r="E456" i="6"/>
  <c r="G456" i="6"/>
  <c r="N454" i="6"/>
  <c r="O454" i="6"/>
  <c r="P454" i="6"/>
  <c r="Q454" i="6"/>
  <c r="M454" i="6"/>
  <c r="D456" i="6"/>
  <c r="J455" i="6"/>
  <c r="N455" i="6" s="1"/>
  <c r="AP459" i="5"/>
  <c r="AQ457" i="5"/>
  <c r="I457" i="6" s="1"/>
  <c r="X459" i="5"/>
  <c r="AK458" i="5"/>
  <c r="AB461" i="5"/>
  <c r="AO460" i="5"/>
  <c r="AG460" i="5"/>
  <c r="T461" i="5"/>
  <c r="Q461" i="5"/>
  <c r="AD460" i="5"/>
  <c r="AL460" i="5"/>
  <c r="Y461" i="5"/>
  <c r="V461" i="5"/>
  <c r="AI460" i="5"/>
  <c r="S461" i="5"/>
  <c r="AF460" i="5"/>
  <c r="AH460" i="5"/>
  <c r="U461" i="5"/>
  <c r="AJ460" i="5"/>
  <c r="W461" i="5"/>
  <c r="AA461" i="5"/>
  <c r="AN460" i="5"/>
  <c r="Z461" i="5"/>
  <c r="AM460" i="5"/>
  <c r="R461" i="5"/>
  <c r="AE460" i="5"/>
  <c r="AB453" i="6" l="1"/>
  <c r="AI451" i="6"/>
  <c r="AD453" i="6"/>
  <c r="U455" i="6"/>
  <c r="T454" i="6"/>
  <c r="X454" i="6"/>
  <c r="W454" i="6"/>
  <c r="V454" i="6"/>
  <c r="U454" i="6"/>
  <c r="AH452" i="6"/>
  <c r="Z454" i="6"/>
  <c r="AA454" i="6" s="1"/>
  <c r="AC454" i="6"/>
  <c r="AI452" i="6"/>
  <c r="AG453" i="6"/>
  <c r="J456" i="6"/>
  <c r="M456" i="6" s="1"/>
  <c r="H457" i="6"/>
  <c r="G457" i="6"/>
  <c r="O455" i="6"/>
  <c r="M455" i="6"/>
  <c r="Q455" i="6"/>
  <c r="P455" i="6"/>
  <c r="L455" i="6"/>
  <c r="E457" i="6"/>
  <c r="AP460" i="5"/>
  <c r="AQ458" i="5"/>
  <c r="E458" i="6" s="1"/>
  <c r="D457" i="6"/>
  <c r="F457" i="6"/>
  <c r="AK459" i="5"/>
  <c r="X460" i="5"/>
  <c r="S462" i="5"/>
  <c r="AF461" i="5"/>
  <c r="AD461" i="5"/>
  <c r="Q462" i="5"/>
  <c r="AL461" i="5"/>
  <c r="Y462" i="5"/>
  <c r="AO461" i="5"/>
  <c r="AB462" i="5"/>
  <c r="AM461" i="5"/>
  <c r="Z462" i="5"/>
  <c r="AJ461" i="5"/>
  <c r="W462" i="5"/>
  <c r="R462" i="5"/>
  <c r="AE461" i="5"/>
  <c r="V462" i="5"/>
  <c r="AI461" i="5"/>
  <c r="T462" i="5"/>
  <c r="AG461" i="5"/>
  <c r="U462" i="5"/>
  <c r="AH461" i="5"/>
  <c r="AN461" i="5"/>
  <c r="AA462" i="5"/>
  <c r="S455" i="6" l="1"/>
  <c r="W455" i="6"/>
  <c r="X455" i="6"/>
  <c r="T455" i="6"/>
  <c r="V455" i="6"/>
  <c r="T456" i="6"/>
  <c r="AH453" i="6"/>
  <c r="Z455" i="6"/>
  <c r="AA455" i="6" s="1"/>
  <c r="AC455" i="6"/>
  <c r="AB454" i="6"/>
  <c r="AD454" i="6"/>
  <c r="N456" i="6"/>
  <c r="O456" i="6"/>
  <c r="L456" i="6"/>
  <c r="P456" i="6"/>
  <c r="Q456" i="6"/>
  <c r="G458" i="6"/>
  <c r="D458" i="6"/>
  <c r="J457" i="6"/>
  <c r="Q457" i="6" s="1"/>
  <c r="AQ459" i="5"/>
  <c r="H459" i="6" s="1"/>
  <c r="F458" i="6"/>
  <c r="I458" i="6"/>
  <c r="H458" i="6"/>
  <c r="AP461" i="5"/>
  <c r="X461" i="5"/>
  <c r="AK460" i="5"/>
  <c r="AF462" i="5"/>
  <c r="S463" i="5"/>
  <c r="U463" i="5"/>
  <c r="AH462" i="5"/>
  <c r="T463" i="5"/>
  <c r="AG462" i="5"/>
  <c r="Z463" i="5"/>
  <c r="AM462" i="5"/>
  <c r="Q463" i="5"/>
  <c r="AD462" i="5"/>
  <c r="AB463" i="5"/>
  <c r="AO462" i="5"/>
  <c r="AI462" i="5"/>
  <c r="V463" i="5"/>
  <c r="AJ462" i="5"/>
  <c r="W463" i="5"/>
  <c r="AA463" i="5"/>
  <c r="AN462" i="5"/>
  <c r="Y463" i="5"/>
  <c r="AL462" i="5"/>
  <c r="R463" i="5"/>
  <c r="AE462" i="5"/>
  <c r="AI453" i="6" l="1"/>
  <c r="AB455" i="6"/>
  <c r="AD455" i="6"/>
  <c r="X457" i="6"/>
  <c r="X456" i="6"/>
  <c r="W456" i="6"/>
  <c r="S456" i="6"/>
  <c r="V456" i="6"/>
  <c r="U456" i="6"/>
  <c r="Z456" i="6"/>
  <c r="AA456" i="6" s="1"/>
  <c r="AC456" i="6"/>
  <c r="AG454" i="6"/>
  <c r="AG455" i="6"/>
  <c r="D459" i="6"/>
  <c r="M457" i="6"/>
  <c r="O457" i="6"/>
  <c r="N457" i="6"/>
  <c r="L457" i="6"/>
  <c r="P457" i="6"/>
  <c r="F459" i="6"/>
  <c r="E459" i="6"/>
  <c r="J458" i="6"/>
  <c r="L458" i="6" s="1"/>
  <c r="I459" i="6"/>
  <c r="AQ460" i="5"/>
  <c r="F460" i="6" s="1"/>
  <c r="AP462" i="5"/>
  <c r="G459" i="6"/>
  <c r="AK461" i="5"/>
  <c r="X462" i="5"/>
  <c r="Q464" i="5"/>
  <c r="AD463" i="5"/>
  <c r="AI463" i="5"/>
  <c r="V464" i="5"/>
  <c r="Y464" i="5"/>
  <c r="AL463" i="5"/>
  <c r="AH463" i="5"/>
  <c r="U464" i="5"/>
  <c r="AA464" i="5"/>
  <c r="AN463" i="5"/>
  <c r="AB464" i="5"/>
  <c r="AO463" i="5"/>
  <c r="Z464" i="5"/>
  <c r="AM463" i="5"/>
  <c r="AJ463" i="5"/>
  <c r="W464" i="5"/>
  <c r="S464" i="5"/>
  <c r="AF463" i="5"/>
  <c r="AE463" i="5"/>
  <c r="R464" i="5"/>
  <c r="AG463" i="5"/>
  <c r="T464" i="5"/>
  <c r="AB456" i="6" l="1"/>
  <c r="AD456" i="6"/>
  <c r="S458" i="6"/>
  <c r="W457" i="6"/>
  <c r="S457" i="6"/>
  <c r="U457" i="6"/>
  <c r="V457" i="6"/>
  <c r="T457" i="6"/>
  <c r="AH455" i="6"/>
  <c r="AH454" i="6"/>
  <c r="Z457" i="6"/>
  <c r="AA457" i="6" s="1"/>
  <c r="AC457" i="6"/>
  <c r="AG456" i="6"/>
  <c r="AI455" i="6"/>
  <c r="AI454" i="6"/>
  <c r="H460" i="6"/>
  <c r="J459" i="6"/>
  <c r="N459" i="6" s="1"/>
  <c r="O458" i="6"/>
  <c r="N458" i="6"/>
  <c r="M458" i="6"/>
  <c r="P458" i="6"/>
  <c r="Q458" i="6"/>
  <c r="D460" i="6"/>
  <c r="I460" i="6"/>
  <c r="G460" i="6"/>
  <c r="AP463" i="5"/>
  <c r="AQ461" i="5"/>
  <c r="E461" i="6" s="1"/>
  <c r="E460" i="6"/>
  <c r="X463" i="5"/>
  <c r="AK462" i="5"/>
  <c r="S465" i="5"/>
  <c r="AF464" i="5"/>
  <c r="U465" i="5"/>
  <c r="AH464" i="5"/>
  <c r="AA465" i="5"/>
  <c r="AN464" i="5"/>
  <c r="W465" i="5"/>
  <c r="AJ464" i="5"/>
  <c r="AG464" i="5"/>
  <c r="T465" i="5"/>
  <c r="R465" i="5"/>
  <c r="AE464" i="5"/>
  <c r="Z465" i="5"/>
  <c r="AM464" i="5"/>
  <c r="AD464" i="5"/>
  <c r="Q465" i="5"/>
  <c r="AB465" i="5"/>
  <c r="AO464" i="5"/>
  <c r="Y465" i="5"/>
  <c r="AL464" i="5"/>
  <c r="AI464" i="5"/>
  <c r="V465" i="5"/>
  <c r="AB457" i="6" l="1"/>
  <c r="AD457" i="6"/>
  <c r="X458" i="6"/>
  <c r="W458" i="6"/>
  <c r="T458" i="6"/>
  <c r="U458" i="6"/>
  <c r="V458" i="6"/>
  <c r="U459" i="6"/>
  <c r="AH456" i="6"/>
  <c r="Z458" i="6"/>
  <c r="AA458" i="6" s="1"/>
  <c r="AC458" i="6"/>
  <c r="M459" i="6"/>
  <c r="Q459" i="6"/>
  <c r="O459" i="6"/>
  <c r="L459" i="6"/>
  <c r="P459" i="6"/>
  <c r="J460" i="6"/>
  <c r="M460" i="6" s="1"/>
  <c r="H461" i="6"/>
  <c r="F461" i="6"/>
  <c r="AP464" i="5"/>
  <c r="AQ462" i="5"/>
  <c r="H462" i="6" s="1"/>
  <c r="I461" i="6"/>
  <c r="D461" i="6"/>
  <c r="G461" i="6"/>
  <c r="X464" i="5"/>
  <c r="AK463" i="5"/>
  <c r="Y466" i="5"/>
  <c r="AL465" i="5"/>
  <c r="U466" i="5"/>
  <c r="AH465" i="5"/>
  <c r="Z466" i="5"/>
  <c r="AM465" i="5"/>
  <c r="W466" i="5"/>
  <c r="AJ465" i="5"/>
  <c r="T466" i="5"/>
  <c r="AG465" i="5"/>
  <c r="AB466" i="5"/>
  <c r="AO465" i="5"/>
  <c r="AE465" i="5"/>
  <c r="R466" i="5"/>
  <c r="AA466" i="5"/>
  <c r="AN465" i="5"/>
  <c r="V466" i="5"/>
  <c r="AI465" i="5"/>
  <c r="S466" i="5"/>
  <c r="AF465" i="5"/>
  <c r="AD465" i="5"/>
  <c r="Q466" i="5"/>
  <c r="AI456" i="6" l="1"/>
  <c r="T460" i="6"/>
  <c r="W459" i="6"/>
  <c r="S459" i="6"/>
  <c r="V459" i="6"/>
  <c r="X459" i="6"/>
  <c r="T459" i="6"/>
  <c r="Z459" i="6"/>
  <c r="AA459" i="6" s="1"/>
  <c r="AC459" i="6"/>
  <c r="AB458" i="6"/>
  <c r="AD458" i="6"/>
  <c r="AG458" i="6"/>
  <c r="AG457" i="6"/>
  <c r="N460" i="6"/>
  <c r="O460" i="6"/>
  <c r="P460" i="6"/>
  <c r="Q460" i="6"/>
  <c r="L460" i="6"/>
  <c r="D462" i="6"/>
  <c r="G462" i="6"/>
  <c r="F462" i="6"/>
  <c r="J461" i="6"/>
  <c r="O461" i="6" s="1"/>
  <c r="E462" i="6"/>
  <c r="AP465" i="5"/>
  <c r="AQ463" i="5"/>
  <c r="H463" i="6" s="1"/>
  <c r="I462" i="6"/>
  <c r="X465" i="5"/>
  <c r="AK464" i="5"/>
  <c r="U467" i="5"/>
  <c r="AH466" i="5"/>
  <c r="AB467" i="5"/>
  <c r="AO466" i="5"/>
  <c r="V467" i="5"/>
  <c r="AI466" i="5"/>
  <c r="AA467" i="5"/>
  <c r="AN466" i="5"/>
  <c r="Z467" i="5"/>
  <c r="AM466" i="5"/>
  <c r="T467" i="5"/>
  <c r="AG466" i="5"/>
  <c r="AF466" i="5"/>
  <c r="S467" i="5"/>
  <c r="R467" i="5"/>
  <c r="AE466" i="5"/>
  <c r="W467" i="5"/>
  <c r="AJ466" i="5"/>
  <c r="Y467" i="5"/>
  <c r="AL466" i="5"/>
  <c r="Q467" i="5"/>
  <c r="AD466" i="5"/>
  <c r="AB459" i="6" l="1"/>
  <c r="AD459" i="6"/>
  <c r="V461" i="6"/>
  <c r="S460" i="6"/>
  <c r="X460" i="6"/>
  <c r="W460" i="6"/>
  <c r="V460" i="6"/>
  <c r="U460" i="6"/>
  <c r="AH457" i="6"/>
  <c r="AH458" i="6"/>
  <c r="Z460" i="6"/>
  <c r="AA460" i="6" s="1"/>
  <c r="AC460" i="6"/>
  <c r="AG459" i="6"/>
  <c r="AI457" i="6"/>
  <c r="Q461" i="6"/>
  <c r="M461" i="6"/>
  <c r="N461" i="6"/>
  <c r="L461" i="6"/>
  <c r="P461" i="6"/>
  <c r="F463" i="6"/>
  <c r="D463" i="6"/>
  <c r="E463" i="6"/>
  <c r="G463" i="6"/>
  <c r="J462" i="6"/>
  <c r="M462" i="6" s="1"/>
  <c r="I463" i="6"/>
  <c r="AP466" i="5"/>
  <c r="AQ464" i="5"/>
  <c r="G464" i="6" s="1"/>
  <c r="AK465" i="5"/>
  <c r="X466" i="5"/>
  <c r="AL467" i="5"/>
  <c r="Y468" i="5"/>
  <c r="Q468" i="5"/>
  <c r="AD467" i="5"/>
  <c r="AN467" i="5"/>
  <c r="AA468" i="5"/>
  <c r="AF467" i="5"/>
  <c r="S468" i="5"/>
  <c r="R468" i="5"/>
  <c r="AE467" i="5"/>
  <c r="W468" i="5"/>
  <c r="AJ467" i="5"/>
  <c r="AI467" i="5"/>
  <c r="V468" i="5"/>
  <c r="Z468" i="5"/>
  <c r="AM467" i="5"/>
  <c r="T468" i="5"/>
  <c r="AG467" i="5"/>
  <c r="AB468" i="5"/>
  <c r="AO467" i="5"/>
  <c r="U468" i="5"/>
  <c r="AH467" i="5"/>
  <c r="AI458" i="6" l="1"/>
  <c r="AB460" i="6"/>
  <c r="AD460" i="6"/>
  <c r="T462" i="6"/>
  <c r="W461" i="6"/>
  <c r="S461" i="6"/>
  <c r="U461" i="6"/>
  <c r="T461" i="6"/>
  <c r="X461" i="6"/>
  <c r="AH459" i="6"/>
  <c r="Z461" i="6"/>
  <c r="AA461" i="6" s="1"/>
  <c r="AC461" i="6"/>
  <c r="AI459" i="6"/>
  <c r="J463" i="6"/>
  <c r="P463" i="6" s="1"/>
  <c r="N462" i="6"/>
  <c r="D464" i="6"/>
  <c r="E464" i="6"/>
  <c r="F464" i="6"/>
  <c r="P462" i="6"/>
  <c r="O462" i="6"/>
  <c r="Q462" i="6"/>
  <c r="I464" i="6"/>
  <c r="H464" i="6"/>
  <c r="L462" i="6"/>
  <c r="AP467" i="5"/>
  <c r="AQ465" i="5"/>
  <c r="G465" i="6" s="1"/>
  <c r="X467" i="5"/>
  <c r="AK466" i="5"/>
  <c r="U469" i="5"/>
  <c r="AH468" i="5"/>
  <c r="AA469" i="5"/>
  <c r="AN468" i="5"/>
  <c r="R469" i="5"/>
  <c r="AE468" i="5"/>
  <c r="Q469" i="5"/>
  <c r="AD468" i="5"/>
  <c r="W469" i="5"/>
  <c r="AJ468" i="5"/>
  <c r="Y469" i="5"/>
  <c r="AL468" i="5"/>
  <c r="Z469" i="5"/>
  <c r="AM468" i="5"/>
  <c r="T469" i="5"/>
  <c r="AG468" i="5"/>
  <c r="AF468" i="5"/>
  <c r="S469" i="5"/>
  <c r="AB469" i="5"/>
  <c r="AO468" i="5"/>
  <c r="AI468" i="5"/>
  <c r="V469" i="5"/>
  <c r="AB461" i="6" l="1"/>
  <c r="AD461" i="6"/>
  <c r="S462" i="6"/>
  <c r="X462" i="6"/>
  <c r="V462" i="6"/>
  <c r="W462" i="6"/>
  <c r="U462" i="6"/>
  <c r="W463" i="6"/>
  <c r="Z462" i="6"/>
  <c r="AA462" i="6" s="1"/>
  <c r="AC462" i="6"/>
  <c r="O463" i="6"/>
  <c r="L463" i="6"/>
  <c r="N463" i="6"/>
  <c r="Q463" i="6"/>
  <c r="M463" i="6"/>
  <c r="AG461" i="6"/>
  <c r="AG460" i="6"/>
  <c r="J464" i="6"/>
  <c r="P464" i="6" s="1"/>
  <c r="F465" i="6"/>
  <c r="D465" i="6"/>
  <c r="E465" i="6"/>
  <c r="AP468" i="5"/>
  <c r="I465" i="6"/>
  <c r="H465" i="6"/>
  <c r="AQ466" i="5"/>
  <c r="I466" i="6" s="1"/>
  <c r="X468" i="5"/>
  <c r="AK467" i="5"/>
  <c r="W470" i="5"/>
  <c r="AJ469" i="5"/>
  <c r="T470" i="5"/>
  <c r="AG469" i="5"/>
  <c r="R470" i="5"/>
  <c r="AE469" i="5"/>
  <c r="AB470" i="5"/>
  <c r="AO469" i="5"/>
  <c r="AA470" i="5"/>
  <c r="AN469" i="5"/>
  <c r="Q470" i="5"/>
  <c r="AD469" i="5"/>
  <c r="V470" i="5"/>
  <c r="AI469" i="5"/>
  <c r="Z470" i="5"/>
  <c r="AM469" i="5"/>
  <c r="S470" i="5"/>
  <c r="AF469" i="5"/>
  <c r="AH469" i="5"/>
  <c r="U470" i="5"/>
  <c r="Y470" i="5"/>
  <c r="AL469" i="5"/>
  <c r="AB462" i="6" l="1"/>
  <c r="AD462" i="6"/>
  <c r="W464" i="6"/>
  <c r="AH460" i="6"/>
  <c r="AH461" i="6"/>
  <c r="T463" i="6"/>
  <c r="X463" i="6"/>
  <c r="U463" i="6"/>
  <c r="S463" i="6"/>
  <c r="V463" i="6"/>
  <c r="Z463" i="6"/>
  <c r="AA463" i="6" s="1"/>
  <c r="AC463" i="6"/>
  <c r="AG462" i="6"/>
  <c r="AI460" i="6"/>
  <c r="AI461" i="6"/>
  <c r="Q464" i="6"/>
  <c r="N464" i="6"/>
  <c r="M464" i="6"/>
  <c r="O464" i="6"/>
  <c r="L464" i="6"/>
  <c r="G466" i="6"/>
  <c r="E466" i="6"/>
  <c r="J465" i="6"/>
  <c r="O465" i="6" s="1"/>
  <c r="H466" i="6"/>
  <c r="AP469" i="5"/>
  <c r="F466" i="6"/>
  <c r="AQ467" i="5"/>
  <c r="F467" i="6" s="1"/>
  <c r="D466" i="6"/>
  <c r="AK468" i="5"/>
  <c r="X469" i="5"/>
  <c r="R471" i="5"/>
  <c r="AE470" i="5"/>
  <c r="AM470" i="5"/>
  <c r="Z471" i="5"/>
  <c r="AD470" i="5"/>
  <c r="Q471" i="5"/>
  <c r="AA471" i="5"/>
  <c r="AN470" i="5"/>
  <c r="T471" i="5"/>
  <c r="AG470" i="5"/>
  <c r="AH470" i="5"/>
  <c r="U471" i="5"/>
  <c r="W471" i="5"/>
  <c r="AJ470" i="5"/>
  <c r="AF470" i="5"/>
  <c r="S471" i="5"/>
  <c r="AB471" i="5"/>
  <c r="AO470" i="5"/>
  <c r="Y471" i="5"/>
  <c r="AL470" i="5"/>
  <c r="V471" i="5"/>
  <c r="AI470" i="5"/>
  <c r="AB463" i="6" l="1"/>
  <c r="AD463" i="6"/>
  <c r="V465" i="6"/>
  <c r="S464" i="6"/>
  <c r="V464" i="6"/>
  <c r="T464" i="6"/>
  <c r="U464" i="6"/>
  <c r="X464" i="6"/>
  <c r="AH462" i="6"/>
  <c r="Z464" i="6"/>
  <c r="AA464" i="6" s="1"/>
  <c r="AC464" i="6"/>
  <c r="AG463" i="6"/>
  <c r="Q465" i="6"/>
  <c r="AI462" i="6"/>
  <c r="N465" i="6"/>
  <c r="P465" i="6"/>
  <c r="L465" i="6"/>
  <c r="M465" i="6"/>
  <c r="J466" i="6"/>
  <c r="O466" i="6" s="1"/>
  <c r="H467" i="6"/>
  <c r="D467" i="6"/>
  <c r="I467" i="6"/>
  <c r="G467" i="6"/>
  <c r="E467" i="6"/>
  <c r="AP470" i="5"/>
  <c r="AQ468" i="5"/>
  <c r="D468" i="6" s="1"/>
  <c r="AK469" i="5"/>
  <c r="X470" i="5"/>
  <c r="S472" i="5"/>
  <c r="AF471" i="5"/>
  <c r="V472" i="5"/>
  <c r="AI471" i="5"/>
  <c r="T472" i="5"/>
  <c r="AG471" i="5"/>
  <c r="Z472" i="5"/>
  <c r="AM471" i="5"/>
  <c r="AL471" i="5"/>
  <c r="Y472" i="5"/>
  <c r="AN471" i="5"/>
  <c r="AA472" i="5"/>
  <c r="AO471" i="5"/>
  <c r="AB472" i="5"/>
  <c r="AH471" i="5"/>
  <c r="U472" i="5"/>
  <c r="AJ471" i="5"/>
  <c r="W472" i="5"/>
  <c r="Q472" i="5"/>
  <c r="AD471" i="5"/>
  <c r="AE471" i="5"/>
  <c r="R472" i="5"/>
  <c r="AB464" i="6" l="1"/>
  <c r="AD464" i="6"/>
  <c r="V466" i="6"/>
  <c r="T465" i="6"/>
  <c r="S465" i="6"/>
  <c r="W465" i="6"/>
  <c r="U465" i="6"/>
  <c r="X465" i="6"/>
  <c r="AH463" i="6"/>
  <c r="Z465" i="6"/>
  <c r="AA465" i="6" s="1"/>
  <c r="AC465" i="6"/>
  <c r="AI463" i="6"/>
  <c r="Q466" i="6"/>
  <c r="M466" i="6"/>
  <c r="AG464" i="6"/>
  <c r="P466" i="6"/>
  <c r="L466" i="6"/>
  <c r="N466" i="6"/>
  <c r="J467" i="6"/>
  <c r="O467" i="6" s="1"/>
  <c r="H468" i="6"/>
  <c r="F468" i="6"/>
  <c r="AQ469" i="5"/>
  <c r="E469" i="6" s="1"/>
  <c r="I468" i="6"/>
  <c r="AP471" i="5"/>
  <c r="G468" i="6"/>
  <c r="E468" i="6"/>
  <c r="X471" i="5"/>
  <c r="AK470" i="5"/>
  <c r="V473" i="5"/>
  <c r="AI472" i="5"/>
  <c r="AM472" i="5"/>
  <c r="Z473" i="5"/>
  <c r="AG472" i="5"/>
  <c r="T473" i="5"/>
  <c r="S473" i="5"/>
  <c r="AF472" i="5"/>
  <c r="Y473" i="5"/>
  <c r="AL472" i="5"/>
  <c r="Q473" i="5"/>
  <c r="AD472" i="5"/>
  <c r="W473" i="5"/>
  <c r="AJ472" i="5"/>
  <c r="U473" i="5"/>
  <c r="AH472" i="5"/>
  <c r="AO472" i="5"/>
  <c r="AB473" i="5"/>
  <c r="AA473" i="5"/>
  <c r="AN472" i="5"/>
  <c r="R473" i="5"/>
  <c r="AE472" i="5"/>
  <c r="AB465" i="6" l="1"/>
  <c r="AD465" i="6"/>
  <c r="V467" i="6"/>
  <c r="U466" i="6"/>
  <c r="S466" i="6"/>
  <c r="W466" i="6"/>
  <c r="AH464" i="6"/>
  <c r="T466" i="6"/>
  <c r="X466" i="6"/>
  <c r="Z466" i="6"/>
  <c r="AA466" i="6" s="1"/>
  <c r="AC466" i="6"/>
  <c r="P467" i="6"/>
  <c r="M467" i="6"/>
  <c r="Q467" i="6"/>
  <c r="N467" i="6"/>
  <c r="L467" i="6"/>
  <c r="J468" i="6"/>
  <c r="L468" i="6" s="1"/>
  <c r="D469" i="6"/>
  <c r="I469" i="6"/>
  <c r="H469" i="6"/>
  <c r="G469" i="6"/>
  <c r="F469" i="6"/>
  <c r="AP472" i="5"/>
  <c r="AQ470" i="5"/>
  <c r="D470" i="6" s="1"/>
  <c r="X472" i="5"/>
  <c r="AK471" i="5"/>
  <c r="AG473" i="5"/>
  <c r="T474" i="5"/>
  <c r="AI473" i="5"/>
  <c r="V474" i="5"/>
  <c r="Q474" i="5"/>
  <c r="AD473" i="5"/>
  <c r="Z474" i="5"/>
  <c r="AM473" i="5"/>
  <c r="AJ473" i="5"/>
  <c r="W474" i="5"/>
  <c r="AE473" i="5"/>
  <c r="R474" i="5"/>
  <c r="AN473" i="5"/>
  <c r="AA474" i="5"/>
  <c r="AB474" i="5"/>
  <c r="AO473" i="5"/>
  <c r="Y474" i="5"/>
  <c r="AL473" i="5"/>
  <c r="U474" i="5"/>
  <c r="AH473" i="5"/>
  <c r="S474" i="5"/>
  <c r="AF473" i="5"/>
  <c r="AB466" i="6" l="1"/>
  <c r="AD466" i="6"/>
  <c r="AI464" i="6"/>
  <c r="S468" i="6"/>
  <c r="S467" i="6"/>
  <c r="U467" i="6"/>
  <c r="X467" i="6"/>
  <c r="T467" i="6"/>
  <c r="W467" i="6"/>
  <c r="Z467" i="6"/>
  <c r="AA467" i="6" s="1"/>
  <c r="AC467" i="6"/>
  <c r="AG466" i="6"/>
  <c r="P468" i="6"/>
  <c r="N468" i="6"/>
  <c r="M468" i="6"/>
  <c r="AG465" i="6"/>
  <c r="O468" i="6"/>
  <c r="Q468" i="6"/>
  <c r="J469" i="6"/>
  <c r="O469" i="6" s="1"/>
  <c r="H470" i="6"/>
  <c r="E470" i="6"/>
  <c r="AQ471" i="5"/>
  <c r="E471" i="6" s="1"/>
  <c r="AP473" i="5"/>
  <c r="G470" i="6"/>
  <c r="I470" i="6"/>
  <c r="F470" i="6"/>
  <c r="AK472" i="5"/>
  <c r="X473" i="5"/>
  <c r="V475" i="5"/>
  <c r="AI474" i="5"/>
  <c r="Q475" i="5"/>
  <c r="AD474" i="5"/>
  <c r="AB475" i="5"/>
  <c r="AO474" i="5"/>
  <c r="T475" i="5"/>
  <c r="AG474" i="5"/>
  <c r="U475" i="5"/>
  <c r="AH474" i="5"/>
  <c r="AA475" i="5"/>
  <c r="AN474" i="5"/>
  <c r="R475" i="5"/>
  <c r="AE474" i="5"/>
  <c r="S475" i="5"/>
  <c r="AF474" i="5"/>
  <c r="AL474" i="5"/>
  <c r="Y475" i="5"/>
  <c r="AJ474" i="5"/>
  <c r="W475" i="5"/>
  <c r="Z475" i="5"/>
  <c r="AM474" i="5"/>
  <c r="AB467" i="6" l="1"/>
  <c r="AD467" i="6"/>
  <c r="V469" i="6"/>
  <c r="X468" i="6"/>
  <c r="V468" i="6"/>
  <c r="AH465" i="6"/>
  <c r="T468" i="6"/>
  <c r="U468" i="6"/>
  <c r="W468" i="6"/>
  <c r="AH466" i="6"/>
  <c r="Z468" i="6"/>
  <c r="AA468" i="6" s="1"/>
  <c r="AC468" i="6"/>
  <c r="AG467" i="6"/>
  <c r="AI466" i="6"/>
  <c r="P469" i="6"/>
  <c r="N469" i="6"/>
  <c r="Q469" i="6"/>
  <c r="M469" i="6"/>
  <c r="L469" i="6"/>
  <c r="J470" i="6"/>
  <c r="O470" i="6" s="1"/>
  <c r="F471" i="6"/>
  <c r="D471" i="6"/>
  <c r="H471" i="6"/>
  <c r="I471" i="6"/>
  <c r="AQ472" i="5"/>
  <c r="I472" i="6" s="1"/>
  <c r="AP474" i="5"/>
  <c r="G471" i="6"/>
  <c r="X474" i="5"/>
  <c r="AK473" i="5"/>
  <c r="AA476" i="5"/>
  <c r="AN475" i="5"/>
  <c r="Q476" i="5"/>
  <c r="AD475" i="5"/>
  <c r="S476" i="5"/>
  <c r="AF475" i="5"/>
  <c r="Z476" i="5"/>
  <c r="AM475" i="5"/>
  <c r="AH475" i="5"/>
  <c r="U476" i="5"/>
  <c r="AI475" i="5"/>
  <c r="V476" i="5"/>
  <c r="R476" i="5"/>
  <c r="AE475" i="5"/>
  <c r="AJ475" i="5"/>
  <c r="W476" i="5"/>
  <c r="AL475" i="5"/>
  <c r="Y476" i="5"/>
  <c r="AB476" i="5"/>
  <c r="AO475" i="5"/>
  <c r="T476" i="5"/>
  <c r="AG475" i="5"/>
  <c r="AI465" i="6" l="1"/>
  <c r="V470" i="6"/>
  <c r="S469" i="6"/>
  <c r="T469" i="6"/>
  <c r="X469" i="6"/>
  <c r="U469" i="6"/>
  <c r="W469" i="6"/>
  <c r="AH467" i="6"/>
  <c r="Z469" i="6"/>
  <c r="AA469" i="6" s="1"/>
  <c r="AC469" i="6"/>
  <c r="AB468" i="6"/>
  <c r="AD468" i="6"/>
  <c r="AG468" i="6"/>
  <c r="AI467" i="6"/>
  <c r="Q470" i="6"/>
  <c r="J471" i="6"/>
  <c r="L471" i="6" s="1"/>
  <c r="L470" i="6"/>
  <c r="N470" i="6"/>
  <c r="P470" i="6"/>
  <c r="M470" i="6"/>
  <c r="G472" i="6"/>
  <c r="F472" i="6"/>
  <c r="D472" i="6"/>
  <c r="H472" i="6"/>
  <c r="E472" i="6"/>
  <c r="AQ473" i="5"/>
  <c r="D473" i="6" s="1"/>
  <c r="AP475" i="5"/>
  <c r="X475" i="5"/>
  <c r="AK474" i="5"/>
  <c r="Z477" i="5"/>
  <c r="AM476" i="5"/>
  <c r="AA477" i="5"/>
  <c r="AN476" i="5"/>
  <c r="AL476" i="5"/>
  <c r="Y477" i="5"/>
  <c r="AJ476" i="5"/>
  <c r="W477" i="5"/>
  <c r="AD476" i="5"/>
  <c r="Q477" i="5"/>
  <c r="AF476" i="5"/>
  <c r="S477" i="5"/>
  <c r="V477" i="5"/>
  <c r="AI476" i="5"/>
  <c r="R477" i="5"/>
  <c r="AE476" i="5"/>
  <c r="T477" i="5"/>
  <c r="AG476" i="5"/>
  <c r="AO476" i="5"/>
  <c r="AB477" i="5"/>
  <c r="AH476" i="5"/>
  <c r="U477" i="5"/>
  <c r="AB469" i="6" l="1"/>
  <c r="AD469" i="6"/>
  <c r="T470" i="6"/>
  <c r="W470" i="6"/>
  <c r="U470" i="6"/>
  <c r="S470" i="6"/>
  <c r="S471" i="6"/>
  <c r="X470" i="6"/>
  <c r="AH468" i="6"/>
  <c r="Z470" i="6"/>
  <c r="AA470" i="6" s="1"/>
  <c r="AC470" i="6"/>
  <c r="AG469" i="6"/>
  <c r="AI468" i="6"/>
  <c r="M471" i="6"/>
  <c r="P471" i="6"/>
  <c r="O471" i="6"/>
  <c r="Q471" i="6"/>
  <c r="N471" i="6"/>
  <c r="H473" i="6"/>
  <c r="E473" i="6"/>
  <c r="J472" i="6"/>
  <c r="M472" i="6" s="1"/>
  <c r="F473" i="6"/>
  <c r="G473" i="6"/>
  <c r="AP476" i="5"/>
  <c r="AQ474" i="5"/>
  <c r="G474" i="6" s="1"/>
  <c r="I473" i="6"/>
  <c r="X476" i="5"/>
  <c r="AK475" i="5"/>
  <c r="AI477" i="5"/>
  <c r="V478" i="5"/>
  <c r="AA478" i="5"/>
  <c r="AN477" i="5"/>
  <c r="AM477" i="5"/>
  <c r="Z478" i="5"/>
  <c r="U478" i="5"/>
  <c r="AH477" i="5"/>
  <c r="R478" i="5"/>
  <c r="AE477" i="5"/>
  <c r="AO477" i="5"/>
  <c r="AB478" i="5"/>
  <c r="W478" i="5"/>
  <c r="AJ477" i="5"/>
  <c r="AD477" i="5"/>
  <c r="Q478" i="5"/>
  <c r="S478" i="5"/>
  <c r="AF477" i="5"/>
  <c r="Y478" i="5"/>
  <c r="AL477" i="5"/>
  <c r="T478" i="5"/>
  <c r="AG477" i="5"/>
  <c r="AB470" i="6" l="1"/>
  <c r="AD470" i="6"/>
  <c r="T472" i="6"/>
  <c r="U471" i="6"/>
  <c r="X471" i="6"/>
  <c r="V471" i="6"/>
  <c r="W471" i="6"/>
  <c r="T471" i="6"/>
  <c r="AH469" i="6"/>
  <c r="Z471" i="6"/>
  <c r="AA471" i="6" s="1"/>
  <c r="AC471" i="6"/>
  <c r="AG470" i="6"/>
  <c r="L472" i="6"/>
  <c r="F474" i="6"/>
  <c r="N472" i="6"/>
  <c r="Q472" i="6"/>
  <c r="O472" i="6"/>
  <c r="I474" i="6"/>
  <c r="D474" i="6"/>
  <c r="P472" i="6"/>
  <c r="J473" i="6"/>
  <c r="L473" i="6" s="1"/>
  <c r="E474" i="6"/>
  <c r="AP477" i="5"/>
  <c r="H474" i="6"/>
  <c r="AQ475" i="5"/>
  <c r="E475" i="6" s="1"/>
  <c r="AK476" i="5"/>
  <c r="X477" i="5"/>
  <c r="Z479" i="5"/>
  <c r="AM478" i="5"/>
  <c r="W479" i="5"/>
  <c r="AJ478" i="5"/>
  <c r="S479" i="5"/>
  <c r="AF478" i="5"/>
  <c r="T479" i="5"/>
  <c r="AG478" i="5"/>
  <c r="AA479" i="5"/>
  <c r="AN478" i="5"/>
  <c r="AD478" i="5"/>
  <c r="Q479" i="5"/>
  <c r="AI478" i="5"/>
  <c r="V479" i="5"/>
  <c r="AE478" i="5"/>
  <c r="R479" i="5"/>
  <c r="AH478" i="5"/>
  <c r="U479" i="5"/>
  <c r="AL478" i="5"/>
  <c r="Y479" i="5"/>
  <c r="AO478" i="5"/>
  <c r="AB479" i="5"/>
  <c r="AI469" i="6" l="1"/>
  <c r="S473" i="6"/>
  <c r="W472" i="6"/>
  <c r="V472" i="6"/>
  <c r="X472" i="6"/>
  <c r="U472" i="6"/>
  <c r="S472" i="6"/>
  <c r="AH470" i="6"/>
  <c r="Z472" i="6"/>
  <c r="AA472" i="6" s="1"/>
  <c r="AC472" i="6"/>
  <c r="AB471" i="6"/>
  <c r="AD471" i="6"/>
  <c r="AG471" i="6"/>
  <c r="N473" i="6"/>
  <c r="P473" i="6"/>
  <c r="J474" i="6"/>
  <c r="O474" i="6" s="1"/>
  <c r="M473" i="6"/>
  <c r="Q473" i="6"/>
  <c r="O473" i="6"/>
  <c r="D475" i="6"/>
  <c r="G475" i="6"/>
  <c r="H475" i="6"/>
  <c r="F475" i="6"/>
  <c r="I475" i="6"/>
  <c r="AQ476" i="5"/>
  <c r="H476" i="6" s="1"/>
  <c r="AP478" i="5"/>
  <c r="X478" i="5"/>
  <c r="AK477" i="5"/>
  <c r="AN479" i="5"/>
  <c r="AA480" i="5"/>
  <c r="AG479" i="5"/>
  <c r="T480" i="5"/>
  <c r="R480" i="5"/>
  <c r="AE479" i="5"/>
  <c r="AF479" i="5"/>
  <c r="S480" i="5"/>
  <c r="W480" i="5"/>
  <c r="AJ479" i="5"/>
  <c r="AB480" i="5"/>
  <c r="AO479" i="5"/>
  <c r="V480" i="5"/>
  <c r="AI479" i="5"/>
  <c r="Y480" i="5"/>
  <c r="AL479" i="5"/>
  <c r="Q480" i="5"/>
  <c r="AD479" i="5"/>
  <c r="Z480" i="5"/>
  <c r="AM479" i="5"/>
  <c r="AH479" i="5"/>
  <c r="U480" i="5"/>
  <c r="AI470" i="6" l="1"/>
  <c r="AB472" i="6"/>
  <c r="AD472" i="6"/>
  <c r="V473" i="6"/>
  <c r="X473" i="6"/>
  <c r="T473" i="6"/>
  <c r="V474" i="6"/>
  <c r="W473" i="6"/>
  <c r="U473" i="6"/>
  <c r="AH471" i="6"/>
  <c r="Z473" i="6"/>
  <c r="AA473" i="6" s="1"/>
  <c r="AC473" i="6"/>
  <c r="N474" i="6"/>
  <c r="L474" i="6"/>
  <c r="Q474" i="6"/>
  <c r="M474" i="6"/>
  <c r="P474" i="6"/>
  <c r="AG472" i="6"/>
  <c r="G476" i="6"/>
  <c r="J475" i="6"/>
  <c r="P475" i="6" s="1"/>
  <c r="I476" i="6"/>
  <c r="E476" i="6"/>
  <c r="AQ477" i="5"/>
  <c r="I477" i="6" s="1"/>
  <c r="F476" i="6"/>
  <c r="D476" i="6"/>
  <c r="AP479" i="5"/>
  <c r="AK478" i="5"/>
  <c r="X479" i="5"/>
  <c r="Z481" i="5"/>
  <c r="AM480" i="5"/>
  <c r="AE480" i="5"/>
  <c r="R481" i="5"/>
  <c r="T481" i="5"/>
  <c r="AG480" i="5"/>
  <c r="Y481" i="5"/>
  <c r="AL480" i="5"/>
  <c r="AD480" i="5"/>
  <c r="Q481" i="5"/>
  <c r="S481" i="5"/>
  <c r="AF480" i="5"/>
  <c r="AH480" i="5"/>
  <c r="U481" i="5"/>
  <c r="AA481" i="5"/>
  <c r="AN480" i="5"/>
  <c r="AB481" i="5"/>
  <c r="AO480" i="5"/>
  <c r="W481" i="5"/>
  <c r="AJ480" i="5"/>
  <c r="V481" i="5"/>
  <c r="AI480" i="5"/>
  <c r="AI471" i="6" l="1"/>
  <c r="W475" i="6"/>
  <c r="AH472" i="6"/>
  <c r="W474" i="6"/>
  <c r="T474" i="6"/>
  <c r="X474" i="6"/>
  <c r="S474" i="6"/>
  <c r="U474" i="6"/>
  <c r="Z474" i="6"/>
  <c r="AA474" i="6" s="1"/>
  <c r="AC474" i="6"/>
  <c r="AD474" i="6" s="1"/>
  <c r="AB473" i="6"/>
  <c r="AD473" i="6"/>
  <c r="N475" i="6"/>
  <c r="O475" i="6"/>
  <c r="L475" i="6"/>
  <c r="Q475" i="6"/>
  <c r="AG473" i="6"/>
  <c r="M475" i="6"/>
  <c r="G477" i="6"/>
  <c r="E477" i="6"/>
  <c r="H477" i="6"/>
  <c r="D477" i="6"/>
  <c r="F477" i="6"/>
  <c r="J476" i="6"/>
  <c r="M476" i="6" s="1"/>
  <c r="AQ478" i="5"/>
  <c r="H478" i="6" s="1"/>
  <c r="AP480" i="5"/>
  <c r="AK479" i="5"/>
  <c r="X480" i="5"/>
  <c r="T482" i="5"/>
  <c r="AG481" i="5"/>
  <c r="W482" i="5"/>
  <c r="AJ481" i="5"/>
  <c r="R482" i="5"/>
  <c r="AE481" i="5"/>
  <c r="V482" i="5"/>
  <c r="AI481" i="5"/>
  <c r="AB482" i="5"/>
  <c r="AO481" i="5"/>
  <c r="S482" i="5"/>
  <c r="AF481" i="5"/>
  <c r="AL481" i="5"/>
  <c r="Y482" i="5"/>
  <c r="AM481" i="5"/>
  <c r="Z482" i="5"/>
  <c r="U482" i="5"/>
  <c r="AH481" i="5"/>
  <c r="AA482" i="5"/>
  <c r="AN481" i="5"/>
  <c r="Q482" i="5"/>
  <c r="AD481" i="5"/>
  <c r="AB474" i="6" l="1"/>
  <c r="AI472" i="6"/>
  <c r="T476" i="6"/>
  <c r="T475" i="6"/>
  <c r="AH473" i="6"/>
  <c r="X475" i="6"/>
  <c r="S475" i="6"/>
  <c r="V475" i="6"/>
  <c r="U475" i="6"/>
  <c r="Z475" i="6"/>
  <c r="AA475" i="6" s="1"/>
  <c r="AC475" i="6"/>
  <c r="AG474" i="6"/>
  <c r="O476" i="6"/>
  <c r="Q476" i="6"/>
  <c r="L476" i="6"/>
  <c r="P476" i="6"/>
  <c r="J477" i="6"/>
  <c r="O477" i="6" s="1"/>
  <c r="G478" i="6"/>
  <c r="E478" i="6"/>
  <c r="N476" i="6"/>
  <c r="D478" i="6"/>
  <c r="AQ479" i="5"/>
  <c r="I479" i="6" s="1"/>
  <c r="F478" i="6"/>
  <c r="I478" i="6"/>
  <c r="AP481" i="5"/>
  <c r="AK480" i="5"/>
  <c r="X481" i="5"/>
  <c r="AN482" i="5"/>
  <c r="AA483" i="5"/>
  <c r="V483" i="5"/>
  <c r="AI482" i="5"/>
  <c r="AJ482" i="5"/>
  <c r="W483" i="5"/>
  <c r="AF482" i="5"/>
  <c r="S483" i="5"/>
  <c r="T483" i="5"/>
  <c r="AG482" i="5"/>
  <c r="Z483" i="5"/>
  <c r="AM482" i="5"/>
  <c r="AO482" i="5"/>
  <c r="AB483" i="5"/>
  <c r="Y483" i="5"/>
  <c r="AL482" i="5"/>
  <c r="R483" i="5"/>
  <c r="AE482" i="5"/>
  <c r="AH482" i="5"/>
  <c r="U483" i="5"/>
  <c r="AD482" i="5"/>
  <c r="Q483" i="5"/>
  <c r="AB475" i="6" l="1"/>
  <c r="AI473" i="6"/>
  <c r="AD475" i="6"/>
  <c r="U476" i="6"/>
  <c r="V477" i="6"/>
  <c r="W476" i="6"/>
  <c r="S476" i="6"/>
  <c r="X476" i="6"/>
  <c r="V476" i="6"/>
  <c r="AH474" i="6"/>
  <c r="Z476" i="6"/>
  <c r="AA476" i="6" s="1"/>
  <c r="AC476" i="6"/>
  <c r="M477" i="6"/>
  <c r="AG475" i="6"/>
  <c r="L477" i="6"/>
  <c r="N477" i="6"/>
  <c r="P477" i="6"/>
  <c r="Q477" i="6"/>
  <c r="H479" i="6"/>
  <c r="G479" i="6"/>
  <c r="J478" i="6"/>
  <c r="N478" i="6" s="1"/>
  <c r="D479" i="6"/>
  <c r="AP482" i="5"/>
  <c r="AQ480" i="5"/>
  <c r="E480" i="6" s="1"/>
  <c r="F479" i="6"/>
  <c r="E479" i="6"/>
  <c r="X482" i="5"/>
  <c r="AK481" i="5"/>
  <c r="R484" i="5"/>
  <c r="AE483" i="5"/>
  <c r="AA484" i="5"/>
  <c r="AN483" i="5"/>
  <c r="AL483" i="5"/>
  <c r="Y484" i="5"/>
  <c r="AG483" i="5"/>
  <c r="T484" i="5"/>
  <c r="V484" i="5"/>
  <c r="AI483" i="5"/>
  <c r="AB484" i="5"/>
  <c r="AO483" i="5"/>
  <c r="S484" i="5"/>
  <c r="AF483" i="5"/>
  <c r="AD483" i="5"/>
  <c r="Q484" i="5"/>
  <c r="U484" i="5"/>
  <c r="AH483" i="5"/>
  <c r="Z484" i="5"/>
  <c r="AM483" i="5"/>
  <c r="AJ483" i="5"/>
  <c r="W484" i="5"/>
  <c r="AB476" i="6" l="1"/>
  <c r="AI474" i="6"/>
  <c r="AD476" i="6"/>
  <c r="U478" i="6"/>
  <c r="X477" i="6"/>
  <c r="W477" i="6"/>
  <c r="U477" i="6"/>
  <c r="S477" i="6"/>
  <c r="AH475" i="6"/>
  <c r="T477" i="6"/>
  <c r="Z477" i="6"/>
  <c r="AA477" i="6" s="1"/>
  <c r="AC477" i="6"/>
  <c r="AG476" i="6"/>
  <c r="Q478" i="6"/>
  <c r="O478" i="6"/>
  <c r="M478" i="6"/>
  <c r="L478" i="6"/>
  <c r="P478" i="6"/>
  <c r="J479" i="6"/>
  <c r="Q479" i="6" s="1"/>
  <c r="AP483" i="5"/>
  <c r="AQ481" i="5"/>
  <c r="I481" i="6" s="1"/>
  <c r="I480" i="6"/>
  <c r="G480" i="6"/>
  <c r="D480" i="6"/>
  <c r="F480" i="6"/>
  <c r="H480" i="6"/>
  <c r="X483" i="5"/>
  <c r="AK482" i="5"/>
  <c r="AM484" i="5"/>
  <c r="Z485" i="5"/>
  <c r="AF484" i="5"/>
  <c r="S485" i="5"/>
  <c r="W485" i="5"/>
  <c r="AJ484" i="5"/>
  <c r="U485" i="5"/>
  <c r="AH484" i="5"/>
  <c r="AB485" i="5"/>
  <c r="AO484" i="5"/>
  <c r="AN484" i="5"/>
  <c r="AA485" i="5"/>
  <c r="V485" i="5"/>
  <c r="AI484" i="5"/>
  <c r="AD484" i="5"/>
  <c r="Q485" i="5"/>
  <c r="AG484" i="5"/>
  <c r="T485" i="5"/>
  <c r="R485" i="5"/>
  <c r="AE484" i="5"/>
  <c r="Y485" i="5"/>
  <c r="AL484" i="5"/>
  <c r="AB477" i="6" l="1"/>
  <c r="AD477" i="6"/>
  <c r="AI475" i="6"/>
  <c r="X479" i="6"/>
  <c r="W478" i="6"/>
  <c r="S478" i="6"/>
  <c r="T478" i="6"/>
  <c r="V478" i="6"/>
  <c r="X478" i="6"/>
  <c r="AH476" i="6"/>
  <c r="Z478" i="6"/>
  <c r="AA478" i="6" s="1"/>
  <c r="AC478" i="6"/>
  <c r="AG477" i="6"/>
  <c r="G481" i="6"/>
  <c r="P479" i="6"/>
  <c r="M479" i="6"/>
  <c r="O479" i="6"/>
  <c r="L479" i="6"/>
  <c r="N479" i="6"/>
  <c r="H481" i="6"/>
  <c r="D481" i="6"/>
  <c r="J480" i="6"/>
  <c r="N480" i="6" s="1"/>
  <c r="E481" i="6"/>
  <c r="AQ482" i="5"/>
  <c r="D482" i="6" s="1"/>
  <c r="AP484" i="5"/>
  <c r="F481" i="6"/>
  <c r="X484" i="5"/>
  <c r="AK483" i="5"/>
  <c r="AB486" i="5"/>
  <c r="AO485" i="5"/>
  <c r="U486" i="5"/>
  <c r="AH485" i="5"/>
  <c r="AJ485" i="5"/>
  <c r="W486" i="5"/>
  <c r="Y486" i="5"/>
  <c r="AL485" i="5"/>
  <c r="S486" i="5"/>
  <c r="AF485" i="5"/>
  <c r="R486" i="5"/>
  <c r="AE485" i="5"/>
  <c r="V486" i="5"/>
  <c r="AI485" i="5"/>
  <c r="AA486" i="5"/>
  <c r="AN485" i="5"/>
  <c r="Z486" i="5"/>
  <c r="AM485" i="5"/>
  <c r="Q486" i="5"/>
  <c r="AD485" i="5"/>
  <c r="T486" i="5"/>
  <c r="AG485" i="5"/>
  <c r="AI476" i="6" l="1"/>
  <c r="AB478" i="6"/>
  <c r="AD478" i="6"/>
  <c r="U480" i="6"/>
  <c r="U479" i="6"/>
  <c r="S479" i="6"/>
  <c r="V479" i="6"/>
  <c r="T479" i="6"/>
  <c r="W479" i="6"/>
  <c r="AH477" i="6"/>
  <c r="Z479" i="6"/>
  <c r="AA479" i="6" s="1"/>
  <c r="AC479" i="6"/>
  <c r="AG478" i="6"/>
  <c r="P480" i="6"/>
  <c r="Q480" i="6"/>
  <c r="L480" i="6"/>
  <c r="J481" i="6"/>
  <c r="L481" i="6" s="1"/>
  <c r="M480" i="6"/>
  <c r="O480" i="6"/>
  <c r="I482" i="6"/>
  <c r="F482" i="6"/>
  <c r="H482" i="6"/>
  <c r="G482" i="6"/>
  <c r="E482" i="6"/>
  <c r="AQ483" i="5"/>
  <c r="I483" i="6" s="1"/>
  <c r="AP485" i="5"/>
  <c r="AK484" i="5"/>
  <c r="X485" i="5"/>
  <c r="AL486" i="5"/>
  <c r="Y487" i="5"/>
  <c r="T487" i="5"/>
  <c r="AG486" i="5"/>
  <c r="Q487" i="5"/>
  <c r="AD486" i="5"/>
  <c r="AJ486" i="5"/>
  <c r="W487" i="5"/>
  <c r="AH486" i="5"/>
  <c r="U487" i="5"/>
  <c r="Z487" i="5"/>
  <c r="AM486" i="5"/>
  <c r="V487" i="5"/>
  <c r="AI486" i="5"/>
  <c r="AA487" i="5"/>
  <c r="AN486" i="5"/>
  <c r="S487" i="5"/>
  <c r="AF486" i="5"/>
  <c r="AE486" i="5"/>
  <c r="R487" i="5"/>
  <c r="AB487" i="5"/>
  <c r="AO486" i="5"/>
  <c r="AI477" i="6" l="1"/>
  <c r="AB479" i="6"/>
  <c r="AD479" i="6"/>
  <c r="V480" i="6"/>
  <c r="T480" i="6"/>
  <c r="S481" i="6"/>
  <c r="S480" i="6"/>
  <c r="X480" i="6"/>
  <c r="W480" i="6"/>
  <c r="AH478" i="6"/>
  <c r="Z480" i="6"/>
  <c r="AA480" i="6" s="1"/>
  <c r="AC480" i="6"/>
  <c r="AG479" i="6"/>
  <c r="P481" i="6"/>
  <c r="M481" i="6"/>
  <c r="N481" i="6"/>
  <c r="O481" i="6"/>
  <c r="Q481" i="6"/>
  <c r="J482" i="6"/>
  <c r="N482" i="6" s="1"/>
  <c r="G483" i="6"/>
  <c r="D483" i="6"/>
  <c r="E483" i="6"/>
  <c r="F483" i="6"/>
  <c r="H483" i="6"/>
  <c r="AP486" i="5"/>
  <c r="AQ484" i="5"/>
  <c r="D484" i="6" s="1"/>
  <c r="X486" i="5"/>
  <c r="AK485" i="5"/>
  <c r="T488" i="5"/>
  <c r="AG487" i="5"/>
  <c r="AH487" i="5"/>
  <c r="U488" i="5"/>
  <c r="Y488" i="5"/>
  <c r="AL487" i="5"/>
  <c r="W488" i="5"/>
  <c r="AJ487" i="5"/>
  <c r="Z488" i="5"/>
  <c r="AM487" i="5"/>
  <c r="S488" i="5"/>
  <c r="AF487" i="5"/>
  <c r="AE487" i="5"/>
  <c r="R488" i="5"/>
  <c r="V488" i="5"/>
  <c r="AI487" i="5"/>
  <c r="AN487" i="5"/>
  <c r="AA488" i="5"/>
  <c r="AB488" i="5"/>
  <c r="AO487" i="5"/>
  <c r="Q488" i="5"/>
  <c r="AD487" i="5"/>
  <c r="AI478" i="6" l="1"/>
  <c r="AB480" i="6"/>
  <c r="AD480" i="6"/>
  <c r="U482" i="6"/>
  <c r="X481" i="6"/>
  <c r="V481" i="6"/>
  <c r="U481" i="6"/>
  <c r="T481" i="6"/>
  <c r="W481" i="6"/>
  <c r="AH479" i="6"/>
  <c r="Z481" i="6"/>
  <c r="AA481" i="6" s="1"/>
  <c r="AC481" i="6"/>
  <c r="AG480" i="6"/>
  <c r="J483" i="6"/>
  <c r="L483" i="6" s="1"/>
  <c r="O482" i="6"/>
  <c r="L482" i="6"/>
  <c r="M482" i="6"/>
  <c r="Q482" i="6"/>
  <c r="P482" i="6"/>
  <c r="I484" i="6"/>
  <c r="G484" i="6"/>
  <c r="AQ485" i="5"/>
  <c r="I485" i="6" s="1"/>
  <c r="AP487" i="5"/>
  <c r="E484" i="6"/>
  <c r="H484" i="6"/>
  <c r="F484" i="6"/>
  <c r="AK486" i="5"/>
  <c r="X487" i="5"/>
  <c r="S489" i="5"/>
  <c r="AF488" i="5"/>
  <c r="Q489" i="5"/>
  <c r="AD488" i="5"/>
  <c r="AL488" i="5"/>
  <c r="Y489" i="5"/>
  <c r="W489" i="5"/>
  <c r="AJ488" i="5"/>
  <c r="U489" i="5"/>
  <c r="AH488" i="5"/>
  <c r="AE488" i="5"/>
  <c r="R489" i="5"/>
  <c r="Z489" i="5"/>
  <c r="AM488" i="5"/>
  <c r="V489" i="5"/>
  <c r="AI488" i="5"/>
  <c r="AO488" i="5"/>
  <c r="AB489" i="5"/>
  <c r="AN488" i="5"/>
  <c r="AA489" i="5"/>
  <c r="T489" i="5"/>
  <c r="AG488" i="5"/>
  <c r="AI479" i="6" l="1"/>
  <c r="W482" i="6"/>
  <c r="X482" i="6"/>
  <c r="T482" i="6"/>
  <c r="S482" i="6"/>
  <c r="V482" i="6"/>
  <c r="S483" i="6"/>
  <c r="AH480" i="6"/>
  <c r="Z482" i="6"/>
  <c r="AA482" i="6" s="1"/>
  <c r="AC482" i="6"/>
  <c r="AB481" i="6"/>
  <c r="AD481" i="6"/>
  <c r="AG481" i="6"/>
  <c r="M483" i="6"/>
  <c r="P483" i="6"/>
  <c r="N483" i="6"/>
  <c r="Q483" i="6"/>
  <c r="O483" i="6"/>
  <c r="D485" i="6"/>
  <c r="G485" i="6"/>
  <c r="H485" i="6"/>
  <c r="E485" i="6"/>
  <c r="F485" i="6"/>
  <c r="J484" i="6"/>
  <c r="P484" i="6" s="1"/>
  <c r="AQ486" i="5"/>
  <c r="H486" i="6" s="1"/>
  <c r="AP488" i="5"/>
  <c r="AK487" i="5"/>
  <c r="X488" i="5"/>
  <c r="AJ489" i="5"/>
  <c r="W490" i="5"/>
  <c r="AL489" i="5"/>
  <c r="Y490" i="5"/>
  <c r="Q490" i="5"/>
  <c r="AD489" i="5"/>
  <c r="AI489" i="5"/>
  <c r="V490" i="5"/>
  <c r="AF489" i="5"/>
  <c r="S490" i="5"/>
  <c r="AB490" i="5"/>
  <c r="AO489" i="5"/>
  <c r="AA490" i="5"/>
  <c r="AN489" i="5"/>
  <c r="AH489" i="5"/>
  <c r="U490" i="5"/>
  <c r="Z490" i="5"/>
  <c r="AM489" i="5"/>
  <c r="AE489" i="5"/>
  <c r="R490" i="5"/>
  <c r="AG489" i="5"/>
  <c r="T490" i="5"/>
  <c r="AB482" i="6" l="1"/>
  <c r="AI480" i="6"/>
  <c r="AD482" i="6"/>
  <c r="W484" i="6"/>
  <c r="V483" i="6"/>
  <c r="X483" i="6"/>
  <c r="U483" i="6"/>
  <c r="W483" i="6"/>
  <c r="T483" i="6"/>
  <c r="AH481" i="6"/>
  <c r="Z483" i="6"/>
  <c r="AA483" i="6" s="1"/>
  <c r="AC483" i="6"/>
  <c r="AG482" i="6"/>
  <c r="O484" i="6"/>
  <c r="J485" i="6"/>
  <c r="L485" i="6" s="1"/>
  <c r="N484" i="6"/>
  <c r="M484" i="6"/>
  <c r="Q484" i="6"/>
  <c r="L484" i="6"/>
  <c r="I486" i="6"/>
  <c r="G486" i="6"/>
  <c r="E486" i="6"/>
  <c r="AQ487" i="5"/>
  <c r="G487" i="6" s="1"/>
  <c r="F486" i="6"/>
  <c r="D486" i="6"/>
  <c r="AP489" i="5"/>
  <c r="X489" i="5"/>
  <c r="AK488" i="5"/>
  <c r="AF490" i="5"/>
  <c r="S491" i="5"/>
  <c r="T491" i="5"/>
  <c r="AG490" i="5"/>
  <c r="V491" i="5"/>
  <c r="AI490" i="5"/>
  <c r="Z491" i="5"/>
  <c r="AM490" i="5"/>
  <c r="AB491" i="5"/>
  <c r="AO490" i="5"/>
  <c r="Q491" i="5"/>
  <c r="AD490" i="5"/>
  <c r="AJ490" i="5"/>
  <c r="W491" i="5"/>
  <c r="U491" i="5"/>
  <c r="AH490" i="5"/>
  <c r="AL490" i="5"/>
  <c r="Y491" i="5"/>
  <c r="R491" i="5"/>
  <c r="AE490" i="5"/>
  <c r="AA491" i="5"/>
  <c r="AN490" i="5"/>
  <c r="AI481" i="6" l="1"/>
  <c r="S484" i="6"/>
  <c r="X484" i="6"/>
  <c r="T484" i="6"/>
  <c r="U484" i="6"/>
  <c r="S485" i="6"/>
  <c r="V484" i="6"/>
  <c r="AH482" i="6"/>
  <c r="Z484" i="6"/>
  <c r="AA484" i="6" s="1"/>
  <c r="AC484" i="6"/>
  <c r="AB483" i="6"/>
  <c r="AD483" i="6"/>
  <c r="M485" i="6"/>
  <c r="N485" i="6"/>
  <c r="AG483" i="6"/>
  <c r="P485" i="6"/>
  <c r="Q485" i="6"/>
  <c r="O485" i="6"/>
  <c r="J486" i="6"/>
  <c r="N486" i="6" s="1"/>
  <c r="D487" i="6"/>
  <c r="E487" i="6"/>
  <c r="F487" i="6"/>
  <c r="AQ488" i="5"/>
  <c r="D488" i="6" s="1"/>
  <c r="AP490" i="5"/>
  <c r="I487" i="6"/>
  <c r="H487" i="6"/>
  <c r="AK489" i="5"/>
  <c r="X490" i="5"/>
  <c r="AA492" i="5"/>
  <c r="AN491" i="5"/>
  <c r="Y492" i="5"/>
  <c r="AL491" i="5"/>
  <c r="Z492" i="5"/>
  <c r="AM491" i="5"/>
  <c r="AE491" i="5"/>
  <c r="R492" i="5"/>
  <c r="Q492" i="5"/>
  <c r="AD491" i="5"/>
  <c r="U492" i="5"/>
  <c r="AH491" i="5"/>
  <c r="AG491" i="5"/>
  <c r="T492" i="5"/>
  <c r="V492" i="5"/>
  <c r="AI491" i="5"/>
  <c r="W492" i="5"/>
  <c r="AJ491" i="5"/>
  <c r="S492" i="5"/>
  <c r="AF491" i="5"/>
  <c r="AB492" i="5"/>
  <c r="AO491" i="5"/>
  <c r="AB484" i="6" l="1"/>
  <c r="AI482" i="6"/>
  <c r="AD484" i="6"/>
  <c r="U486" i="6"/>
  <c r="V485" i="6"/>
  <c r="X485" i="6"/>
  <c r="W485" i="6"/>
  <c r="AH483" i="6"/>
  <c r="U485" i="6"/>
  <c r="T485" i="6"/>
  <c r="Z485" i="6"/>
  <c r="AA485" i="6" s="1"/>
  <c r="AC485" i="6"/>
  <c r="AG484" i="6"/>
  <c r="L486" i="6"/>
  <c r="P486" i="6"/>
  <c r="O486" i="6"/>
  <c r="Q486" i="6"/>
  <c r="M486" i="6"/>
  <c r="J487" i="6"/>
  <c r="O487" i="6" s="1"/>
  <c r="G488" i="6"/>
  <c r="E488" i="6"/>
  <c r="F488" i="6"/>
  <c r="I488" i="6"/>
  <c r="AQ489" i="5"/>
  <c r="G489" i="6" s="1"/>
  <c r="AP491" i="5"/>
  <c r="H488" i="6"/>
  <c r="X491" i="5"/>
  <c r="AK490" i="5"/>
  <c r="Y493" i="5"/>
  <c r="AL492" i="5"/>
  <c r="AJ492" i="5"/>
  <c r="W493" i="5"/>
  <c r="AI492" i="5"/>
  <c r="V493" i="5"/>
  <c r="AD492" i="5"/>
  <c r="Q493" i="5"/>
  <c r="R493" i="5"/>
  <c r="AE492" i="5"/>
  <c r="AH492" i="5"/>
  <c r="U493" i="5"/>
  <c r="AG492" i="5"/>
  <c r="T493" i="5"/>
  <c r="AA493" i="5"/>
  <c r="AN492" i="5"/>
  <c r="AM492" i="5"/>
  <c r="Z493" i="5"/>
  <c r="AB493" i="5"/>
  <c r="AO492" i="5"/>
  <c r="AF492" i="5"/>
  <c r="S493" i="5"/>
  <c r="AI483" i="6" l="1"/>
  <c r="V487" i="6"/>
  <c r="T486" i="6"/>
  <c r="X486" i="6"/>
  <c r="V486" i="6"/>
  <c r="W486" i="6"/>
  <c r="S486" i="6"/>
  <c r="AH484" i="6"/>
  <c r="Z486" i="6"/>
  <c r="AA486" i="6" s="1"/>
  <c r="AC486" i="6"/>
  <c r="AB485" i="6"/>
  <c r="AD485" i="6"/>
  <c r="AG485" i="6"/>
  <c r="J488" i="6"/>
  <c r="P488" i="6" s="1"/>
  <c r="D489" i="6"/>
  <c r="M487" i="6"/>
  <c r="Q487" i="6"/>
  <c r="L487" i="6"/>
  <c r="N487" i="6"/>
  <c r="P487" i="6"/>
  <c r="E489" i="6"/>
  <c r="F489" i="6"/>
  <c r="H489" i="6"/>
  <c r="I489" i="6"/>
  <c r="AP492" i="5"/>
  <c r="AQ490" i="5"/>
  <c r="G490" i="6" s="1"/>
  <c r="AK491" i="5"/>
  <c r="X492" i="5"/>
  <c r="AF493" i="5"/>
  <c r="S494" i="5"/>
  <c r="AO493" i="5"/>
  <c r="AB494" i="5"/>
  <c r="Y494" i="5"/>
  <c r="AL493" i="5"/>
  <c r="Q494" i="5"/>
  <c r="AD493" i="5"/>
  <c r="Z494" i="5"/>
  <c r="AM493" i="5"/>
  <c r="R494" i="5"/>
  <c r="AE493" i="5"/>
  <c r="AI493" i="5"/>
  <c r="V494" i="5"/>
  <c r="AA494" i="5"/>
  <c r="AN493" i="5"/>
  <c r="AG493" i="5"/>
  <c r="T494" i="5"/>
  <c r="W494" i="5"/>
  <c r="AJ493" i="5"/>
  <c r="U494" i="5"/>
  <c r="AH493" i="5"/>
  <c r="AI484" i="6" l="1"/>
  <c r="AB486" i="6"/>
  <c r="AD486" i="6"/>
  <c r="W487" i="6"/>
  <c r="U487" i="6"/>
  <c r="S487" i="6"/>
  <c r="X487" i="6"/>
  <c r="T487" i="6"/>
  <c r="W488" i="6"/>
  <c r="AH485" i="6"/>
  <c r="Z487" i="6"/>
  <c r="AA487" i="6" s="1"/>
  <c r="AC487" i="6"/>
  <c r="L488" i="6"/>
  <c r="O488" i="6"/>
  <c r="N488" i="6"/>
  <c r="M488" i="6"/>
  <c r="Q488" i="6"/>
  <c r="AG486" i="6"/>
  <c r="J489" i="6"/>
  <c r="L489" i="6" s="1"/>
  <c r="H490" i="6"/>
  <c r="E490" i="6"/>
  <c r="F490" i="6"/>
  <c r="I490" i="6"/>
  <c r="AP493" i="5"/>
  <c r="D490" i="6"/>
  <c r="AQ491" i="5"/>
  <c r="G491" i="6" s="1"/>
  <c r="AK492" i="5"/>
  <c r="X493" i="5"/>
  <c r="AM494" i="5"/>
  <c r="Z495" i="5"/>
  <c r="T495" i="5"/>
  <c r="AG494" i="5"/>
  <c r="AL494" i="5"/>
  <c r="Y495" i="5"/>
  <c r="AI494" i="5"/>
  <c r="V495" i="5"/>
  <c r="AB495" i="5"/>
  <c r="AO494" i="5"/>
  <c r="Q495" i="5"/>
  <c r="AD494" i="5"/>
  <c r="AN494" i="5"/>
  <c r="AA495" i="5"/>
  <c r="W495" i="5"/>
  <c r="AJ494" i="5"/>
  <c r="U495" i="5"/>
  <c r="AH494" i="5"/>
  <c r="R495" i="5"/>
  <c r="AE494" i="5"/>
  <c r="S495" i="5"/>
  <c r="AF494" i="5"/>
  <c r="AB487" i="6" l="1"/>
  <c r="AD487" i="6"/>
  <c r="AI485" i="6"/>
  <c r="S489" i="6"/>
  <c r="AH486" i="6"/>
  <c r="X488" i="6"/>
  <c r="T488" i="6"/>
  <c r="U488" i="6"/>
  <c r="V488" i="6"/>
  <c r="S488" i="6"/>
  <c r="Z488" i="6"/>
  <c r="AA488" i="6" s="1"/>
  <c r="AC488" i="6"/>
  <c r="P489" i="6"/>
  <c r="Q489" i="6"/>
  <c r="M489" i="6"/>
  <c r="O489" i="6"/>
  <c r="N489" i="6"/>
  <c r="AG487" i="6"/>
  <c r="J490" i="6"/>
  <c r="Q490" i="6" s="1"/>
  <c r="F491" i="6"/>
  <c r="H491" i="6"/>
  <c r="D491" i="6"/>
  <c r="I491" i="6"/>
  <c r="AQ492" i="5"/>
  <c r="E492" i="6" s="1"/>
  <c r="AP494" i="5"/>
  <c r="E491" i="6"/>
  <c r="X494" i="5"/>
  <c r="AK493" i="5"/>
  <c r="Z496" i="5"/>
  <c r="AM495" i="5"/>
  <c r="T496" i="5"/>
  <c r="AG495" i="5"/>
  <c r="AN495" i="5"/>
  <c r="AA496" i="5"/>
  <c r="AO495" i="5"/>
  <c r="AB496" i="5"/>
  <c r="AD495" i="5"/>
  <c r="Q496" i="5"/>
  <c r="Y496" i="5"/>
  <c r="AL495" i="5"/>
  <c r="U496" i="5"/>
  <c r="AH495" i="5"/>
  <c r="V496" i="5"/>
  <c r="AI495" i="5"/>
  <c r="AJ495" i="5"/>
  <c r="W496" i="5"/>
  <c r="AF495" i="5"/>
  <c r="S496" i="5"/>
  <c r="R496" i="5"/>
  <c r="AE495" i="5"/>
  <c r="AI486" i="6" l="1"/>
  <c r="AB488" i="6"/>
  <c r="AD488" i="6"/>
  <c r="X490" i="6"/>
  <c r="AH487" i="6"/>
  <c r="U489" i="6"/>
  <c r="V489" i="6"/>
  <c r="T489" i="6"/>
  <c r="X489" i="6"/>
  <c r="W489" i="6"/>
  <c r="Z489" i="6"/>
  <c r="AA489" i="6" s="1"/>
  <c r="AC489" i="6"/>
  <c r="AG488" i="6"/>
  <c r="D492" i="6"/>
  <c r="I492" i="6"/>
  <c r="O490" i="6"/>
  <c r="N490" i="6"/>
  <c r="M490" i="6"/>
  <c r="L490" i="6"/>
  <c r="P490" i="6"/>
  <c r="H492" i="6"/>
  <c r="J491" i="6"/>
  <c r="N491" i="6" s="1"/>
  <c r="F492" i="6"/>
  <c r="AQ493" i="5"/>
  <c r="G493" i="6" s="1"/>
  <c r="G492" i="6"/>
  <c r="AP495" i="5"/>
  <c r="AK494" i="5"/>
  <c r="X495" i="5"/>
  <c r="Y497" i="5"/>
  <c r="AL496" i="5"/>
  <c r="AG496" i="5"/>
  <c r="T497" i="5"/>
  <c r="AM496" i="5"/>
  <c r="Z497" i="5"/>
  <c r="AO496" i="5"/>
  <c r="AB497" i="5"/>
  <c r="R497" i="5"/>
  <c r="AE496" i="5"/>
  <c r="AI496" i="5"/>
  <c r="V497" i="5"/>
  <c r="S497" i="5"/>
  <c r="AF496" i="5"/>
  <c r="AJ496" i="5"/>
  <c r="W497" i="5"/>
  <c r="AH496" i="5"/>
  <c r="U497" i="5"/>
  <c r="AA497" i="5"/>
  <c r="AN496" i="5"/>
  <c r="AD496" i="5"/>
  <c r="Q497" i="5"/>
  <c r="AI487" i="6" l="1"/>
  <c r="U491" i="6"/>
  <c r="W490" i="6"/>
  <c r="S490" i="6"/>
  <c r="T490" i="6"/>
  <c r="U490" i="6"/>
  <c r="V490" i="6"/>
  <c r="AH488" i="6"/>
  <c r="Z490" i="6"/>
  <c r="AA490" i="6" s="1"/>
  <c r="AC490" i="6"/>
  <c r="AB489" i="6"/>
  <c r="AD489" i="6"/>
  <c r="P491" i="6"/>
  <c r="M491" i="6"/>
  <c r="AG489" i="6"/>
  <c r="O491" i="6"/>
  <c r="L491" i="6"/>
  <c r="Q491" i="6"/>
  <c r="J492" i="6"/>
  <c r="L492" i="6" s="1"/>
  <c r="D493" i="6"/>
  <c r="I493" i="6"/>
  <c r="F493" i="6"/>
  <c r="E493" i="6"/>
  <c r="H493" i="6"/>
  <c r="AQ494" i="5"/>
  <c r="I494" i="6" s="1"/>
  <c r="AP496" i="5"/>
  <c r="X496" i="5"/>
  <c r="AK495" i="5"/>
  <c r="U498" i="5"/>
  <c r="AH497" i="5"/>
  <c r="AD497" i="5"/>
  <c r="Q498" i="5"/>
  <c r="W498" i="5"/>
  <c r="AJ497" i="5"/>
  <c r="R498" i="5"/>
  <c r="AE497" i="5"/>
  <c r="Z498" i="5"/>
  <c r="AM497" i="5"/>
  <c r="AF497" i="5"/>
  <c r="S498" i="5"/>
  <c r="T498" i="5"/>
  <c r="AG497" i="5"/>
  <c r="AB498" i="5"/>
  <c r="AO497" i="5"/>
  <c r="V498" i="5"/>
  <c r="AI497" i="5"/>
  <c r="AA498" i="5"/>
  <c r="AN497" i="5"/>
  <c r="AL497" i="5"/>
  <c r="Y498" i="5"/>
  <c r="AI488" i="6" l="1"/>
  <c r="AB490" i="6"/>
  <c r="AD490" i="6"/>
  <c r="S492" i="6"/>
  <c r="X491" i="6"/>
  <c r="S491" i="6"/>
  <c r="V491" i="6"/>
  <c r="AH489" i="6"/>
  <c r="T491" i="6"/>
  <c r="W491" i="6"/>
  <c r="Z491" i="6"/>
  <c r="AA491" i="6" s="1"/>
  <c r="AC491" i="6"/>
  <c r="AG490" i="6"/>
  <c r="O492" i="6"/>
  <c r="M492" i="6"/>
  <c r="P492" i="6"/>
  <c r="Q492" i="6"/>
  <c r="N492" i="6"/>
  <c r="J493" i="6"/>
  <c r="N493" i="6" s="1"/>
  <c r="D494" i="6"/>
  <c r="H494" i="6"/>
  <c r="G494" i="6"/>
  <c r="E494" i="6"/>
  <c r="AP497" i="5"/>
  <c r="AQ495" i="5"/>
  <c r="E495" i="6" s="1"/>
  <c r="F494" i="6"/>
  <c r="AK496" i="5"/>
  <c r="X497" i="5"/>
  <c r="Z499" i="5"/>
  <c r="AM498" i="5"/>
  <c r="V499" i="5"/>
  <c r="AI498" i="5"/>
  <c r="AN498" i="5"/>
  <c r="AA499" i="5"/>
  <c r="S499" i="5"/>
  <c r="AF498" i="5"/>
  <c r="R499" i="5"/>
  <c r="AE498" i="5"/>
  <c r="AH498" i="5"/>
  <c r="U499" i="5"/>
  <c r="W499" i="5"/>
  <c r="AJ498" i="5"/>
  <c r="AG498" i="5"/>
  <c r="T499" i="5"/>
  <c r="AO498" i="5"/>
  <c r="AB499" i="5"/>
  <c r="Y499" i="5"/>
  <c r="AL498" i="5"/>
  <c r="Q499" i="5"/>
  <c r="AD498" i="5"/>
  <c r="AB491" i="6" l="1"/>
  <c r="AI489" i="6"/>
  <c r="AD491" i="6"/>
  <c r="U493" i="6"/>
  <c r="U492" i="6"/>
  <c r="X492" i="6"/>
  <c r="W492" i="6"/>
  <c r="T492" i="6"/>
  <c r="V492" i="6"/>
  <c r="AH490" i="6"/>
  <c r="Z492" i="6"/>
  <c r="AA492" i="6" s="1"/>
  <c r="AC492" i="6"/>
  <c r="AG491" i="6"/>
  <c r="M493" i="6"/>
  <c r="P493" i="6"/>
  <c r="O493" i="6"/>
  <c r="Q493" i="6"/>
  <c r="L493" i="6"/>
  <c r="G495" i="6"/>
  <c r="D495" i="6"/>
  <c r="J494" i="6"/>
  <c r="L494" i="6" s="1"/>
  <c r="F495" i="6"/>
  <c r="H495" i="6"/>
  <c r="AP498" i="5"/>
  <c r="AQ496" i="5"/>
  <c r="H496" i="6" s="1"/>
  <c r="I495" i="6"/>
  <c r="AK497" i="5"/>
  <c r="X498" i="5"/>
  <c r="AF499" i="5"/>
  <c r="S500" i="5"/>
  <c r="AB500" i="5"/>
  <c r="AO499" i="5"/>
  <c r="AA500" i="5"/>
  <c r="AN499" i="5"/>
  <c r="Y500" i="5"/>
  <c r="AL499" i="5"/>
  <c r="AJ499" i="5"/>
  <c r="W500" i="5"/>
  <c r="AI499" i="5"/>
  <c r="V500" i="5"/>
  <c r="R500" i="5"/>
  <c r="AE499" i="5"/>
  <c r="T500" i="5"/>
  <c r="AG499" i="5"/>
  <c r="U500" i="5"/>
  <c r="AH499" i="5"/>
  <c r="AD499" i="5"/>
  <c r="Q500" i="5"/>
  <c r="AM499" i="5"/>
  <c r="Z500" i="5"/>
  <c r="AI490" i="6" l="1"/>
  <c r="S494" i="6"/>
  <c r="S493" i="6"/>
  <c r="X493" i="6"/>
  <c r="V493" i="6"/>
  <c r="W493" i="6"/>
  <c r="T493" i="6"/>
  <c r="AH491" i="6"/>
  <c r="Z493" i="6"/>
  <c r="AA493" i="6" s="1"/>
  <c r="AC493" i="6"/>
  <c r="AB492" i="6"/>
  <c r="AD492" i="6"/>
  <c r="AG492" i="6"/>
  <c r="O494" i="6"/>
  <c r="P494" i="6"/>
  <c r="N494" i="6"/>
  <c r="M494" i="6"/>
  <c r="Q494" i="6"/>
  <c r="J495" i="6"/>
  <c r="M495" i="6" s="1"/>
  <c r="D496" i="6"/>
  <c r="I496" i="6"/>
  <c r="G496" i="6"/>
  <c r="F496" i="6"/>
  <c r="E496" i="6"/>
  <c r="AQ497" i="5"/>
  <c r="H497" i="6" s="1"/>
  <c r="AP499" i="5"/>
  <c r="AK498" i="5"/>
  <c r="X499" i="5"/>
  <c r="AF500" i="5"/>
  <c r="S501" i="5"/>
  <c r="AB501" i="5"/>
  <c r="AO500" i="5"/>
  <c r="AM500" i="5"/>
  <c r="Z501" i="5"/>
  <c r="T501" i="5"/>
  <c r="AG500" i="5"/>
  <c r="AI500" i="5"/>
  <c r="V501" i="5"/>
  <c r="U501" i="5"/>
  <c r="AH500" i="5"/>
  <c r="R501" i="5"/>
  <c r="AE500" i="5"/>
  <c r="AN500" i="5"/>
  <c r="AA501" i="5"/>
  <c r="Q501" i="5"/>
  <c r="AD500" i="5"/>
  <c r="Y501" i="5"/>
  <c r="AL500" i="5"/>
  <c r="W501" i="5"/>
  <c r="AJ500" i="5"/>
  <c r="AI491" i="6" l="1"/>
  <c r="AB493" i="6"/>
  <c r="AD493" i="6"/>
  <c r="T495" i="6"/>
  <c r="X494" i="6"/>
  <c r="T494" i="6"/>
  <c r="U494" i="6"/>
  <c r="W494" i="6"/>
  <c r="V494" i="6"/>
  <c r="AH492" i="6"/>
  <c r="Z494" i="6"/>
  <c r="AA494" i="6" s="1"/>
  <c r="AC494" i="6"/>
  <c r="AG493" i="6"/>
  <c r="P495" i="6"/>
  <c r="N495" i="6"/>
  <c r="O495" i="6"/>
  <c r="Q495" i="6"/>
  <c r="L495" i="6"/>
  <c r="J496" i="6"/>
  <c r="L496" i="6" s="1"/>
  <c r="AQ498" i="5"/>
  <c r="I498" i="6" s="1"/>
  <c r="I497" i="6"/>
  <c r="AP500" i="5"/>
  <c r="G497" i="6"/>
  <c r="D497" i="6"/>
  <c r="F497" i="6"/>
  <c r="E497" i="6"/>
  <c r="AK499" i="5"/>
  <c r="X500" i="5"/>
  <c r="T502" i="5"/>
  <c r="AG501" i="5"/>
  <c r="AE501" i="5"/>
  <c r="R502" i="5"/>
  <c r="W502" i="5"/>
  <c r="AJ501" i="5"/>
  <c r="AH501" i="5"/>
  <c r="U502" i="5"/>
  <c r="AB502" i="5"/>
  <c r="AO501" i="5"/>
  <c r="Y502" i="5"/>
  <c r="AL501" i="5"/>
  <c r="Q502" i="5"/>
  <c r="AD501" i="5"/>
  <c r="V502" i="5"/>
  <c r="AI501" i="5"/>
  <c r="Z502" i="5"/>
  <c r="AM501" i="5"/>
  <c r="S502" i="5"/>
  <c r="AF501" i="5"/>
  <c r="AA502" i="5"/>
  <c r="AN501" i="5"/>
  <c r="AI492" i="6" l="1"/>
  <c r="S496" i="6"/>
  <c r="S495" i="6"/>
  <c r="X495" i="6"/>
  <c r="V495" i="6"/>
  <c r="U495" i="6"/>
  <c r="W495" i="6"/>
  <c r="AH493" i="6"/>
  <c r="Z495" i="6"/>
  <c r="AA495" i="6" s="1"/>
  <c r="AC495" i="6"/>
  <c r="AB495" i="6" s="1"/>
  <c r="AB494" i="6"/>
  <c r="AD494" i="6"/>
  <c r="AG494" i="6"/>
  <c r="M496" i="6"/>
  <c r="N496" i="6"/>
  <c r="Q496" i="6"/>
  <c r="P496" i="6"/>
  <c r="D498" i="6"/>
  <c r="F498" i="6"/>
  <c r="H498" i="6"/>
  <c r="O496" i="6"/>
  <c r="E498" i="6"/>
  <c r="J497" i="6"/>
  <c r="Q497" i="6" s="1"/>
  <c r="G498" i="6"/>
  <c r="AQ499" i="5"/>
  <c r="D499" i="6" s="1"/>
  <c r="AP501" i="5"/>
  <c r="X501" i="5"/>
  <c r="AK500" i="5"/>
  <c r="AE502" i="5"/>
  <c r="R503" i="5"/>
  <c r="AI502" i="5"/>
  <c r="V503" i="5"/>
  <c r="T503" i="5"/>
  <c r="AG502" i="5"/>
  <c r="AB503" i="5"/>
  <c r="AO502" i="5"/>
  <c r="U503" i="5"/>
  <c r="AH502" i="5"/>
  <c r="AM502" i="5"/>
  <c r="Z503" i="5"/>
  <c r="W503" i="5"/>
  <c r="AJ502" i="5"/>
  <c r="Q503" i="5"/>
  <c r="AD502" i="5"/>
  <c r="AA503" i="5"/>
  <c r="AN502" i="5"/>
  <c r="S503" i="5"/>
  <c r="AF502" i="5"/>
  <c r="Y503" i="5"/>
  <c r="AL502" i="5"/>
  <c r="AI493" i="6" l="1"/>
  <c r="AD495" i="6"/>
  <c r="X497" i="6"/>
  <c r="V496" i="6"/>
  <c r="W496" i="6"/>
  <c r="X496" i="6"/>
  <c r="U496" i="6"/>
  <c r="T496" i="6"/>
  <c r="AH494" i="6"/>
  <c r="Z496" i="6"/>
  <c r="AA496" i="6" s="1"/>
  <c r="AC496" i="6"/>
  <c r="AG495" i="6"/>
  <c r="J498" i="6"/>
  <c r="L498" i="6" s="1"/>
  <c r="N497" i="6"/>
  <c r="M497" i="6"/>
  <c r="P497" i="6"/>
  <c r="O497" i="6"/>
  <c r="L497" i="6"/>
  <c r="E499" i="6"/>
  <c r="F499" i="6"/>
  <c r="H499" i="6"/>
  <c r="I499" i="6"/>
  <c r="AP502" i="5"/>
  <c r="AQ500" i="5"/>
  <c r="G500" i="6" s="1"/>
  <c r="G499" i="6"/>
  <c r="X502" i="5"/>
  <c r="AK501" i="5"/>
  <c r="AB504" i="5"/>
  <c r="AO503" i="5"/>
  <c r="AG503" i="5"/>
  <c r="T504" i="5"/>
  <c r="AA504" i="5"/>
  <c r="AN503" i="5"/>
  <c r="AJ503" i="5"/>
  <c r="W504" i="5"/>
  <c r="AL503" i="5"/>
  <c r="Y504" i="5"/>
  <c r="V504" i="5"/>
  <c r="AI503" i="5"/>
  <c r="AD503" i="5"/>
  <c r="Q504" i="5"/>
  <c r="AE503" i="5"/>
  <c r="R504" i="5"/>
  <c r="AF503" i="5"/>
  <c r="S504" i="5"/>
  <c r="AM503" i="5"/>
  <c r="Z504" i="5"/>
  <c r="AH503" i="5"/>
  <c r="U504" i="5"/>
  <c r="AI494" i="6" l="1"/>
  <c r="S497" i="6"/>
  <c r="V497" i="6"/>
  <c r="W497" i="6"/>
  <c r="T497" i="6"/>
  <c r="U497" i="6"/>
  <c r="S498" i="6"/>
  <c r="AH495" i="6"/>
  <c r="Z497" i="6"/>
  <c r="AA497" i="6" s="1"/>
  <c r="AC497" i="6"/>
  <c r="AB496" i="6"/>
  <c r="AD496" i="6"/>
  <c r="AG496" i="6"/>
  <c r="N498" i="6"/>
  <c r="M498" i="6"/>
  <c r="P498" i="6"/>
  <c r="Q498" i="6"/>
  <c r="O498" i="6"/>
  <c r="J499" i="6"/>
  <c r="Q499" i="6" s="1"/>
  <c r="F500" i="6"/>
  <c r="H500" i="6"/>
  <c r="E500" i="6"/>
  <c r="I500" i="6"/>
  <c r="D500" i="6"/>
  <c r="AQ501" i="5"/>
  <c r="H501" i="6" s="1"/>
  <c r="AP503" i="5"/>
  <c r="AK502" i="5"/>
  <c r="X503" i="5"/>
  <c r="S505" i="5"/>
  <c r="AF504" i="5"/>
  <c r="Y505" i="5"/>
  <c r="AL504" i="5"/>
  <c r="AN504" i="5"/>
  <c r="AA505" i="5"/>
  <c r="AG504" i="5"/>
  <c r="T505" i="5"/>
  <c r="R505" i="5"/>
  <c r="AE504" i="5"/>
  <c r="AD504" i="5"/>
  <c r="Q505" i="5"/>
  <c r="V505" i="5"/>
  <c r="AI504" i="5"/>
  <c r="U505" i="5"/>
  <c r="AH504" i="5"/>
  <c r="AB505" i="5"/>
  <c r="AO504" i="5"/>
  <c r="Z505" i="5"/>
  <c r="AM504" i="5"/>
  <c r="W505" i="5"/>
  <c r="AJ504" i="5"/>
  <c r="AI495" i="6" l="1"/>
  <c r="AB497" i="6"/>
  <c r="AD497" i="6"/>
  <c r="X499" i="6"/>
  <c r="V498" i="6"/>
  <c r="X498" i="6"/>
  <c r="W498" i="6"/>
  <c r="T498" i="6"/>
  <c r="U498" i="6"/>
  <c r="AH496" i="6"/>
  <c r="Z498" i="6"/>
  <c r="AA498" i="6" s="1"/>
  <c r="AC498" i="6"/>
  <c r="L499" i="6"/>
  <c r="P499" i="6"/>
  <c r="N499" i="6"/>
  <c r="AG497" i="6"/>
  <c r="O499" i="6"/>
  <c r="M499" i="6"/>
  <c r="J500" i="6"/>
  <c r="P500" i="6" s="1"/>
  <c r="F501" i="6"/>
  <c r="D501" i="6"/>
  <c r="I501" i="6"/>
  <c r="G501" i="6"/>
  <c r="E501" i="6"/>
  <c r="AP504" i="5"/>
  <c r="AQ502" i="5"/>
  <c r="F502" i="6" s="1"/>
  <c r="X504" i="5"/>
  <c r="AK503" i="5"/>
  <c r="V506" i="5"/>
  <c r="AI505" i="5"/>
  <c r="AD505" i="5"/>
  <c r="Q506" i="5"/>
  <c r="AN505" i="5"/>
  <c r="AA506" i="5"/>
  <c r="AO505" i="5"/>
  <c r="AB506" i="5"/>
  <c r="AJ505" i="5"/>
  <c r="W506" i="5"/>
  <c r="R506" i="5"/>
  <c r="AE505" i="5"/>
  <c r="AL505" i="5"/>
  <c r="Y506" i="5"/>
  <c r="AM505" i="5"/>
  <c r="Z506" i="5"/>
  <c r="AH505" i="5"/>
  <c r="U506" i="5"/>
  <c r="AG505" i="5"/>
  <c r="T506" i="5"/>
  <c r="AF505" i="5"/>
  <c r="S506" i="5"/>
  <c r="AI496" i="6" l="1"/>
  <c r="W500" i="6"/>
  <c r="T499" i="6"/>
  <c r="V499" i="6"/>
  <c r="AH497" i="6"/>
  <c r="U499" i="6"/>
  <c r="W499" i="6"/>
  <c r="S499" i="6"/>
  <c r="Z499" i="6"/>
  <c r="AA499" i="6" s="1"/>
  <c r="AC499" i="6"/>
  <c r="AB498" i="6"/>
  <c r="AD498" i="6"/>
  <c r="M500" i="6"/>
  <c r="Q500" i="6"/>
  <c r="O500" i="6"/>
  <c r="N500" i="6"/>
  <c r="L500" i="6"/>
  <c r="J501" i="6"/>
  <c r="M501" i="6" s="1"/>
  <c r="H502" i="6"/>
  <c r="E502" i="6"/>
  <c r="G502" i="6"/>
  <c r="D502" i="6"/>
  <c r="AQ503" i="5"/>
  <c r="I503" i="6" s="1"/>
  <c r="AP505" i="5"/>
  <c r="I502" i="6"/>
  <c r="AK504" i="5"/>
  <c r="X505" i="5"/>
  <c r="AA507" i="5"/>
  <c r="AN506" i="5"/>
  <c r="Q507" i="5"/>
  <c r="AD506" i="5"/>
  <c r="AH506" i="5"/>
  <c r="U507" i="5"/>
  <c r="AF506" i="5"/>
  <c r="S507" i="5"/>
  <c r="Z507" i="5"/>
  <c r="AM506" i="5"/>
  <c r="AL506" i="5"/>
  <c r="Y507" i="5"/>
  <c r="W507" i="5"/>
  <c r="AJ506" i="5"/>
  <c r="AO506" i="5"/>
  <c r="AB507" i="5"/>
  <c r="AG506" i="5"/>
  <c r="T507" i="5"/>
  <c r="R507" i="5"/>
  <c r="AE506" i="5"/>
  <c r="AI506" i="5"/>
  <c r="V507" i="5"/>
  <c r="AB499" i="6" l="1"/>
  <c r="AD499" i="6"/>
  <c r="AI497" i="6"/>
  <c r="T501" i="6"/>
  <c r="S500" i="6"/>
  <c r="U500" i="6"/>
  <c r="V500" i="6"/>
  <c r="X500" i="6"/>
  <c r="T500" i="6"/>
  <c r="Z500" i="6"/>
  <c r="AA500" i="6" s="1"/>
  <c r="AC500" i="6"/>
  <c r="AG499" i="6"/>
  <c r="AG498" i="6"/>
  <c r="O501" i="6"/>
  <c r="L501" i="6"/>
  <c r="P501" i="6"/>
  <c r="Q501" i="6"/>
  <c r="N501" i="6"/>
  <c r="J502" i="6"/>
  <c r="N502" i="6" s="1"/>
  <c r="D503" i="6"/>
  <c r="E503" i="6"/>
  <c r="G503" i="6"/>
  <c r="H503" i="6"/>
  <c r="F503" i="6"/>
  <c r="AP506" i="5"/>
  <c r="AQ504" i="5"/>
  <c r="E504" i="6" s="1"/>
  <c r="AK505" i="5"/>
  <c r="X506" i="5"/>
  <c r="AG507" i="5"/>
  <c r="T508" i="5"/>
  <c r="AE507" i="5"/>
  <c r="R508" i="5"/>
  <c r="Y508" i="5"/>
  <c r="AL507" i="5"/>
  <c r="Q508" i="5"/>
  <c r="AD507" i="5"/>
  <c r="S508" i="5"/>
  <c r="AF507" i="5"/>
  <c r="AA508" i="5"/>
  <c r="AN507" i="5"/>
  <c r="Z508" i="5"/>
  <c r="AM507" i="5"/>
  <c r="U508" i="5"/>
  <c r="AH507" i="5"/>
  <c r="AB508" i="5"/>
  <c r="AO507" i="5"/>
  <c r="V508" i="5"/>
  <c r="AI507" i="5"/>
  <c r="AJ507" i="5"/>
  <c r="W508" i="5"/>
  <c r="AB500" i="6" l="1"/>
  <c r="AD500" i="6"/>
  <c r="U502" i="6"/>
  <c r="U501" i="6"/>
  <c r="X501" i="6"/>
  <c r="W501" i="6"/>
  <c r="S501" i="6"/>
  <c r="V501" i="6"/>
  <c r="AH498" i="6"/>
  <c r="AH499" i="6"/>
  <c r="Z501" i="6"/>
  <c r="AA501" i="6" s="1"/>
  <c r="AC501" i="6"/>
  <c r="AG500" i="6"/>
  <c r="J503" i="6"/>
  <c r="L503" i="6" s="1"/>
  <c r="O502" i="6"/>
  <c r="M502" i="6"/>
  <c r="Q502" i="6"/>
  <c r="L502" i="6"/>
  <c r="P502" i="6"/>
  <c r="D504" i="6"/>
  <c r="H504" i="6"/>
  <c r="AP507" i="5"/>
  <c r="F504" i="6"/>
  <c r="G504" i="6"/>
  <c r="AQ505" i="5"/>
  <c r="I505" i="6" s="1"/>
  <c r="I504" i="6"/>
  <c r="X507" i="5"/>
  <c r="AK506" i="5"/>
  <c r="S509" i="5"/>
  <c r="AF508" i="5"/>
  <c r="Z509" i="5"/>
  <c r="AM508" i="5"/>
  <c r="Y509" i="5"/>
  <c r="AL508" i="5"/>
  <c r="U509" i="5"/>
  <c r="AH508" i="5"/>
  <c r="AO508" i="5"/>
  <c r="AB509" i="5"/>
  <c r="W509" i="5"/>
  <c r="AJ508" i="5"/>
  <c r="AA509" i="5"/>
  <c r="AN508" i="5"/>
  <c r="AE508" i="5"/>
  <c r="R509" i="5"/>
  <c r="T509" i="5"/>
  <c r="AG508" i="5"/>
  <c r="Q509" i="5"/>
  <c r="AD508" i="5"/>
  <c r="V509" i="5"/>
  <c r="AI508" i="5"/>
  <c r="AI498" i="6" l="1"/>
  <c r="AI499" i="6"/>
  <c r="AB501" i="6"/>
  <c r="AD501" i="6"/>
  <c r="W502" i="6"/>
  <c r="S502" i="6"/>
  <c r="X502" i="6"/>
  <c r="T502" i="6"/>
  <c r="V502" i="6"/>
  <c r="S503" i="6"/>
  <c r="AH500" i="6"/>
  <c r="Z502" i="6"/>
  <c r="AA502" i="6" s="1"/>
  <c r="AC502" i="6"/>
  <c r="AG501" i="6"/>
  <c r="Q503" i="6"/>
  <c r="M503" i="6"/>
  <c r="N503" i="6"/>
  <c r="P503" i="6"/>
  <c r="O503" i="6"/>
  <c r="J504" i="6"/>
  <c r="O504" i="6" s="1"/>
  <c r="F505" i="6"/>
  <c r="G505" i="6"/>
  <c r="E505" i="6"/>
  <c r="D505" i="6"/>
  <c r="AQ506" i="5"/>
  <c r="I506" i="6" s="1"/>
  <c r="H505" i="6"/>
  <c r="AP508" i="5"/>
  <c r="AK507" i="5"/>
  <c r="X508" i="5"/>
  <c r="T510" i="5"/>
  <c r="AG509" i="5"/>
  <c r="Y510" i="5"/>
  <c r="AL509" i="5"/>
  <c r="W510" i="5"/>
  <c r="AJ509" i="5"/>
  <c r="AB510" i="5"/>
  <c r="AO509" i="5"/>
  <c r="S510" i="5"/>
  <c r="AF509" i="5"/>
  <c r="R510" i="5"/>
  <c r="AE509" i="5"/>
  <c r="Z510" i="5"/>
  <c r="AM509" i="5"/>
  <c r="Q510" i="5"/>
  <c r="AD509" i="5"/>
  <c r="AI509" i="5"/>
  <c r="V510" i="5"/>
  <c r="AA510" i="5"/>
  <c r="AN509" i="5"/>
  <c r="U510" i="5"/>
  <c r="AH509" i="5"/>
  <c r="AI500" i="6" l="1"/>
  <c r="AB502" i="6"/>
  <c r="AD502" i="6"/>
  <c r="V504" i="6"/>
  <c r="V503" i="6"/>
  <c r="W503" i="6"/>
  <c r="U503" i="6"/>
  <c r="T503" i="6"/>
  <c r="X503" i="6"/>
  <c r="AH501" i="6"/>
  <c r="Z503" i="6"/>
  <c r="AA503" i="6" s="1"/>
  <c r="AC503" i="6"/>
  <c r="AG502" i="6"/>
  <c r="J505" i="6"/>
  <c r="N505" i="6" s="1"/>
  <c r="P504" i="6"/>
  <c r="M504" i="6"/>
  <c r="Q504" i="6"/>
  <c r="L504" i="6"/>
  <c r="N504" i="6"/>
  <c r="E506" i="6"/>
  <c r="G506" i="6"/>
  <c r="D506" i="6"/>
  <c r="F506" i="6"/>
  <c r="H506" i="6"/>
  <c r="AQ507" i="5"/>
  <c r="E507" i="6" s="1"/>
  <c r="AP509" i="5"/>
  <c r="AK508" i="5"/>
  <c r="X509" i="5"/>
  <c r="AM510" i="5"/>
  <c r="Z511" i="5"/>
  <c r="U511" i="5"/>
  <c r="AH510" i="5"/>
  <c r="AG510" i="5"/>
  <c r="T511" i="5"/>
  <c r="AJ510" i="5"/>
  <c r="W511" i="5"/>
  <c r="Q511" i="5"/>
  <c r="AD510" i="5"/>
  <c r="R511" i="5"/>
  <c r="AE510" i="5"/>
  <c r="AF510" i="5"/>
  <c r="S511" i="5"/>
  <c r="V511" i="5"/>
  <c r="AI510" i="5"/>
  <c r="Y511" i="5"/>
  <c r="AL510" i="5"/>
  <c r="AN510" i="5"/>
  <c r="AA511" i="5"/>
  <c r="AB511" i="5"/>
  <c r="AO510" i="5"/>
  <c r="AI501" i="6" l="1"/>
  <c r="U504" i="6"/>
  <c r="S504" i="6"/>
  <c r="X504" i="6"/>
  <c r="T504" i="6"/>
  <c r="W504" i="6"/>
  <c r="U505" i="6"/>
  <c r="AH502" i="6"/>
  <c r="Z504" i="6"/>
  <c r="AA504" i="6" s="1"/>
  <c r="AC504" i="6"/>
  <c r="AB503" i="6"/>
  <c r="AD503" i="6"/>
  <c r="AG503" i="6"/>
  <c r="P505" i="6"/>
  <c r="M505" i="6"/>
  <c r="L505" i="6"/>
  <c r="Q505" i="6"/>
  <c r="O505" i="6"/>
  <c r="J506" i="6"/>
  <c r="M506" i="6" s="1"/>
  <c r="D507" i="6"/>
  <c r="F507" i="6"/>
  <c r="H507" i="6"/>
  <c r="G507" i="6"/>
  <c r="I507" i="6"/>
  <c r="AP510" i="5"/>
  <c r="AQ508" i="5"/>
  <c r="H508" i="6" s="1"/>
  <c r="AK509" i="5"/>
  <c r="X510" i="5"/>
  <c r="AG511" i="5"/>
  <c r="T512" i="5"/>
  <c r="AL511" i="5"/>
  <c r="Y512" i="5"/>
  <c r="AB512" i="5"/>
  <c r="AO511" i="5"/>
  <c r="S512" i="5"/>
  <c r="AF511" i="5"/>
  <c r="Q512" i="5"/>
  <c r="AD511" i="5"/>
  <c r="AH511" i="5"/>
  <c r="U512" i="5"/>
  <c r="AI511" i="5"/>
  <c r="V512" i="5"/>
  <c r="AJ511" i="5"/>
  <c r="W512" i="5"/>
  <c r="R512" i="5"/>
  <c r="AE511" i="5"/>
  <c r="AN511" i="5"/>
  <c r="AA512" i="5"/>
  <c r="AM511" i="5"/>
  <c r="Z512" i="5"/>
  <c r="AI502" i="6" l="1"/>
  <c r="AB504" i="6"/>
  <c r="AD504" i="6"/>
  <c r="T506" i="6"/>
  <c r="V505" i="6"/>
  <c r="X505" i="6"/>
  <c r="S505" i="6"/>
  <c r="T505" i="6"/>
  <c r="W505" i="6"/>
  <c r="AH503" i="6"/>
  <c r="Z505" i="6"/>
  <c r="AA505" i="6" s="1"/>
  <c r="AC505" i="6"/>
  <c r="AG504" i="6"/>
  <c r="D508" i="6"/>
  <c r="J507" i="6"/>
  <c r="P507" i="6" s="1"/>
  <c r="G508" i="6"/>
  <c r="Q506" i="6"/>
  <c r="P506" i="6"/>
  <c r="N506" i="6"/>
  <c r="L506" i="6"/>
  <c r="O506" i="6"/>
  <c r="I508" i="6"/>
  <c r="AQ509" i="5"/>
  <c r="H509" i="6" s="1"/>
  <c r="AP511" i="5"/>
  <c r="E508" i="6"/>
  <c r="F508" i="6"/>
  <c r="X511" i="5"/>
  <c r="AK510" i="5"/>
  <c r="R513" i="5"/>
  <c r="AE512" i="5"/>
  <c r="V513" i="5"/>
  <c r="AI512" i="5"/>
  <c r="AJ512" i="5"/>
  <c r="W513" i="5"/>
  <c r="AB513" i="5"/>
  <c r="AO512" i="5"/>
  <c r="AA513" i="5"/>
  <c r="AN512" i="5"/>
  <c r="Y513" i="5"/>
  <c r="AL512" i="5"/>
  <c r="T513" i="5"/>
  <c r="AG512" i="5"/>
  <c r="AM512" i="5"/>
  <c r="Z513" i="5"/>
  <c r="U513" i="5"/>
  <c r="AH512" i="5"/>
  <c r="AD512" i="5"/>
  <c r="Q513" i="5"/>
  <c r="S513" i="5"/>
  <c r="AF512" i="5"/>
  <c r="AI503" i="6" l="1"/>
  <c r="AB505" i="6"/>
  <c r="AD505" i="6"/>
  <c r="V506" i="6"/>
  <c r="S506" i="6"/>
  <c r="U506" i="6"/>
  <c r="W506" i="6"/>
  <c r="X506" i="6"/>
  <c r="W507" i="6"/>
  <c r="AH504" i="6"/>
  <c r="Z506" i="6"/>
  <c r="AA506" i="6" s="1"/>
  <c r="AC506" i="6"/>
  <c r="AG505" i="6"/>
  <c r="N507" i="6"/>
  <c r="L507" i="6"/>
  <c r="O507" i="6"/>
  <c r="Q507" i="6"/>
  <c r="M507" i="6"/>
  <c r="I509" i="6"/>
  <c r="E509" i="6"/>
  <c r="G509" i="6"/>
  <c r="D509" i="6"/>
  <c r="J508" i="6"/>
  <c r="L508" i="6" s="1"/>
  <c r="AP512" i="5"/>
  <c r="AQ510" i="5"/>
  <c r="E510" i="6" s="1"/>
  <c r="F509" i="6"/>
  <c r="X512" i="5"/>
  <c r="AK511" i="5"/>
  <c r="R514" i="5"/>
  <c r="AE513" i="5"/>
  <c r="Q514" i="5"/>
  <c r="AD513" i="5"/>
  <c r="Y514" i="5"/>
  <c r="AL513" i="5"/>
  <c r="AO513" i="5"/>
  <c r="AB514" i="5"/>
  <c r="AG513" i="5"/>
  <c r="T514" i="5"/>
  <c r="AJ513" i="5"/>
  <c r="W514" i="5"/>
  <c r="S514" i="5"/>
  <c r="AF513" i="5"/>
  <c r="AA514" i="5"/>
  <c r="AN513" i="5"/>
  <c r="U514" i="5"/>
  <c r="AH513" i="5"/>
  <c r="Z514" i="5"/>
  <c r="AM513" i="5"/>
  <c r="AI513" i="5"/>
  <c r="V514" i="5"/>
  <c r="AI504" i="6" l="1"/>
  <c r="AB506" i="6"/>
  <c r="AD506" i="6"/>
  <c r="S508" i="6"/>
  <c r="T507" i="6"/>
  <c r="X507" i="6"/>
  <c r="V507" i="6"/>
  <c r="S507" i="6"/>
  <c r="U507" i="6"/>
  <c r="AH505" i="6"/>
  <c r="Z507" i="6"/>
  <c r="AA507" i="6" s="1"/>
  <c r="AC507" i="6"/>
  <c r="AG506" i="6"/>
  <c r="Q508" i="6"/>
  <c r="M508" i="6"/>
  <c r="N508" i="6"/>
  <c r="P508" i="6"/>
  <c r="O508" i="6"/>
  <c r="J509" i="6"/>
  <c r="O509" i="6" s="1"/>
  <c r="F510" i="6"/>
  <c r="H510" i="6"/>
  <c r="G510" i="6"/>
  <c r="I510" i="6"/>
  <c r="AP513" i="5"/>
  <c r="AQ511" i="5"/>
  <c r="E511" i="6" s="1"/>
  <c r="D510" i="6"/>
  <c r="X513" i="5"/>
  <c r="AK512" i="5"/>
  <c r="AF514" i="5"/>
  <c r="S515" i="5"/>
  <c r="AE514" i="5"/>
  <c r="R515" i="5"/>
  <c r="AA515" i="5"/>
  <c r="AN514" i="5"/>
  <c r="T515" i="5"/>
  <c r="AG514" i="5"/>
  <c r="AB515" i="5"/>
  <c r="AO514" i="5"/>
  <c r="AH514" i="5"/>
  <c r="U515" i="5"/>
  <c r="AM514" i="5"/>
  <c r="Z515" i="5"/>
  <c r="W515" i="5"/>
  <c r="AJ514" i="5"/>
  <c r="V515" i="5"/>
  <c r="AI514" i="5"/>
  <c r="Q515" i="5"/>
  <c r="AD514" i="5"/>
  <c r="Y515" i="5"/>
  <c r="AL514" i="5"/>
  <c r="AI505" i="6" l="1"/>
  <c r="AB507" i="6"/>
  <c r="AD507" i="6"/>
  <c r="V509" i="6"/>
  <c r="V508" i="6"/>
  <c r="W508" i="6"/>
  <c r="U508" i="6"/>
  <c r="T508" i="6"/>
  <c r="X508" i="6"/>
  <c r="AH506" i="6"/>
  <c r="Z508" i="6"/>
  <c r="AA508" i="6" s="1"/>
  <c r="AC508" i="6"/>
  <c r="AG507" i="6"/>
  <c r="N509" i="6"/>
  <c r="Q509" i="6"/>
  <c r="J510" i="6"/>
  <c r="Q510" i="6" s="1"/>
  <c r="L509" i="6"/>
  <c r="P509" i="6"/>
  <c r="M509" i="6"/>
  <c r="I511" i="6"/>
  <c r="F511" i="6"/>
  <c r="AP514" i="5"/>
  <c r="G511" i="6"/>
  <c r="H511" i="6"/>
  <c r="D511" i="6"/>
  <c r="AQ512" i="5"/>
  <c r="E512" i="6" s="1"/>
  <c r="X514" i="5"/>
  <c r="AK513" i="5"/>
  <c r="W516" i="5"/>
  <c r="AJ515" i="5"/>
  <c r="AE515" i="5"/>
  <c r="R516" i="5"/>
  <c r="AF515" i="5"/>
  <c r="S516" i="5"/>
  <c r="AM515" i="5"/>
  <c r="Z516" i="5"/>
  <c r="U516" i="5"/>
  <c r="AH515" i="5"/>
  <c r="V516" i="5"/>
  <c r="AI515" i="5"/>
  <c r="T516" i="5"/>
  <c r="AG515" i="5"/>
  <c r="AB516" i="5"/>
  <c r="AO515" i="5"/>
  <c r="AN515" i="5"/>
  <c r="AA516" i="5"/>
  <c r="AL515" i="5"/>
  <c r="Y516" i="5"/>
  <c r="Q516" i="5"/>
  <c r="AD515" i="5"/>
  <c r="AI506" i="6" l="1"/>
  <c r="T509" i="6"/>
  <c r="W509" i="6"/>
  <c r="S509" i="6"/>
  <c r="X510" i="6"/>
  <c r="X509" i="6"/>
  <c r="U509" i="6"/>
  <c r="AH507" i="6"/>
  <c r="Z509" i="6"/>
  <c r="AA509" i="6" s="1"/>
  <c r="AC509" i="6"/>
  <c r="AB508" i="6"/>
  <c r="AD508" i="6"/>
  <c r="AG508" i="6"/>
  <c r="N510" i="6"/>
  <c r="M510" i="6"/>
  <c r="O510" i="6"/>
  <c r="P510" i="6"/>
  <c r="L510" i="6"/>
  <c r="I512" i="6"/>
  <c r="G512" i="6"/>
  <c r="J511" i="6"/>
  <c r="P511" i="6" s="1"/>
  <c r="D512" i="6"/>
  <c r="F512" i="6"/>
  <c r="H512" i="6"/>
  <c r="AP515" i="5"/>
  <c r="AQ513" i="5"/>
  <c r="G513" i="6" s="1"/>
  <c r="AK514" i="5"/>
  <c r="X515" i="5"/>
  <c r="T517" i="5"/>
  <c r="AG516" i="5"/>
  <c r="R517" i="5"/>
  <c r="AE516" i="5"/>
  <c r="AL516" i="5"/>
  <c r="Y517" i="5"/>
  <c r="AB517" i="5"/>
  <c r="AO516" i="5"/>
  <c r="W517" i="5"/>
  <c r="AJ516" i="5"/>
  <c r="AM516" i="5"/>
  <c r="Z517" i="5"/>
  <c r="V517" i="5"/>
  <c r="AI516" i="5"/>
  <c r="Q517" i="5"/>
  <c r="AD516" i="5"/>
  <c r="S517" i="5"/>
  <c r="AF516" i="5"/>
  <c r="AA517" i="5"/>
  <c r="AN516" i="5"/>
  <c r="AH516" i="5"/>
  <c r="U517" i="5"/>
  <c r="AI507" i="6" l="1"/>
  <c r="AB509" i="6"/>
  <c r="AD509" i="6"/>
  <c r="W511" i="6"/>
  <c r="S510" i="6"/>
  <c r="W510" i="6"/>
  <c r="V510" i="6"/>
  <c r="T510" i="6"/>
  <c r="U510" i="6"/>
  <c r="AH508" i="6"/>
  <c r="Z510" i="6"/>
  <c r="AA510" i="6" s="1"/>
  <c r="AC510" i="6"/>
  <c r="AG509" i="6"/>
  <c r="M511" i="6"/>
  <c r="O511" i="6"/>
  <c r="L511" i="6"/>
  <c r="Q511" i="6"/>
  <c r="N511" i="6"/>
  <c r="I513" i="6"/>
  <c r="J512" i="6"/>
  <c r="M512" i="6" s="1"/>
  <c r="D513" i="6"/>
  <c r="E513" i="6"/>
  <c r="AQ514" i="5"/>
  <c r="D514" i="6" s="1"/>
  <c r="F513" i="6"/>
  <c r="H513" i="6"/>
  <c r="AP516" i="5"/>
  <c r="AK515" i="5"/>
  <c r="X516" i="5"/>
  <c r="R518" i="5"/>
  <c r="AE517" i="5"/>
  <c r="AG517" i="5"/>
  <c r="T518" i="5"/>
  <c r="Y518" i="5"/>
  <c r="AL517" i="5"/>
  <c r="Q518" i="5"/>
  <c r="AD517" i="5"/>
  <c r="Z518" i="5"/>
  <c r="AM517" i="5"/>
  <c r="V518" i="5"/>
  <c r="AI517" i="5"/>
  <c r="AB518" i="5"/>
  <c r="AO517" i="5"/>
  <c r="U518" i="5"/>
  <c r="AH517" i="5"/>
  <c r="W518" i="5"/>
  <c r="AJ517" i="5"/>
  <c r="AN517" i="5"/>
  <c r="AA518" i="5"/>
  <c r="S518" i="5"/>
  <c r="AF517" i="5"/>
  <c r="AI508" i="6" l="1"/>
  <c r="AB510" i="6"/>
  <c r="AD510" i="6"/>
  <c r="T512" i="6"/>
  <c r="U511" i="6"/>
  <c r="X511" i="6"/>
  <c r="S511" i="6"/>
  <c r="V511" i="6"/>
  <c r="T511" i="6"/>
  <c r="AH509" i="6"/>
  <c r="Z511" i="6"/>
  <c r="AA511" i="6" s="1"/>
  <c r="AC511" i="6"/>
  <c r="AG510" i="6"/>
  <c r="L512" i="6"/>
  <c r="Q512" i="6"/>
  <c r="N512" i="6"/>
  <c r="P512" i="6"/>
  <c r="O512" i="6"/>
  <c r="J513" i="6"/>
  <c r="M513" i="6" s="1"/>
  <c r="F514" i="6"/>
  <c r="E514" i="6"/>
  <c r="H514" i="6"/>
  <c r="G514" i="6"/>
  <c r="AQ515" i="5"/>
  <c r="I515" i="6" s="1"/>
  <c r="AP517" i="5"/>
  <c r="I514" i="6"/>
  <c r="X517" i="5"/>
  <c r="AK516" i="5"/>
  <c r="Q519" i="5"/>
  <c r="AD518" i="5"/>
  <c r="R519" i="5"/>
  <c r="AE518" i="5"/>
  <c r="U519" i="5"/>
  <c r="AH518" i="5"/>
  <c r="AM518" i="5"/>
  <c r="Z519" i="5"/>
  <c r="AB519" i="5"/>
  <c r="AO518" i="5"/>
  <c r="S519" i="5"/>
  <c r="AF518" i="5"/>
  <c r="AA519" i="5"/>
  <c r="AN518" i="5"/>
  <c r="AJ518" i="5"/>
  <c r="W519" i="5"/>
  <c r="AL518" i="5"/>
  <c r="Y519" i="5"/>
  <c r="V519" i="5"/>
  <c r="AI518" i="5"/>
  <c r="AG518" i="5"/>
  <c r="T519" i="5"/>
  <c r="AI509" i="6" l="1"/>
  <c r="AB511" i="6"/>
  <c r="AD511" i="6"/>
  <c r="T513" i="6"/>
  <c r="V512" i="6"/>
  <c r="W512" i="6"/>
  <c r="U512" i="6"/>
  <c r="X512" i="6"/>
  <c r="S512" i="6"/>
  <c r="AH510" i="6"/>
  <c r="Z512" i="6"/>
  <c r="AA512" i="6" s="1"/>
  <c r="AC512" i="6"/>
  <c r="AI510" i="6"/>
  <c r="AG511" i="6"/>
  <c r="N513" i="6"/>
  <c r="J514" i="6"/>
  <c r="Q514" i="6" s="1"/>
  <c r="O513" i="6"/>
  <c r="Q513" i="6"/>
  <c r="P513" i="6"/>
  <c r="L513" i="6"/>
  <c r="D515" i="6"/>
  <c r="F515" i="6"/>
  <c r="AP518" i="5"/>
  <c r="H515" i="6"/>
  <c r="E515" i="6"/>
  <c r="AQ516" i="5"/>
  <c r="I516" i="6" s="1"/>
  <c r="G515" i="6"/>
  <c r="AK517" i="5"/>
  <c r="X518" i="5"/>
  <c r="AN519" i="5"/>
  <c r="AA520" i="5"/>
  <c r="R520" i="5"/>
  <c r="AE519" i="5"/>
  <c r="Q520" i="5"/>
  <c r="AD519" i="5"/>
  <c r="Y520" i="5"/>
  <c r="AL519" i="5"/>
  <c r="U520" i="5"/>
  <c r="AH519" i="5"/>
  <c r="S520" i="5"/>
  <c r="AF519" i="5"/>
  <c r="AB520" i="5"/>
  <c r="AO519" i="5"/>
  <c r="AJ519" i="5"/>
  <c r="W520" i="5"/>
  <c r="Z520" i="5"/>
  <c r="AM519" i="5"/>
  <c r="T520" i="5"/>
  <c r="AG519" i="5"/>
  <c r="V520" i="5"/>
  <c r="AI519" i="5"/>
  <c r="AB512" i="6" l="1"/>
  <c r="AD512" i="6"/>
  <c r="S513" i="6"/>
  <c r="W513" i="6"/>
  <c r="X513" i="6"/>
  <c r="V513" i="6"/>
  <c r="X514" i="6"/>
  <c r="U513" i="6"/>
  <c r="AH511" i="6"/>
  <c r="Z513" i="6"/>
  <c r="AA513" i="6" s="1"/>
  <c r="AC513" i="6"/>
  <c r="N514" i="6"/>
  <c r="P514" i="6"/>
  <c r="AI511" i="6"/>
  <c r="AG512" i="6"/>
  <c r="O514" i="6"/>
  <c r="M514" i="6"/>
  <c r="L514" i="6"/>
  <c r="J515" i="6"/>
  <c r="M515" i="6" s="1"/>
  <c r="D516" i="6"/>
  <c r="G516" i="6"/>
  <c r="F516" i="6"/>
  <c r="E516" i="6"/>
  <c r="AP519" i="5"/>
  <c r="AQ517" i="5"/>
  <c r="F517" i="6" s="1"/>
  <c r="H516" i="6"/>
  <c r="X519" i="5"/>
  <c r="AK518" i="5"/>
  <c r="T521" i="5"/>
  <c r="AG520" i="5"/>
  <c r="R521" i="5"/>
  <c r="AE520" i="5"/>
  <c r="AF520" i="5"/>
  <c r="S521" i="5"/>
  <c r="AA521" i="5"/>
  <c r="AN520" i="5"/>
  <c r="Q521" i="5"/>
  <c r="AD520" i="5"/>
  <c r="U521" i="5"/>
  <c r="AH520" i="5"/>
  <c r="Y521" i="5"/>
  <c r="AL520" i="5"/>
  <c r="V521" i="5"/>
  <c r="AI520" i="5"/>
  <c r="Z521" i="5"/>
  <c r="AM520" i="5"/>
  <c r="W521" i="5"/>
  <c r="AJ520" i="5"/>
  <c r="AB521" i="5"/>
  <c r="AO520" i="5"/>
  <c r="AB513" i="6" l="1"/>
  <c r="AD513" i="6"/>
  <c r="T515" i="6"/>
  <c r="S514" i="6"/>
  <c r="T514" i="6"/>
  <c r="V514" i="6"/>
  <c r="AH512" i="6"/>
  <c r="W514" i="6"/>
  <c r="U514" i="6"/>
  <c r="Z514" i="6"/>
  <c r="AA514" i="6" s="1"/>
  <c r="AC514" i="6"/>
  <c r="AG513" i="6"/>
  <c r="N515" i="6"/>
  <c r="O515" i="6"/>
  <c r="Q515" i="6"/>
  <c r="L515" i="6"/>
  <c r="P515" i="6"/>
  <c r="J516" i="6"/>
  <c r="L516" i="6" s="1"/>
  <c r="D517" i="6"/>
  <c r="G517" i="6"/>
  <c r="H517" i="6"/>
  <c r="AQ518" i="5"/>
  <c r="D518" i="6" s="1"/>
  <c r="AP520" i="5"/>
  <c r="I517" i="6"/>
  <c r="E517" i="6"/>
  <c r="AK519" i="5"/>
  <c r="X520" i="5"/>
  <c r="AI521" i="5"/>
  <c r="V522" i="5"/>
  <c r="R522" i="5"/>
  <c r="AE521" i="5"/>
  <c r="AL521" i="5"/>
  <c r="Y522" i="5"/>
  <c r="Z522" i="5"/>
  <c r="AM521" i="5"/>
  <c r="AA522" i="5"/>
  <c r="AN521" i="5"/>
  <c r="AB522" i="5"/>
  <c r="AO521" i="5"/>
  <c r="AH521" i="5"/>
  <c r="U522" i="5"/>
  <c r="AG521" i="5"/>
  <c r="T522" i="5"/>
  <c r="AD521" i="5"/>
  <c r="Q522" i="5"/>
  <c r="AJ521" i="5"/>
  <c r="W522" i="5"/>
  <c r="S522" i="5"/>
  <c r="AF521" i="5"/>
  <c r="AB514" i="6" l="1"/>
  <c r="AD514" i="6"/>
  <c r="AI512" i="6"/>
  <c r="S516" i="6"/>
  <c r="W515" i="6"/>
  <c r="S515" i="6"/>
  <c r="X515" i="6"/>
  <c r="V515" i="6"/>
  <c r="U515" i="6"/>
  <c r="AH513" i="6"/>
  <c r="Z515" i="6"/>
  <c r="AA515" i="6" s="1"/>
  <c r="AC515" i="6"/>
  <c r="AG514" i="6"/>
  <c r="AI513" i="6"/>
  <c r="J517" i="6"/>
  <c r="P517" i="6" s="1"/>
  <c r="N516" i="6"/>
  <c r="M516" i="6"/>
  <c r="P516" i="6"/>
  <c r="O516" i="6"/>
  <c r="F518" i="6"/>
  <c r="Q516" i="6"/>
  <c r="G518" i="6"/>
  <c r="I518" i="6"/>
  <c r="E518" i="6"/>
  <c r="AP521" i="5"/>
  <c r="AQ519" i="5"/>
  <c r="E519" i="6" s="1"/>
  <c r="H518" i="6"/>
  <c r="X521" i="5"/>
  <c r="AK520" i="5"/>
  <c r="AH522" i="5"/>
  <c r="U523" i="5"/>
  <c r="AA523" i="5"/>
  <c r="AN522" i="5"/>
  <c r="AO522" i="5"/>
  <c r="AB523" i="5"/>
  <c r="Y523" i="5"/>
  <c r="AL522" i="5"/>
  <c r="AI522" i="5"/>
  <c r="V523" i="5"/>
  <c r="R523" i="5"/>
  <c r="AE522" i="5"/>
  <c r="Q523" i="5"/>
  <c r="AD522" i="5"/>
  <c r="AJ522" i="5"/>
  <c r="W523" i="5"/>
  <c r="Z523" i="5"/>
  <c r="AM522" i="5"/>
  <c r="S523" i="5"/>
  <c r="AF522" i="5"/>
  <c r="T523" i="5"/>
  <c r="AG522" i="5"/>
  <c r="AB515" i="6" l="1"/>
  <c r="AD515" i="6"/>
  <c r="X516" i="6"/>
  <c r="V516" i="6"/>
  <c r="W516" i="6"/>
  <c r="T516" i="6"/>
  <c r="U516" i="6"/>
  <c r="W517" i="6"/>
  <c r="AH514" i="6"/>
  <c r="Z516" i="6"/>
  <c r="AA516" i="6" s="1"/>
  <c r="AC516" i="6"/>
  <c r="AI514" i="6"/>
  <c r="N517" i="6"/>
  <c r="Q517" i="6"/>
  <c r="M517" i="6"/>
  <c r="L517" i="6"/>
  <c r="O517" i="6"/>
  <c r="I519" i="6"/>
  <c r="G519" i="6"/>
  <c r="J518" i="6"/>
  <c r="Q518" i="6" s="1"/>
  <c r="F519" i="6"/>
  <c r="H519" i="6"/>
  <c r="D519" i="6"/>
  <c r="AQ520" i="5"/>
  <c r="D520" i="6" s="1"/>
  <c r="AP522" i="5"/>
  <c r="AK521" i="5"/>
  <c r="X522" i="5"/>
  <c r="AO523" i="5"/>
  <c r="AB524" i="5"/>
  <c r="W524" i="5"/>
  <c r="AJ523" i="5"/>
  <c r="Z524" i="5"/>
  <c r="AM523" i="5"/>
  <c r="AI523" i="5"/>
  <c r="V524" i="5"/>
  <c r="AA524" i="5"/>
  <c r="AN523" i="5"/>
  <c r="T524" i="5"/>
  <c r="AG523" i="5"/>
  <c r="AH523" i="5"/>
  <c r="U524" i="5"/>
  <c r="Q524" i="5"/>
  <c r="AD523" i="5"/>
  <c r="R524" i="5"/>
  <c r="AE523" i="5"/>
  <c r="AF523" i="5"/>
  <c r="S524" i="5"/>
  <c r="Y524" i="5"/>
  <c r="AL523" i="5"/>
  <c r="X518" i="6" l="1"/>
  <c r="V517" i="6"/>
  <c r="S517" i="6"/>
  <c r="T517" i="6"/>
  <c r="X517" i="6"/>
  <c r="U517" i="6"/>
  <c r="Z517" i="6"/>
  <c r="AA517" i="6" s="1"/>
  <c r="AC517" i="6"/>
  <c r="AB516" i="6"/>
  <c r="AD516" i="6"/>
  <c r="AG515" i="6"/>
  <c r="AG516" i="6"/>
  <c r="N518" i="6"/>
  <c r="P518" i="6"/>
  <c r="M518" i="6"/>
  <c r="L518" i="6"/>
  <c r="O518" i="6"/>
  <c r="E520" i="6"/>
  <c r="H520" i="6"/>
  <c r="J519" i="6"/>
  <c r="L519" i="6" s="1"/>
  <c r="I520" i="6"/>
  <c r="G520" i="6"/>
  <c r="F520" i="6"/>
  <c r="AP523" i="5"/>
  <c r="AQ521" i="5"/>
  <c r="D521" i="6" s="1"/>
  <c r="X523" i="5"/>
  <c r="AK522" i="5"/>
  <c r="AB525" i="5"/>
  <c r="AO524" i="5"/>
  <c r="AF524" i="5"/>
  <c r="S525" i="5"/>
  <c r="Y525" i="5"/>
  <c r="AL524" i="5"/>
  <c r="AA525" i="5"/>
  <c r="AN524" i="5"/>
  <c r="AE524" i="5"/>
  <c r="R525" i="5"/>
  <c r="AD524" i="5"/>
  <c r="Q525" i="5"/>
  <c r="AM524" i="5"/>
  <c r="Z525" i="5"/>
  <c r="V525" i="5"/>
  <c r="AI524" i="5"/>
  <c r="U525" i="5"/>
  <c r="AH524" i="5"/>
  <c r="AG524" i="5"/>
  <c r="T525" i="5"/>
  <c r="AJ524" i="5"/>
  <c r="W525" i="5"/>
  <c r="AB517" i="6" l="1"/>
  <c r="AD517" i="6"/>
  <c r="S519" i="6"/>
  <c r="V518" i="6"/>
  <c r="S518" i="6"/>
  <c r="T518" i="6"/>
  <c r="W518" i="6"/>
  <c r="U518" i="6"/>
  <c r="AH516" i="6"/>
  <c r="AH515" i="6"/>
  <c r="Z518" i="6"/>
  <c r="AA518" i="6" s="1"/>
  <c r="AC518" i="6"/>
  <c r="AI516" i="6"/>
  <c r="AG517" i="6"/>
  <c r="AI515" i="6"/>
  <c r="O519" i="6"/>
  <c r="M519" i="6"/>
  <c r="N519" i="6"/>
  <c r="Q519" i="6"/>
  <c r="P519" i="6"/>
  <c r="F521" i="6"/>
  <c r="E521" i="6"/>
  <c r="G521" i="6"/>
  <c r="J520" i="6"/>
  <c r="O520" i="6" s="1"/>
  <c r="I521" i="6"/>
  <c r="AP524" i="5"/>
  <c r="AQ522" i="5"/>
  <c r="I522" i="6" s="1"/>
  <c r="H521" i="6"/>
  <c r="X524" i="5"/>
  <c r="AK523" i="5"/>
  <c r="S526" i="5"/>
  <c r="AF525" i="5"/>
  <c r="Y526" i="5"/>
  <c r="AL525" i="5"/>
  <c r="Q526" i="5"/>
  <c r="AD525" i="5"/>
  <c r="W526" i="5"/>
  <c r="AJ525" i="5"/>
  <c r="U526" i="5"/>
  <c r="AH525" i="5"/>
  <c r="V526" i="5"/>
  <c r="AI525" i="5"/>
  <c r="R526" i="5"/>
  <c r="AE525" i="5"/>
  <c r="AB526" i="5"/>
  <c r="AO525" i="5"/>
  <c r="T526" i="5"/>
  <c r="AG525" i="5"/>
  <c r="AM525" i="5"/>
  <c r="Z526" i="5"/>
  <c r="AA526" i="5"/>
  <c r="AN525" i="5"/>
  <c r="AB518" i="6" l="1"/>
  <c r="AD518" i="6"/>
  <c r="V520" i="6"/>
  <c r="W519" i="6"/>
  <c r="X519" i="6"/>
  <c r="U519" i="6"/>
  <c r="T519" i="6"/>
  <c r="V519" i="6"/>
  <c r="AH517" i="6"/>
  <c r="Z519" i="6"/>
  <c r="AA519" i="6" s="1"/>
  <c r="AC519" i="6"/>
  <c r="AG518" i="6"/>
  <c r="AI517" i="6"/>
  <c r="J521" i="6"/>
  <c r="M521" i="6" s="1"/>
  <c r="H522" i="6"/>
  <c r="E522" i="6"/>
  <c r="M520" i="6"/>
  <c r="F522" i="6"/>
  <c r="L520" i="6"/>
  <c r="D522" i="6"/>
  <c r="N520" i="6"/>
  <c r="Q520" i="6"/>
  <c r="G522" i="6"/>
  <c r="P520" i="6"/>
  <c r="AP525" i="5"/>
  <c r="AQ523" i="5"/>
  <c r="G523" i="6" s="1"/>
  <c r="X525" i="5"/>
  <c r="AK524" i="5"/>
  <c r="AD526" i="5"/>
  <c r="Q527" i="5"/>
  <c r="AO526" i="5"/>
  <c r="AB527" i="5"/>
  <c r="AJ526" i="5"/>
  <c r="W527" i="5"/>
  <c r="Z527" i="5"/>
  <c r="AM526" i="5"/>
  <c r="U527" i="5"/>
  <c r="AH526" i="5"/>
  <c r="AE526" i="5"/>
  <c r="R527" i="5"/>
  <c r="AL526" i="5"/>
  <c r="Y527" i="5"/>
  <c r="S527" i="5"/>
  <c r="AF526" i="5"/>
  <c r="AA527" i="5"/>
  <c r="AN526" i="5"/>
  <c r="AG526" i="5"/>
  <c r="T527" i="5"/>
  <c r="V527" i="5"/>
  <c r="AI526" i="5"/>
  <c r="W520" i="6" l="1"/>
  <c r="X520" i="6"/>
  <c r="U520" i="6"/>
  <c r="S520" i="6"/>
  <c r="T520" i="6"/>
  <c r="T521" i="6"/>
  <c r="AH518" i="6"/>
  <c r="Z520" i="6"/>
  <c r="AA520" i="6" s="1"/>
  <c r="AC520" i="6"/>
  <c r="AB519" i="6"/>
  <c r="AD519" i="6"/>
  <c r="O521" i="6"/>
  <c r="AG519" i="6"/>
  <c r="P521" i="6"/>
  <c r="N521" i="6"/>
  <c r="L521" i="6"/>
  <c r="Q521" i="6"/>
  <c r="J522" i="6"/>
  <c r="M522" i="6" s="1"/>
  <c r="I523" i="6"/>
  <c r="D523" i="6"/>
  <c r="AP526" i="5"/>
  <c r="E523" i="6"/>
  <c r="F523" i="6"/>
  <c r="AQ524" i="5"/>
  <c r="D524" i="6" s="1"/>
  <c r="H523" i="6"/>
  <c r="X526" i="5"/>
  <c r="AK525" i="5"/>
  <c r="Y528" i="5"/>
  <c r="AL527" i="5"/>
  <c r="AF527" i="5"/>
  <c r="S528" i="5"/>
  <c r="AB528" i="5"/>
  <c r="AO527" i="5"/>
  <c r="V528" i="5"/>
  <c r="AI527" i="5"/>
  <c r="AD527" i="5"/>
  <c r="Q528" i="5"/>
  <c r="AM527" i="5"/>
  <c r="Z528" i="5"/>
  <c r="W528" i="5"/>
  <c r="AJ527" i="5"/>
  <c r="R528" i="5"/>
  <c r="AE527" i="5"/>
  <c r="T528" i="5"/>
  <c r="AG527" i="5"/>
  <c r="U528" i="5"/>
  <c r="AH527" i="5"/>
  <c r="AN527" i="5"/>
  <c r="AA528" i="5"/>
  <c r="AB520" i="6" l="1"/>
  <c r="AI518" i="6"/>
  <c r="AD520" i="6"/>
  <c r="T522" i="6"/>
  <c r="X521" i="6"/>
  <c r="S521" i="6"/>
  <c r="U521" i="6"/>
  <c r="W521" i="6"/>
  <c r="AH519" i="6"/>
  <c r="V521" i="6"/>
  <c r="Z521" i="6"/>
  <c r="AA521" i="6" s="1"/>
  <c r="AC521" i="6"/>
  <c r="AG520" i="6"/>
  <c r="Q522" i="6"/>
  <c r="N522" i="6"/>
  <c r="L522" i="6"/>
  <c r="P522" i="6"/>
  <c r="O522" i="6"/>
  <c r="F524" i="6"/>
  <c r="H524" i="6"/>
  <c r="E524" i="6"/>
  <c r="J523" i="6"/>
  <c r="L523" i="6" s="1"/>
  <c r="AP527" i="5"/>
  <c r="G524" i="6"/>
  <c r="I524" i="6"/>
  <c r="AQ525" i="5"/>
  <c r="H525" i="6" s="1"/>
  <c r="X527" i="5"/>
  <c r="AK526" i="5"/>
  <c r="S529" i="5"/>
  <c r="AF528" i="5"/>
  <c r="R529" i="5"/>
  <c r="AE528" i="5"/>
  <c r="AG528" i="5"/>
  <c r="T529" i="5"/>
  <c r="W529" i="5"/>
  <c r="AJ528" i="5"/>
  <c r="Z529" i="5"/>
  <c r="AM528" i="5"/>
  <c r="Y529" i="5"/>
  <c r="AL528" i="5"/>
  <c r="AH528" i="5"/>
  <c r="U529" i="5"/>
  <c r="AB529" i="5"/>
  <c r="AO528" i="5"/>
  <c r="AD528" i="5"/>
  <c r="Q529" i="5"/>
  <c r="AA529" i="5"/>
  <c r="AN528" i="5"/>
  <c r="V529" i="5"/>
  <c r="AI528" i="5"/>
  <c r="AB521" i="6" l="1"/>
  <c r="AD521" i="6"/>
  <c r="AI519" i="6"/>
  <c r="S523" i="6"/>
  <c r="V522" i="6"/>
  <c r="W522" i="6"/>
  <c r="S522" i="6"/>
  <c r="U522" i="6"/>
  <c r="X522" i="6"/>
  <c r="AH520" i="6"/>
  <c r="Z522" i="6"/>
  <c r="AA522" i="6" s="1"/>
  <c r="AC522" i="6"/>
  <c r="AG521" i="6"/>
  <c r="AI520" i="6"/>
  <c r="N523" i="6"/>
  <c r="M523" i="6"/>
  <c r="J524" i="6"/>
  <c r="L524" i="6" s="1"/>
  <c r="P523" i="6"/>
  <c r="O523" i="6"/>
  <c r="Q523" i="6"/>
  <c r="F525" i="6"/>
  <c r="E525" i="6"/>
  <c r="AQ526" i="5"/>
  <c r="G526" i="6" s="1"/>
  <c r="G525" i="6"/>
  <c r="D525" i="6"/>
  <c r="I525" i="6"/>
  <c r="AP528" i="5"/>
  <c r="X528" i="5"/>
  <c r="AK527" i="5"/>
  <c r="AM529" i="5"/>
  <c r="Z530" i="5"/>
  <c r="AA530" i="5"/>
  <c r="AN529" i="5"/>
  <c r="W530" i="5"/>
  <c r="AJ529" i="5"/>
  <c r="AD529" i="5"/>
  <c r="Q530" i="5"/>
  <c r="T530" i="5"/>
  <c r="AG529" i="5"/>
  <c r="AB530" i="5"/>
  <c r="AO529" i="5"/>
  <c r="AE529" i="5"/>
  <c r="R530" i="5"/>
  <c r="AL529" i="5"/>
  <c r="Y530" i="5"/>
  <c r="AH529" i="5"/>
  <c r="U530" i="5"/>
  <c r="V530" i="5"/>
  <c r="AI529" i="5"/>
  <c r="S530" i="5"/>
  <c r="AF529" i="5"/>
  <c r="AB522" i="6" l="1"/>
  <c r="AD522" i="6"/>
  <c r="X523" i="6"/>
  <c r="V523" i="6"/>
  <c r="W523" i="6"/>
  <c r="S524" i="6"/>
  <c r="T523" i="6"/>
  <c r="U523" i="6"/>
  <c r="AH521" i="6"/>
  <c r="Z523" i="6"/>
  <c r="AA523" i="6" s="1"/>
  <c r="AC523" i="6"/>
  <c r="AG522" i="6"/>
  <c r="AI521" i="6"/>
  <c r="M524" i="6"/>
  <c r="Q524" i="6"/>
  <c r="P524" i="6"/>
  <c r="O524" i="6"/>
  <c r="N524" i="6"/>
  <c r="J525" i="6"/>
  <c r="N525" i="6" s="1"/>
  <c r="D526" i="6"/>
  <c r="I526" i="6"/>
  <c r="E526" i="6"/>
  <c r="H526" i="6"/>
  <c r="F526" i="6"/>
  <c r="AP529" i="5"/>
  <c r="AQ527" i="5"/>
  <c r="H527" i="6" s="1"/>
  <c r="AK528" i="5"/>
  <c r="X529" i="5"/>
  <c r="Y531" i="5"/>
  <c r="AL530" i="5"/>
  <c r="AJ530" i="5"/>
  <c r="W531" i="5"/>
  <c r="U531" i="5"/>
  <c r="AH530" i="5"/>
  <c r="AA531" i="5"/>
  <c r="AN530" i="5"/>
  <c r="AF530" i="5"/>
  <c r="S531" i="5"/>
  <c r="R531" i="5"/>
  <c r="AE530" i="5"/>
  <c r="AG530" i="5"/>
  <c r="T531" i="5"/>
  <c r="AM530" i="5"/>
  <c r="Z531" i="5"/>
  <c r="Q531" i="5"/>
  <c r="AD530" i="5"/>
  <c r="AB531" i="5"/>
  <c r="AO530" i="5"/>
  <c r="V531" i="5"/>
  <c r="AI530" i="5"/>
  <c r="U525" i="6" l="1"/>
  <c r="U524" i="6"/>
  <c r="V524" i="6"/>
  <c r="W524" i="6"/>
  <c r="X524" i="6"/>
  <c r="T524" i="6"/>
  <c r="AH522" i="6"/>
  <c r="Z524" i="6"/>
  <c r="AA524" i="6" s="1"/>
  <c r="AC524" i="6"/>
  <c r="AB523" i="6"/>
  <c r="AD523" i="6"/>
  <c r="P525" i="6"/>
  <c r="Q525" i="6"/>
  <c r="AG523" i="6"/>
  <c r="O525" i="6"/>
  <c r="L525" i="6"/>
  <c r="M525" i="6"/>
  <c r="J526" i="6"/>
  <c r="O526" i="6" s="1"/>
  <c r="I527" i="6"/>
  <c r="G527" i="6"/>
  <c r="E527" i="6"/>
  <c r="F527" i="6"/>
  <c r="AP530" i="5"/>
  <c r="D527" i="6"/>
  <c r="AQ528" i="5"/>
  <c r="I528" i="6" s="1"/>
  <c r="AK529" i="5"/>
  <c r="X530" i="5"/>
  <c r="AG531" i="5"/>
  <c r="T532" i="5"/>
  <c r="U532" i="5"/>
  <c r="AH531" i="5"/>
  <c r="AD531" i="5"/>
  <c r="Q532" i="5"/>
  <c r="V532" i="5"/>
  <c r="AI531" i="5"/>
  <c r="AB532" i="5"/>
  <c r="AO531" i="5"/>
  <c r="R532" i="5"/>
  <c r="AE531" i="5"/>
  <c r="W532" i="5"/>
  <c r="AJ531" i="5"/>
  <c r="AA532" i="5"/>
  <c r="AN531" i="5"/>
  <c r="AM531" i="5"/>
  <c r="Z532" i="5"/>
  <c r="S532" i="5"/>
  <c r="AF531" i="5"/>
  <c r="Y532" i="5"/>
  <c r="AL531" i="5"/>
  <c r="AI522" i="6" l="1"/>
  <c r="V526" i="6"/>
  <c r="T525" i="6"/>
  <c r="S525" i="6"/>
  <c r="V525" i="6"/>
  <c r="AH523" i="6"/>
  <c r="X525" i="6"/>
  <c r="W525" i="6"/>
  <c r="Z525" i="6"/>
  <c r="AA525" i="6" s="1"/>
  <c r="AC525" i="6"/>
  <c r="AB524" i="6"/>
  <c r="AD524" i="6"/>
  <c r="AG524" i="6"/>
  <c r="M526" i="6"/>
  <c r="P526" i="6"/>
  <c r="Q526" i="6"/>
  <c r="L526" i="6"/>
  <c r="N526" i="6"/>
  <c r="J527" i="6"/>
  <c r="N527" i="6" s="1"/>
  <c r="D528" i="6"/>
  <c r="G528" i="6"/>
  <c r="F528" i="6"/>
  <c r="E528" i="6"/>
  <c r="H528" i="6"/>
  <c r="AQ529" i="5"/>
  <c r="F529" i="6" s="1"/>
  <c r="AP531" i="5"/>
  <c r="X531" i="5"/>
  <c r="AK530" i="5"/>
  <c r="T533" i="5"/>
  <c r="AG532" i="5"/>
  <c r="AI532" i="5"/>
  <c r="V533" i="5"/>
  <c r="U533" i="5"/>
  <c r="AH532" i="5"/>
  <c r="AA533" i="5"/>
  <c r="AN532" i="5"/>
  <c r="S533" i="5"/>
  <c r="AF532" i="5"/>
  <c r="R533" i="5"/>
  <c r="AE532" i="5"/>
  <c r="Z533" i="5"/>
  <c r="AM532" i="5"/>
  <c r="AD532" i="5"/>
  <c r="Q533" i="5"/>
  <c r="W533" i="5"/>
  <c r="AJ532" i="5"/>
  <c r="Y533" i="5"/>
  <c r="AL532" i="5"/>
  <c r="AO532" i="5"/>
  <c r="AB533" i="5"/>
  <c r="AB525" i="6" l="1"/>
  <c r="AI523" i="6"/>
  <c r="AD525" i="6"/>
  <c r="U527" i="6"/>
  <c r="U526" i="6"/>
  <c r="S526" i="6"/>
  <c r="X526" i="6"/>
  <c r="W526" i="6"/>
  <c r="T526" i="6"/>
  <c r="AH524" i="6"/>
  <c r="Z526" i="6"/>
  <c r="AA526" i="6" s="1"/>
  <c r="AC526" i="6"/>
  <c r="AG525" i="6"/>
  <c r="AI524" i="6"/>
  <c r="J528" i="6"/>
  <c r="P528" i="6" s="1"/>
  <c r="P527" i="6"/>
  <c r="M527" i="6"/>
  <c r="Q527" i="6"/>
  <c r="O527" i="6"/>
  <c r="L527" i="6"/>
  <c r="D529" i="6"/>
  <c r="I529" i="6"/>
  <c r="G529" i="6"/>
  <c r="E529" i="6"/>
  <c r="AQ530" i="5"/>
  <c r="E530" i="6" s="1"/>
  <c r="H529" i="6"/>
  <c r="AP532" i="5"/>
  <c r="X532" i="5"/>
  <c r="AK531" i="5"/>
  <c r="AH533" i="5"/>
  <c r="U534" i="5"/>
  <c r="AA534" i="5"/>
  <c r="AN533" i="5"/>
  <c r="V534" i="5"/>
  <c r="AI533" i="5"/>
  <c r="S534" i="5"/>
  <c r="AF533" i="5"/>
  <c r="W534" i="5"/>
  <c r="AJ533" i="5"/>
  <c r="Q534" i="5"/>
  <c r="AD533" i="5"/>
  <c r="R534" i="5"/>
  <c r="AE533" i="5"/>
  <c r="AG533" i="5"/>
  <c r="T534" i="5"/>
  <c r="AL533" i="5"/>
  <c r="Y534" i="5"/>
  <c r="Z534" i="5"/>
  <c r="AM533" i="5"/>
  <c r="AB534" i="5"/>
  <c r="AO533" i="5"/>
  <c r="AB526" i="6" l="1"/>
  <c r="AD526" i="6"/>
  <c r="S527" i="6"/>
  <c r="V527" i="6"/>
  <c r="X527" i="6"/>
  <c r="T527" i="6"/>
  <c r="W527" i="6"/>
  <c r="W528" i="6"/>
  <c r="AH525" i="6"/>
  <c r="Z527" i="6"/>
  <c r="AA527" i="6" s="1"/>
  <c r="AC527" i="6"/>
  <c r="Q528" i="6"/>
  <c r="AI525" i="6"/>
  <c r="L528" i="6"/>
  <c r="M528" i="6"/>
  <c r="N528" i="6"/>
  <c r="O528" i="6"/>
  <c r="J529" i="6"/>
  <c r="Q529" i="6" s="1"/>
  <c r="F530" i="6"/>
  <c r="H530" i="6"/>
  <c r="G530" i="6"/>
  <c r="I530" i="6"/>
  <c r="AQ531" i="5"/>
  <c r="H531" i="6" s="1"/>
  <c r="D530" i="6"/>
  <c r="AP533" i="5"/>
  <c r="AK532" i="5"/>
  <c r="X533" i="5"/>
  <c r="AL534" i="5"/>
  <c r="Y535" i="5"/>
  <c r="AN534" i="5"/>
  <c r="AA535" i="5"/>
  <c r="AF534" i="5"/>
  <c r="S535" i="5"/>
  <c r="V535" i="5"/>
  <c r="AI534" i="5"/>
  <c r="AG534" i="5"/>
  <c r="T535" i="5"/>
  <c r="AD534" i="5"/>
  <c r="Q535" i="5"/>
  <c r="AM534" i="5"/>
  <c r="Z535" i="5"/>
  <c r="W535" i="5"/>
  <c r="AJ534" i="5"/>
  <c r="AH534" i="5"/>
  <c r="U535" i="5"/>
  <c r="AO534" i="5"/>
  <c r="AB535" i="5"/>
  <c r="R535" i="5"/>
  <c r="AE534" i="5"/>
  <c r="AB527" i="6" l="1"/>
  <c r="AD527" i="6"/>
  <c r="X529" i="6"/>
  <c r="V528" i="6"/>
  <c r="U528" i="6"/>
  <c r="T528" i="6"/>
  <c r="S528" i="6"/>
  <c r="X528" i="6"/>
  <c r="Z528" i="6"/>
  <c r="AA528" i="6" s="1"/>
  <c r="AC528" i="6"/>
  <c r="AG526" i="6"/>
  <c r="AG527" i="6"/>
  <c r="G531" i="6"/>
  <c r="E531" i="6"/>
  <c r="P529" i="6"/>
  <c r="D531" i="6"/>
  <c r="F531" i="6"/>
  <c r="M529" i="6"/>
  <c r="L529" i="6"/>
  <c r="N529" i="6"/>
  <c r="O529" i="6"/>
  <c r="I531" i="6"/>
  <c r="J530" i="6"/>
  <c r="P530" i="6" s="1"/>
  <c r="AQ532" i="5"/>
  <c r="I532" i="6" s="1"/>
  <c r="AP534" i="5"/>
  <c r="AK533" i="5"/>
  <c r="X534" i="5"/>
  <c r="W536" i="5"/>
  <c r="AJ535" i="5"/>
  <c r="AG535" i="5"/>
  <c r="T536" i="5"/>
  <c r="V536" i="5"/>
  <c r="AI535" i="5"/>
  <c r="Y536" i="5"/>
  <c r="AL535" i="5"/>
  <c r="Q536" i="5"/>
  <c r="AD535" i="5"/>
  <c r="AO535" i="5"/>
  <c r="AB536" i="5"/>
  <c r="S536" i="5"/>
  <c r="AF535" i="5"/>
  <c r="AN535" i="5"/>
  <c r="AA536" i="5"/>
  <c r="AE535" i="5"/>
  <c r="R536" i="5"/>
  <c r="U536" i="5"/>
  <c r="AH535" i="5"/>
  <c r="Z536" i="5"/>
  <c r="AM535" i="5"/>
  <c r="AB528" i="6" l="1"/>
  <c r="AD528" i="6"/>
  <c r="W530" i="6"/>
  <c r="V529" i="6"/>
  <c r="U529" i="6"/>
  <c r="S529" i="6"/>
  <c r="T529" i="6"/>
  <c r="W529" i="6"/>
  <c r="AH527" i="6"/>
  <c r="AH526" i="6"/>
  <c r="Z529" i="6"/>
  <c r="AA529" i="6" s="1"/>
  <c r="AC529" i="6"/>
  <c r="AI527" i="6"/>
  <c r="AI526" i="6"/>
  <c r="AG528" i="6"/>
  <c r="J531" i="6"/>
  <c r="Q531" i="6" s="1"/>
  <c r="F532" i="6"/>
  <c r="G532" i="6"/>
  <c r="D532" i="6"/>
  <c r="H532" i="6"/>
  <c r="M530" i="6"/>
  <c r="Q530" i="6"/>
  <c r="N530" i="6"/>
  <c r="L530" i="6"/>
  <c r="O530" i="6"/>
  <c r="AP535" i="5"/>
  <c r="AQ533" i="5"/>
  <c r="G533" i="6" s="1"/>
  <c r="E532" i="6"/>
  <c r="AK534" i="5"/>
  <c r="X535" i="5"/>
  <c r="U537" i="5"/>
  <c r="AH536" i="5"/>
  <c r="AD536" i="5"/>
  <c r="Q537" i="5"/>
  <c r="AG536" i="5"/>
  <c r="T537" i="5"/>
  <c r="R537" i="5"/>
  <c r="AE536" i="5"/>
  <c r="W537" i="5"/>
  <c r="AJ536" i="5"/>
  <c r="Y537" i="5"/>
  <c r="AL536" i="5"/>
  <c r="AA537" i="5"/>
  <c r="AN536" i="5"/>
  <c r="AF536" i="5"/>
  <c r="S537" i="5"/>
  <c r="AO536" i="5"/>
  <c r="AB537" i="5"/>
  <c r="Z537" i="5"/>
  <c r="AM536" i="5"/>
  <c r="AI536" i="5"/>
  <c r="V537" i="5"/>
  <c r="AB529" i="6" l="1"/>
  <c r="AD529" i="6"/>
  <c r="V530" i="6"/>
  <c r="S530" i="6"/>
  <c r="U530" i="6"/>
  <c r="X530" i="6"/>
  <c r="T530" i="6"/>
  <c r="X531" i="6"/>
  <c r="AH528" i="6"/>
  <c r="Z530" i="6"/>
  <c r="AA530" i="6" s="1"/>
  <c r="AC530" i="6"/>
  <c r="N531" i="6"/>
  <c r="L531" i="6"/>
  <c r="P531" i="6"/>
  <c r="M531" i="6"/>
  <c r="O531" i="6"/>
  <c r="J532" i="6"/>
  <c r="N532" i="6" s="1"/>
  <c r="H533" i="6"/>
  <c r="D533" i="6"/>
  <c r="AQ534" i="5"/>
  <c r="F534" i="6" s="1"/>
  <c r="E533" i="6"/>
  <c r="F533" i="6"/>
  <c r="AP536" i="5"/>
  <c r="I533" i="6"/>
  <c r="AK535" i="5"/>
  <c r="X536" i="5"/>
  <c r="AE537" i="5"/>
  <c r="R538" i="5"/>
  <c r="AF537" i="5"/>
  <c r="S538" i="5"/>
  <c r="U538" i="5"/>
  <c r="AH537" i="5"/>
  <c r="Q538" i="5"/>
  <c r="AD537" i="5"/>
  <c r="AB538" i="5"/>
  <c r="AO537" i="5"/>
  <c r="V538" i="5"/>
  <c r="AI537" i="5"/>
  <c r="AA538" i="5"/>
  <c r="AN537" i="5"/>
  <c r="AM537" i="5"/>
  <c r="Z538" i="5"/>
  <c r="AL537" i="5"/>
  <c r="Y538" i="5"/>
  <c r="T538" i="5"/>
  <c r="AG537" i="5"/>
  <c r="AJ537" i="5"/>
  <c r="W538" i="5"/>
  <c r="AB530" i="6" l="1"/>
  <c r="AD530" i="6"/>
  <c r="AI528" i="6"/>
  <c r="U532" i="6"/>
  <c r="V531" i="6"/>
  <c r="T531" i="6"/>
  <c r="W531" i="6"/>
  <c r="S531" i="6"/>
  <c r="U531" i="6"/>
  <c r="Z531" i="6"/>
  <c r="AA531" i="6" s="1"/>
  <c r="AC531" i="6"/>
  <c r="AG529" i="6"/>
  <c r="H534" i="6"/>
  <c r="M532" i="6"/>
  <c r="AG530" i="6"/>
  <c r="P532" i="6"/>
  <c r="O532" i="6"/>
  <c r="L532" i="6"/>
  <c r="Q532" i="6"/>
  <c r="I534" i="6"/>
  <c r="E534" i="6"/>
  <c r="G534" i="6"/>
  <c r="D534" i="6"/>
  <c r="J533" i="6"/>
  <c r="O533" i="6" s="1"/>
  <c r="AP537" i="5"/>
  <c r="AQ535" i="5"/>
  <c r="F535" i="6" s="1"/>
  <c r="AK536" i="5"/>
  <c r="X537" i="5"/>
  <c r="T539" i="5"/>
  <c r="AG538" i="5"/>
  <c r="Y539" i="5"/>
  <c r="AL538" i="5"/>
  <c r="R539" i="5"/>
  <c r="AE538" i="5"/>
  <c r="AO538" i="5"/>
  <c r="AB539" i="5"/>
  <c r="AA539" i="5"/>
  <c r="AN538" i="5"/>
  <c r="AI538" i="5"/>
  <c r="V539" i="5"/>
  <c r="S539" i="5"/>
  <c r="AF538" i="5"/>
  <c r="AD538" i="5"/>
  <c r="Q539" i="5"/>
  <c r="AH538" i="5"/>
  <c r="U539" i="5"/>
  <c r="Z539" i="5"/>
  <c r="AM538" i="5"/>
  <c r="AJ538" i="5"/>
  <c r="W539" i="5"/>
  <c r="AB531" i="6" l="1"/>
  <c r="AD531" i="6"/>
  <c r="V533" i="6"/>
  <c r="X532" i="6"/>
  <c r="S532" i="6"/>
  <c r="V532" i="6"/>
  <c r="W532" i="6"/>
  <c r="AH530" i="6"/>
  <c r="T532" i="6"/>
  <c r="AH529" i="6"/>
  <c r="Z532" i="6"/>
  <c r="AA532" i="6" s="1"/>
  <c r="AC532" i="6"/>
  <c r="AI529" i="6"/>
  <c r="AG531" i="6"/>
  <c r="M533" i="6"/>
  <c r="J534" i="6"/>
  <c r="P534" i="6" s="1"/>
  <c r="Q533" i="6"/>
  <c r="I535" i="6"/>
  <c r="G535" i="6"/>
  <c r="P533" i="6"/>
  <c r="N533" i="6"/>
  <c r="D535" i="6"/>
  <c r="L533" i="6"/>
  <c r="H535" i="6"/>
  <c r="AQ536" i="5"/>
  <c r="D536" i="6" s="1"/>
  <c r="AP538" i="5"/>
  <c r="E535" i="6"/>
  <c r="X538" i="5"/>
  <c r="AK537" i="5"/>
  <c r="R540" i="5"/>
  <c r="AE539" i="5"/>
  <c r="Q540" i="5"/>
  <c r="AD539" i="5"/>
  <c r="AM539" i="5"/>
  <c r="Z540" i="5"/>
  <c r="AF539" i="5"/>
  <c r="S540" i="5"/>
  <c r="AL539" i="5"/>
  <c r="Y540" i="5"/>
  <c r="V540" i="5"/>
  <c r="AI539" i="5"/>
  <c r="AN539" i="5"/>
  <c r="AA540" i="5"/>
  <c r="AG539" i="5"/>
  <c r="T540" i="5"/>
  <c r="U540" i="5"/>
  <c r="AH539" i="5"/>
  <c r="W540" i="5"/>
  <c r="AJ539" i="5"/>
  <c r="AO539" i="5"/>
  <c r="AB540" i="5"/>
  <c r="AB532" i="6" l="1"/>
  <c r="AI530" i="6"/>
  <c r="AD532" i="6"/>
  <c r="S533" i="6"/>
  <c r="U533" i="6"/>
  <c r="W533" i="6"/>
  <c r="X533" i="6"/>
  <c r="W534" i="6"/>
  <c r="T533" i="6"/>
  <c r="AH531" i="6"/>
  <c r="Z533" i="6"/>
  <c r="AA533" i="6" s="1"/>
  <c r="AC533" i="6"/>
  <c r="AI531" i="6"/>
  <c r="AG532" i="6"/>
  <c r="N534" i="6"/>
  <c r="L534" i="6"/>
  <c r="O534" i="6"/>
  <c r="Q534" i="6"/>
  <c r="M534" i="6"/>
  <c r="J535" i="6"/>
  <c r="P535" i="6" s="1"/>
  <c r="F536" i="6"/>
  <c r="H536" i="6"/>
  <c r="G536" i="6"/>
  <c r="AQ537" i="5"/>
  <c r="H537" i="6" s="1"/>
  <c r="AP539" i="5"/>
  <c r="E536" i="6"/>
  <c r="I536" i="6"/>
  <c r="X539" i="5"/>
  <c r="AK538" i="5"/>
  <c r="Q541" i="5"/>
  <c r="AD540" i="5"/>
  <c r="T541" i="5"/>
  <c r="AG540" i="5"/>
  <c r="AN540" i="5"/>
  <c r="AA541" i="5"/>
  <c r="AL540" i="5"/>
  <c r="Y541" i="5"/>
  <c r="U541" i="5"/>
  <c r="AH540" i="5"/>
  <c r="AF540" i="5"/>
  <c r="S541" i="5"/>
  <c r="AI540" i="5"/>
  <c r="V541" i="5"/>
  <c r="AB541" i="5"/>
  <c r="AO540" i="5"/>
  <c r="AJ540" i="5"/>
  <c r="W541" i="5"/>
  <c r="Z541" i="5"/>
  <c r="AM540" i="5"/>
  <c r="AE540" i="5"/>
  <c r="R541" i="5"/>
  <c r="AB533" i="6" l="1"/>
  <c r="AD533" i="6"/>
  <c r="W535" i="6"/>
  <c r="T534" i="6"/>
  <c r="X534" i="6"/>
  <c r="V534" i="6"/>
  <c r="S534" i="6"/>
  <c r="U534" i="6"/>
  <c r="AH532" i="6"/>
  <c r="Z534" i="6"/>
  <c r="AA534" i="6" s="1"/>
  <c r="AC534" i="6"/>
  <c r="AG533" i="6"/>
  <c r="AI532" i="6"/>
  <c r="M535" i="6"/>
  <c r="Q535" i="6"/>
  <c r="L535" i="6"/>
  <c r="D537" i="6"/>
  <c r="O535" i="6"/>
  <c r="E537" i="6"/>
  <c r="F537" i="6"/>
  <c r="N535" i="6"/>
  <c r="J536" i="6"/>
  <c r="N536" i="6" s="1"/>
  <c r="G537" i="6"/>
  <c r="I537" i="6"/>
  <c r="AQ538" i="5"/>
  <c r="H538" i="6" s="1"/>
  <c r="AP540" i="5"/>
  <c r="X540" i="5"/>
  <c r="AK539" i="5"/>
  <c r="AL541" i="5"/>
  <c r="Y542" i="5"/>
  <c r="AI541" i="5"/>
  <c r="V542" i="5"/>
  <c r="AE541" i="5"/>
  <c r="R542" i="5"/>
  <c r="AM541" i="5"/>
  <c r="Z542" i="5"/>
  <c r="AD541" i="5"/>
  <c r="Q542" i="5"/>
  <c r="T542" i="5"/>
  <c r="AG541" i="5"/>
  <c r="AN541" i="5"/>
  <c r="AA542" i="5"/>
  <c r="W542" i="5"/>
  <c r="AJ541" i="5"/>
  <c r="S542" i="5"/>
  <c r="AF541" i="5"/>
  <c r="AO541" i="5"/>
  <c r="AB542" i="5"/>
  <c r="AH541" i="5"/>
  <c r="U542" i="5"/>
  <c r="AB534" i="6" l="1"/>
  <c r="AD534" i="6"/>
  <c r="U536" i="6"/>
  <c r="U535" i="6"/>
  <c r="V535" i="6"/>
  <c r="S535" i="6"/>
  <c r="X535" i="6"/>
  <c r="T535" i="6"/>
  <c r="AH533" i="6"/>
  <c r="Z535" i="6"/>
  <c r="AA535" i="6" s="1"/>
  <c r="AC535" i="6"/>
  <c r="G538" i="6"/>
  <c r="E538" i="6"/>
  <c r="AG534" i="6"/>
  <c r="AI533" i="6"/>
  <c r="M536" i="6"/>
  <c r="Q536" i="6"/>
  <c r="O536" i="6"/>
  <c r="L536" i="6"/>
  <c r="P536" i="6"/>
  <c r="J537" i="6"/>
  <c r="L537" i="6" s="1"/>
  <c r="D538" i="6"/>
  <c r="I538" i="6"/>
  <c r="F538" i="6"/>
  <c r="AP541" i="5"/>
  <c r="AQ539" i="5"/>
  <c r="I539" i="6" s="1"/>
  <c r="X541" i="5"/>
  <c r="AK540" i="5"/>
  <c r="W543" i="5"/>
  <c r="AJ542" i="5"/>
  <c r="AA543" i="5"/>
  <c r="AN542" i="5"/>
  <c r="AH542" i="5"/>
  <c r="U543" i="5"/>
  <c r="T543" i="5"/>
  <c r="AG542" i="5"/>
  <c r="AD542" i="5"/>
  <c r="Q543" i="5"/>
  <c r="AM542" i="5"/>
  <c r="Z543" i="5"/>
  <c r="AI542" i="5"/>
  <c r="V543" i="5"/>
  <c r="AE542" i="5"/>
  <c r="R543" i="5"/>
  <c r="AB543" i="5"/>
  <c r="AO542" i="5"/>
  <c r="AL542" i="5"/>
  <c r="Y543" i="5"/>
  <c r="AF542" i="5"/>
  <c r="S543" i="5"/>
  <c r="AB535" i="6" l="1"/>
  <c r="AD535" i="6"/>
  <c r="S537" i="6"/>
  <c r="W536" i="6"/>
  <c r="S536" i="6"/>
  <c r="V536" i="6"/>
  <c r="X536" i="6"/>
  <c r="T536" i="6"/>
  <c r="AH534" i="6"/>
  <c r="Z536" i="6"/>
  <c r="AA536" i="6" s="1"/>
  <c r="AC536" i="6"/>
  <c r="AG535" i="6"/>
  <c r="AI534" i="6"/>
  <c r="J538" i="6"/>
  <c r="L538" i="6" s="1"/>
  <c r="Q537" i="6"/>
  <c r="M537" i="6"/>
  <c r="O537" i="6"/>
  <c r="N537" i="6"/>
  <c r="P537" i="6"/>
  <c r="D539" i="6"/>
  <c r="E539" i="6"/>
  <c r="H539" i="6"/>
  <c r="F539" i="6"/>
  <c r="G539" i="6"/>
  <c r="AP542" i="5"/>
  <c r="AQ540" i="5"/>
  <c r="D540" i="6" s="1"/>
  <c r="X542" i="5"/>
  <c r="AK541" i="5"/>
  <c r="AF543" i="5"/>
  <c r="S544" i="5"/>
  <c r="U544" i="5"/>
  <c r="AH543" i="5"/>
  <c r="AJ543" i="5"/>
  <c r="W544" i="5"/>
  <c r="Y544" i="5"/>
  <c r="AL543" i="5"/>
  <c r="V544" i="5"/>
  <c r="AI543" i="5"/>
  <c r="AM543" i="5"/>
  <c r="Z544" i="5"/>
  <c r="Q544" i="5"/>
  <c r="AD543" i="5"/>
  <c r="AO543" i="5"/>
  <c r="AB544" i="5"/>
  <c r="AG543" i="5"/>
  <c r="T544" i="5"/>
  <c r="AE543" i="5"/>
  <c r="R544" i="5"/>
  <c r="AA544" i="5"/>
  <c r="AN543" i="5"/>
  <c r="AB536" i="6" l="1"/>
  <c r="AD536" i="6"/>
  <c r="W537" i="6"/>
  <c r="U537" i="6"/>
  <c r="V537" i="6"/>
  <c r="T537" i="6"/>
  <c r="X537" i="6"/>
  <c r="S538" i="6"/>
  <c r="AH535" i="6"/>
  <c r="Z537" i="6"/>
  <c r="AA537" i="6" s="1"/>
  <c r="AC537" i="6"/>
  <c r="Q538" i="6"/>
  <c r="N538" i="6"/>
  <c r="AG536" i="6"/>
  <c r="O538" i="6"/>
  <c r="P538" i="6"/>
  <c r="AI535" i="6"/>
  <c r="M538" i="6"/>
  <c r="J539" i="6"/>
  <c r="L539" i="6" s="1"/>
  <c r="E540" i="6"/>
  <c r="G540" i="6"/>
  <c r="H540" i="6"/>
  <c r="F540" i="6"/>
  <c r="AP543" i="5"/>
  <c r="AQ541" i="5"/>
  <c r="D541" i="6" s="1"/>
  <c r="I540" i="6"/>
  <c r="AK542" i="5"/>
  <c r="X543" i="5"/>
  <c r="S545" i="5"/>
  <c r="AF545" i="5" s="1"/>
  <c r="AF544" i="5"/>
  <c r="Z545" i="5"/>
  <c r="AM545" i="5" s="1"/>
  <c r="AM544" i="5"/>
  <c r="AI544" i="5"/>
  <c r="V545" i="5"/>
  <c r="AI545" i="5" s="1"/>
  <c r="W545" i="5"/>
  <c r="AJ545" i="5" s="1"/>
  <c r="AJ544" i="5"/>
  <c r="AE544" i="5"/>
  <c r="R545" i="5"/>
  <c r="AE545" i="5" s="1"/>
  <c r="AG544" i="5"/>
  <c r="T545" i="5"/>
  <c r="AG545" i="5" s="1"/>
  <c r="AB545" i="5"/>
  <c r="AO545" i="5" s="1"/>
  <c r="AO544" i="5"/>
  <c r="Q545" i="5"/>
  <c r="AD545" i="5" s="1"/>
  <c r="AD544" i="5"/>
  <c r="U545" i="5"/>
  <c r="AH545" i="5" s="1"/>
  <c r="AH544" i="5"/>
  <c r="AL544" i="5"/>
  <c r="Y545" i="5"/>
  <c r="AL545" i="5" s="1"/>
  <c r="AA545" i="5"/>
  <c r="AN545" i="5" s="1"/>
  <c r="AN544" i="5"/>
  <c r="S539" i="6" l="1"/>
  <c r="T538" i="6"/>
  <c r="W538" i="6"/>
  <c r="V538" i="6"/>
  <c r="AH536" i="6"/>
  <c r="U538" i="6"/>
  <c r="X538" i="6"/>
  <c r="Z538" i="6"/>
  <c r="AA538" i="6" s="1"/>
  <c r="AC538" i="6"/>
  <c r="AB537" i="6"/>
  <c r="AD537" i="6"/>
  <c r="M539" i="6"/>
  <c r="AG537" i="6"/>
  <c r="O539" i="6"/>
  <c r="P539" i="6"/>
  <c r="Q539" i="6"/>
  <c r="N539" i="6"/>
  <c r="J540" i="6"/>
  <c r="L540" i="6" s="1"/>
  <c r="E541" i="6"/>
  <c r="F541" i="6"/>
  <c r="G541" i="6"/>
  <c r="AP545" i="5"/>
  <c r="H541" i="6"/>
  <c r="AP544" i="5"/>
  <c r="AQ542" i="5"/>
  <c r="E542" i="6" s="1"/>
  <c r="I541" i="6"/>
  <c r="X544" i="5"/>
  <c r="AK543" i="5"/>
  <c r="AI536" i="6" l="1"/>
  <c r="S540" i="6"/>
  <c r="U539" i="6"/>
  <c r="X539" i="6"/>
  <c r="W539" i="6"/>
  <c r="V539" i="6"/>
  <c r="AH537" i="6"/>
  <c r="T539" i="6"/>
  <c r="Z539" i="6"/>
  <c r="AA539" i="6" s="1"/>
  <c r="AC539" i="6"/>
  <c r="AB538" i="6"/>
  <c r="AD538" i="6"/>
  <c r="AG538" i="6"/>
  <c r="O540" i="6"/>
  <c r="N540" i="6"/>
  <c r="M540" i="6"/>
  <c r="P540" i="6"/>
  <c r="Q540" i="6"/>
  <c r="J541" i="6"/>
  <c r="N541" i="6" s="1"/>
  <c r="F542" i="6"/>
  <c r="H542" i="6"/>
  <c r="D542" i="6"/>
  <c r="AQ543" i="5"/>
  <c r="H543" i="6" s="1"/>
  <c r="I542" i="6"/>
  <c r="G542" i="6"/>
  <c r="X545" i="5"/>
  <c r="AK545" i="5" s="1"/>
  <c r="AQ545" i="5" s="1"/>
  <c r="AK544" i="5"/>
  <c r="AI537" i="6" l="1"/>
  <c r="U541" i="6"/>
  <c r="X540" i="6"/>
  <c r="W540" i="6"/>
  <c r="T540" i="6"/>
  <c r="U540" i="6"/>
  <c r="V540" i="6"/>
  <c r="AH538" i="6"/>
  <c r="Z540" i="6"/>
  <c r="AA540" i="6" s="1"/>
  <c r="AC540" i="6"/>
  <c r="AB539" i="6"/>
  <c r="AD539" i="6"/>
  <c r="AI538" i="6"/>
  <c r="AG539" i="6"/>
  <c r="Q541" i="6"/>
  <c r="O541" i="6"/>
  <c r="P541" i="6"/>
  <c r="M541" i="6"/>
  <c r="L541" i="6"/>
  <c r="J542" i="6"/>
  <c r="P542" i="6" s="1"/>
  <c r="F543" i="6"/>
  <c r="D543" i="6"/>
  <c r="I543" i="6"/>
  <c r="E543" i="6"/>
  <c r="AQ544" i="5"/>
  <c r="I544" i="6" s="1"/>
  <c r="G543" i="6"/>
  <c r="W542" i="6" l="1"/>
  <c r="S541" i="6"/>
  <c r="T541" i="6"/>
  <c r="W541" i="6"/>
  <c r="V541" i="6"/>
  <c r="X541" i="6"/>
  <c r="AH539" i="6"/>
  <c r="Z541" i="6"/>
  <c r="AA541" i="6" s="1"/>
  <c r="AC541" i="6"/>
  <c r="AB541" i="6" s="1"/>
  <c r="AB540" i="6"/>
  <c r="AD540" i="6"/>
  <c r="AG540" i="6"/>
  <c r="H544" i="6"/>
  <c r="N542" i="6"/>
  <c r="Q542" i="6"/>
  <c r="L542" i="6"/>
  <c r="M542" i="6"/>
  <c r="O542" i="6"/>
  <c r="E544" i="6"/>
  <c r="J543" i="6"/>
  <c r="Q543" i="6" s="1"/>
  <c r="D544" i="6"/>
  <c r="F544" i="6"/>
  <c r="G544" i="6"/>
  <c r="E545" i="6"/>
  <c r="F545" i="6"/>
  <c r="H545" i="6"/>
  <c r="G545" i="6"/>
  <c r="I545" i="6"/>
  <c r="D545" i="6"/>
  <c r="AI539" i="6" l="1"/>
  <c r="AD541" i="6"/>
  <c r="X543" i="6"/>
  <c r="V542" i="6"/>
  <c r="T542" i="6"/>
  <c r="S542" i="6"/>
  <c r="X542" i="6"/>
  <c r="U542" i="6"/>
  <c r="AH540" i="6"/>
  <c r="Z542" i="6"/>
  <c r="AA542" i="6" s="1"/>
  <c r="AC542" i="6"/>
  <c r="AG541" i="6"/>
  <c r="M543" i="6"/>
  <c r="O543" i="6"/>
  <c r="N543" i="6"/>
  <c r="P543" i="6"/>
  <c r="L543" i="6"/>
  <c r="J544" i="6"/>
  <c r="O544" i="6" s="1"/>
  <c r="J545" i="6"/>
  <c r="N545" i="6" s="1"/>
  <c r="AI540" i="6" l="1"/>
  <c r="AB542" i="6"/>
  <c r="AD542" i="6"/>
  <c r="U545" i="6"/>
  <c r="V544" i="6"/>
  <c r="S543" i="6"/>
  <c r="W543" i="6"/>
  <c r="U543" i="6"/>
  <c r="V543" i="6"/>
  <c r="T543" i="6"/>
  <c r="AH541" i="6"/>
  <c r="Z543" i="6"/>
  <c r="AA543" i="6" s="1"/>
  <c r="AC543" i="6"/>
  <c r="AG542" i="6"/>
  <c r="M544" i="6"/>
  <c r="L544" i="6"/>
  <c r="Q544" i="6"/>
  <c r="N544" i="6"/>
  <c r="P544" i="6"/>
  <c r="P545" i="6"/>
  <c r="L545" i="6"/>
  <c r="Q545" i="6"/>
  <c r="O545" i="6"/>
  <c r="M545" i="6"/>
  <c r="AI541" i="6" l="1"/>
  <c r="AB543" i="6"/>
  <c r="AD543" i="6"/>
  <c r="T545" i="6"/>
  <c r="V545" i="6"/>
  <c r="X545" i="6"/>
  <c r="S545" i="6"/>
  <c r="W545" i="6"/>
  <c r="W544" i="6"/>
  <c r="U544" i="6"/>
  <c r="X544" i="6"/>
  <c r="S544" i="6"/>
  <c r="T544" i="6"/>
  <c r="AH542" i="6"/>
  <c r="Z545" i="6"/>
  <c r="AA545" i="6" s="1"/>
  <c r="AC545" i="6"/>
  <c r="AD545" i="6" s="1"/>
  <c r="Z544" i="6"/>
  <c r="AA544" i="6" s="1"/>
  <c r="AC544" i="6"/>
  <c r="AG543" i="6"/>
  <c r="E8" i="6"/>
  <c r="D8" i="6"/>
  <c r="AB544" i="6" l="1"/>
  <c r="AI542" i="6"/>
  <c r="AB545" i="6"/>
  <c r="AD544" i="6"/>
  <c r="AH543" i="6"/>
  <c r="AG545" i="6"/>
  <c r="AG544" i="6"/>
  <c r="J8" i="6"/>
  <c r="N8" i="6" s="1"/>
  <c r="AI543" i="6" l="1"/>
  <c r="U8" i="6"/>
  <c r="AH544" i="6"/>
  <c r="AH545" i="6"/>
  <c r="P8" i="6"/>
  <c r="M8" i="6"/>
  <c r="O8" i="6"/>
  <c r="L8" i="6"/>
  <c r="Q8" i="6"/>
  <c r="AI544" i="6" l="1"/>
  <c r="AI545" i="6"/>
  <c r="X8" i="6"/>
  <c r="S8" i="6"/>
  <c r="V8" i="6"/>
  <c r="T8" i="6"/>
  <c r="W8" i="6"/>
  <c r="Z8" i="6"/>
  <c r="AA8" i="6" s="1"/>
  <c r="AC8" i="6"/>
  <c r="AD8" i="6" s="1"/>
  <c r="O546" i="6" l="1"/>
  <c r="F15" i="1" s="1"/>
  <c r="AB8" i="6"/>
  <c r="Q546" i="6"/>
  <c r="M546" i="6"/>
  <c r="P546" i="6"/>
  <c r="N546" i="6"/>
  <c r="L546" i="6"/>
  <c r="AG8" i="6"/>
  <c r="E18" i="14" l="1"/>
  <c r="E19" i="14" s="1"/>
  <c r="AH8" i="6"/>
  <c r="E9" i="29"/>
  <c r="H8" i="31"/>
  <c r="G18" i="14"/>
  <c r="D15" i="1"/>
  <c r="F18" i="14"/>
  <c r="C18" i="14"/>
  <c r="C15" i="1"/>
  <c r="G15" i="1"/>
  <c r="B18" i="14"/>
  <c r="B15" i="1"/>
  <c r="D18" i="14"/>
  <c r="F16" i="1"/>
  <c r="F17" i="1"/>
  <c r="E20" i="14" l="1"/>
  <c r="AI8" i="6"/>
  <c r="F19" i="14"/>
  <c r="F20" i="14"/>
  <c r="H18" i="14"/>
  <c r="B20" i="14"/>
  <c r="B19" i="14"/>
  <c r="C19" i="14"/>
  <c r="C20" i="14"/>
  <c r="G19" i="14"/>
  <c r="G20" i="14"/>
  <c r="D19" i="14"/>
  <c r="D20" i="14"/>
  <c r="H9" i="29"/>
  <c r="F9" i="29"/>
  <c r="E6" i="29"/>
  <c r="H6" i="31"/>
  <c r="E10" i="29"/>
  <c r="H9" i="31"/>
  <c r="E7" i="29"/>
  <c r="H7" i="31"/>
  <c r="G9" i="29"/>
  <c r="E5" i="29"/>
  <c r="G17" i="1"/>
  <c r="D16" i="1"/>
  <c r="D17" i="1"/>
  <c r="C16" i="1"/>
  <c r="B17" i="1"/>
  <c r="C17" i="1"/>
  <c r="G16" i="1"/>
  <c r="B16" i="1"/>
  <c r="I15" i="1"/>
  <c r="H20" i="14" l="1"/>
  <c r="H19" i="14"/>
  <c r="E16" i="29"/>
  <c r="B14" i="29" s="1"/>
  <c r="H5" i="31"/>
  <c r="H6" i="29"/>
  <c r="F6" i="29"/>
  <c r="H10" i="29"/>
  <c r="F10" i="29"/>
  <c r="H5" i="29"/>
  <c r="F5" i="29"/>
  <c r="H7" i="29"/>
  <c r="F7" i="29"/>
  <c r="H11" i="31"/>
  <c r="H11" i="30"/>
  <c r="G6" i="29"/>
  <c r="G5" i="29"/>
  <c r="G7" i="29"/>
  <c r="G10" i="29"/>
  <c r="E12" i="29"/>
  <c r="I17" i="1"/>
  <c r="I16" i="1"/>
  <c r="H18" i="29" l="1"/>
  <c r="E18" i="29"/>
  <c r="B16" i="29" s="1"/>
  <c r="H12" i="29"/>
  <c r="F12" i="29"/>
  <c r="G12" i="29"/>
</calcChain>
</file>

<file path=xl/sharedStrings.xml><?xml version="1.0" encoding="utf-8"?>
<sst xmlns="http://schemas.openxmlformats.org/spreadsheetml/2006/main" count="4973" uniqueCount="747">
  <si>
    <t>Headline figures - Great Britain</t>
  </si>
  <si>
    <t>Con</t>
  </si>
  <si>
    <t>Lab</t>
  </si>
  <si>
    <t>LD</t>
  </si>
  <si>
    <t>SNP</t>
  </si>
  <si>
    <t>Grn</t>
  </si>
  <si>
    <t>Ref</t>
  </si>
  <si>
    <t>PC</t>
  </si>
  <si>
    <t>Oth</t>
  </si>
  <si>
    <t>+/-</t>
  </si>
  <si>
    <t>Ratio lost</t>
  </si>
  <si>
    <t>Share of gain</t>
  </si>
  <si>
    <t>Total</t>
  </si>
  <si>
    <t>-</t>
  </si>
  <si>
    <t>Headline figures - Scotland</t>
  </si>
  <si>
    <t>Calculating Scottish figures</t>
  </si>
  <si>
    <t>National +/-</t>
  </si>
  <si>
    <t>Headline figures - Wales</t>
  </si>
  <si>
    <t>Calculating Welsh figures</t>
  </si>
  <si>
    <t>Amber Valley</t>
  </si>
  <si>
    <t>East Midlands</t>
  </si>
  <si>
    <t>England</t>
  </si>
  <si>
    <t>Ashfield</t>
  </si>
  <si>
    <t>Bassetlaw</t>
  </si>
  <si>
    <t>Bolsover</t>
  </si>
  <si>
    <t>Boston and Skegness</t>
  </si>
  <si>
    <t>Broxtowe</t>
  </si>
  <si>
    <t>Chesterfield</t>
  </si>
  <si>
    <t>Corby and East Northamptonshire</t>
  </si>
  <si>
    <t>Daventry</t>
  </si>
  <si>
    <t>Derby North</t>
  </si>
  <si>
    <t>Derby South</t>
  </si>
  <si>
    <t>Derbyshire Dales</t>
  </si>
  <si>
    <t>Erewash</t>
  </si>
  <si>
    <t>Gainsborough</t>
  </si>
  <si>
    <t>Gedling</t>
  </si>
  <si>
    <t>Grantham</t>
  </si>
  <si>
    <t>Harborough</t>
  </si>
  <si>
    <t>High Peak</t>
  </si>
  <si>
    <t>Hinckley and Bosworth</t>
  </si>
  <si>
    <t>Kettering</t>
  </si>
  <si>
    <t>Leicester East</t>
  </si>
  <si>
    <t>Leicester South</t>
  </si>
  <si>
    <t>Leicester West</t>
  </si>
  <si>
    <t>Lincoln</t>
  </si>
  <si>
    <t>Loughborough</t>
  </si>
  <si>
    <t>Louth and Horncastle</t>
  </si>
  <si>
    <t>Mansfield</t>
  </si>
  <si>
    <t>Melton and Syston</t>
  </si>
  <si>
    <t>Mid Derbyshire</t>
  </si>
  <si>
    <t>Mid Leicestershire</t>
  </si>
  <si>
    <t>Newark</t>
  </si>
  <si>
    <t>North East Derbyshire</t>
  </si>
  <si>
    <t>North West Leicestershire</t>
  </si>
  <si>
    <t>Northampton North</t>
  </si>
  <si>
    <t>Northampton South</t>
  </si>
  <si>
    <t>Nottingham East</t>
  </si>
  <si>
    <t>Nottingham North and Kimberley</t>
  </si>
  <si>
    <t>Nottingham South</t>
  </si>
  <si>
    <t>Rushcliffe</t>
  </si>
  <si>
    <t>Rutland and Stamford</t>
  </si>
  <si>
    <t>Sherwood Forest</t>
  </si>
  <si>
    <t>Sleaford and North Hykeham</t>
  </si>
  <si>
    <t>South Derbyshire</t>
  </si>
  <si>
    <t>South Holland and The Deepings</t>
  </si>
  <si>
    <t>South Leicestershire</t>
  </si>
  <si>
    <t>South Northamptonshire</t>
  </si>
  <si>
    <t>Wellingborough</t>
  </si>
  <si>
    <t>Basildon and Billericay</t>
  </si>
  <si>
    <t>Eastern</t>
  </si>
  <si>
    <t>Bedford</t>
  </si>
  <si>
    <t>Braintree</t>
  </si>
  <si>
    <t>Brentwood and Ongar</t>
  </si>
  <si>
    <t>Broadland and Fakenham</t>
  </si>
  <si>
    <t>Broxbourne</t>
  </si>
  <si>
    <t>Bury St Edmunds</t>
  </si>
  <si>
    <t>Cambridge</t>
  </si>
  <si>
    <t>Castle Point</t>
  </si>
  <si>
    <t>Central Suffolk and North Ipswich</t>
  </si>
  <si>
    <t>Chelmsford</t>
  </si>
  <si>
    <t>Clacton</t>
  </si>
  <si>
    <t>Colchester</t>
  </si>
  <si>
    <t>Dunstable and Leighton Buzzard</t>
  </si>
  <si>
    <t>East Cambridgeshire</t>
  </si>
  <si>
    <t>Epping Forest</t>
  </si>
  <si>
    <t>Great Yarmouth</t>
  </si>
  <si>
    <t>Harlow</t>
  </si>
  <si>
    <t>Harpenden and Berkhamsted</t>
  </si>
  <si>
    <t>Harwich and North Essex</t>
  </si>
  <si>
    <t>Hemel Hempstead</t>
  </si>
  <si>
    <t>Hertford and Stortford</t>
  </si>
  <si>
    <t>Hertsmere</t>
  </si>
  <si>
    <t>Hitchin</t>
  </si>
  <si>
    <t>Huntingdon</t>
  </si>
  <si>
    <t>Ipswich</t>
  </si>
  <si>
    <t>Lowestoft</t>
  </si>
  <si>
    <t>Luton North</t>
  </si>
  <si>
    <t>Luton South and South Bedfordshire</t>
  </si>
  <si>
    <t>Maldon</t>
  </si>
  <si>
    <t>Mid Bedfordshire</t>
  </si>
  <si>
    <t>Mid Norfolk</t>
  </si>
  <si>
    <t>North Bedfordshire</t>
  </si>
  <si>
    <t>North East Cambridgeshire</t>
  </si>
  <si>
    <t>North East Hertfordshire</t>
  </si>
  <si>
    <t>North Norfolk</t>
  </si>
  <si>
    <t>North West Cambridgeshire</t>
  </si>
  <si>
    <t>North West Norfolk</t>
  </si>
  <si>
    <t>Norwich North</t>
  </si>
  <si>
    <t>Norwich South</t>
  </si>
  <si>
    <t>Peterborough</t>
  </si>
  <si>
    <t>Rayleigh and Wickford</t>
  </si>
  <si>
    <t>Rochford and Southend East</t>
  </si>
  <si>
    <t>Saffron Walden</t>
  </si>
  <si>
    <t>South Basildon and East Thurrock</t>
  </si>
  <si>
    <t>South Cambridgeshire</t>
  </si>
  <si>
    <t>South Norfolk</t>
  </si>
  <si>
    <t>South Suffolk</t>
  </si>
  <si>
    <t>South West Hertfordshire</t>
  </si>
  <si>
    <t>South West Norfolk</t>
  </si>
  <si>
    <t>Southend Central and Leigh</t>
  </si>
  <si>
    <t>St Albans</t>
  </si>
  <si>
    <t>St Neots and Mid Cambridgeshire</t>
  </si>
  <si>
    <t>Stevenage</t>
  </si>
  <si>
    <t>Suffolk Coastal</t>
  </si>
  <si>
    <t>Thurrock</t>
  </si>
  <si>
    <t>Watford</t>
  </si>
  <si>
    <t>Waveney Valley</t>
  </si>
  <si>
    <t>Welwyn Hatfield</t>
  </si>
  <si>
    <t>West Suffolk</t>
  </si>
  <si>
    <t>Witham</t>
  </si>
  <si>
    <t>Barking</t>
  </si>
  <si>
    <t>London</t>
  </si>
  <si>
    <t>Battersea</t>
  </si>
  <si>
    <t>Beckenham and Penge</t>
  </si>
  <si>
    <t>Bermondsey and Old Southwark</t>
  </si>
  <si>
    <t>Bethnal Green and Stepney</t>
  </si>
  <si>
    <t>Bexleyheath and Crayford</t>
  </si>
  <si>
    <t>Brentford and Isleworth</t>
  </si>
  <si>
    <t>Bromley and Biggin Hill</t>
  </si>
  <si>
    <t>Carshalton and Wallington</t>
  </si>
  <si>
    <t>Chelsea and Fulham</t>
  </si>
  <si>
    <t>Chingford and Woodford Green</t>
  </si>
  <si>
    <t>Chipping Barnet</t>
  </si>
  <si>
    <t>Cities of London and Westminster</t>
  </si>
  <si>
    <t>Croydon East</t>
  </si>
  <si>
    <t>Croydon South</t>
  </si>
  <si>
    <t>Croydon West and South Norwood</t>
  </si>
  <si>
    <t>Dagenham and Rainham</t>
  </si>
  <si>
    <t>Dulwich and West Norwood</t>
  </si>
  <si>
    <t>Ealing Central and Acton</t>
  </si>
  <si>
    <t>Ealing North</t>
  </si>
  <si>
    <t>Ealing Southall</t>
  </si>
  <si>
    <t>East Ham</t>
  </si>
  <si>
    <t>Edmonton</t>
  </si>
  <si>
    <t>Eltham and Chislehurst</t>
  </si>
  <si>
    <t>Enfield North</t>
  </si>
  <si>
    <t>Erith and Thamesmead</t>
  </si>
  <si>
    <t>Feltham and Heston</t>
  </si>
  <si>
    <t>Finchley and Golders Green</t>
  </si>
  <si>
    <t>Greenwich and Woolwich</t>
  </si>
  <si>
    <t>Hackney North and Stoke Newington</t>
  </si>
  <si>
    <t>Hackney South and Shoreditch</t>
  </si>
  <si>
    <t>Hammersmith and Chiswick</t>
  </si>
  <si>
    <t>Hampstead and Highgate</t>
  </si>
  <si>
    <t>Harrow East</t>
  </si>
  <si>
    <t>Harrow West</t>
  </si>
  <si>
    <t>Hayes and Harlington</t>
  </si>
  <si>
    <t>Hendon</t>
  </si>
  <si>
    <t>Holborn and St Pancras</t>
  </si>
  <si>
    <t>Hornchurch and Upminster</t>
  </si>
  <si>
    <t>Hornsey and Friern Barnet</t>
  </si>
  <si>
    <t>Ilford North</t>
  </si>
  <si>
    <t>Ilford South</t>
  </si>
  <si>
    <t>Islington North</t>
  </si>
  <si>
    <t>Islington South</t>
  </si>
  <si>
    <t>Kensington and Bayswater</t>
  </si>
  <si>
    <t>Lambeth Central</t>
  </si>
  <si>
    <t>Lewisham East</t>
  </si>
  <si>
    <t>Lewisham North and Deptford</t>
  </si>
  <si>
    <t>Lewisham West and East Dulwich</t>
  </si>
  <si>
    <t>Leyton and Wanstead</t>
  </si>
  <si>
    <t>Mitcham and Morden</t>
  </si>
  <si>
    <t>Old Bexley and Sidcup</t>
  </si>
  <si>
    <t>Orpington</t>
  </si>
  <si>
    <t>Peckham</t>
  </si>
  <si>
    <t>Poplar and Limehouse</t>
  </si>
  <si>
    <t>Putney</t>
  </si>
  <si>
    <t>Queen's Park and Little Venice</t>
  </si>
  <si>
    <t>Richmond Park and Kingston Central</t>
  </si>
  <si>
    <t>Romford</t>
  </si>
  <si>
    <t>Ruislip, Northwood and Pinner</t>
  </si>
  <si>
    <t>Southgate and Wood Green</t>
  </si>
  <si>
    <t>Stratford and Bow</t>
  </si>
  <si>
    <t>Streatham and Norbury</t>
  </si>
  <si>
    <t>Surbiton and The Maldens</t>
  </si>
  <si>
    <t>Sutton and Cheam</t>
  </si>
  <si>
    <t>Tooting</t>
  </si>
  <si>
    <t>Tottenham</t>
  </si>
  <si>
    <t>Twickenham</t>
  </si>
  <si>
    <t>Uxbridge and South Ruislip</t>
  </si>
  <si>
    <t>Vauxhall</t>
  </si>
  <si>
    <t>Walthamstow</t>
  </si>
  <si>
    <t>Wembley</t>
  </si>
  <si>
    <t>West Ham and Beckton</t>
  </si>
  <si>
    <t>Willesden</t>
  </si>
  <si>
    <t>Wimbledon and Coombe</t>
  </si>
  <si>
    <t>Berwick and Morpeth</t>
  </si>
  <si>
    <t>North East</t>
  </si>
  <si>
    <t>Bishop Auckland</t>
  </si>
  <si>
    <t>Blaydon and Consett</t>
  </si>
  <si>
    <t>Blyth and Ashington</t>
  </si>
  <si>
    <t>City of Durham</t>
  </si>
  <si>
    <t>Cramlington and Killingworth</t>
  </si>
  <si>
    <t>Darlington</t>
  </si>
  <si>
    <t>Easington</t>
  </si>
  <si>
    <t>Gateshead and Whickham</t>
  </si>
  <si>
    <t>Hartlepool</t>
  </si>
  <si>
    <t>Hexham</t>
  </si>
  <si>
    <t>Houghton and Sunderland South</t>
  </si>
  <si>
    <t>Jarrow</t>
  </si>
  <si>
    <t>Middlesbrough and Thornaby East</t>
  </si>
  <si>
    <t>Middlesbrough South and East Cleveland</t>
  </si>
  <si>
    <t>Newcastle upon Tyne Central and West</t>
  </si>
  <si>
    <t>Newcastle upon Tyne East and Wallsend</t>
  </si>
  <si>
    <t>Newcastle upon Tyne North</t>
  </si>
  <si>
    <t>Newton Aycliffe and Spennymoor</t>
  </si>
  <si>
    <t>North Durham</t>
  </si>
  <si>
    <t>Redcar</t>
  </si>
  <si>
    <t>South Shields</t>
  </si>
  <si>
    <t>Stockton North</t>
  </si>
  <si>
    <t>Stockton West</t>
  </si>
  <si>
    <t>Sunderland Central</t>
  </si>
  <si>
    <t>Tynemouth</t>
  </si>
  <si>
    <t>Washington</t>
  </si>
  <si>
    <t>Altrincham and Sale West</t>
  </si>
  <si>
    <t>North West</t>
  </si>
  <si>
    <t>Ashton-under-Lyne</t>
  </si>
  <si>
    <t>Barrow and Furness</t>
  </si>
  <si>
    <t>Birkenhead</t>
  </si>
  <si>
    <t>Blackburn</t>
  </si>
  <si>
    <t>Blackpool North and Fleetwood</t>
  </si>
  <si>
    <t>Blackpool South</t>
  </si>
  <si>
    <t>Bolton North East</t>
  </si>
  <si>
    <t>Bolton South and Walkden</t>
  </si>
  <si>
    <t>Bolton West</t>
  </si>
  <si>
    <t>Bootle</t>
  </si>
  <si>
    <t>Burnley</t>
  </si>
  <si>
    <t>Bury North</t>
  </si>
  <si>
    <t>Bury South</t>
  </si>
  <si>
    <t>Carlisle</t>
  </si>
  <si>
    <t>Cheadle</t>
  </si>
  <si>
    <t>Chester North and Neston</t>
  </si>
  <si>
    <t>Chester South and Eddisbury</t>
  </si>
  <si>
    <t>Chorley</t>
  </si>
  <si>
    <t>Congleton</t>
  </si>
  <si>
    <t>Crewe and Nantwich</t>
  </si>
  <si>
    <t>Ellesmere Port and Bromborough</t>
  </si>
  <si>
    <t>Fylde</t>
  </si>
  <si>
    <t>Gorton and Denton</t>
  </si>
  <si>
    <t>Hazel Grove</t>
  </si>
  <si>
    <t>Heywood</t>
  </si>
  <si>
    <t>Hyndburn</t>
  </si>
  <si>
    <t>Knowsley</t>
  </si>
  <si>
    <t>Lancaster and Wyre</t>
  </si>
  <si>
    <t>Leigh and Atherton</t>
  </si>
  <si>
    <t>Liverpool Garston</t>
  </si>
  <si>
    <t>Liverpool Riverside</t>
  </si>
  <si>
    <t>Liverpool Walton</t>
  </si>
  <si>
    <t>Liverpool Wavertree</t>
  </si>
  <si>
    <t>Liverpool West Derby</t>
  </si>
  <si>
    <t>Macclesfield</t>
  </si>
  <si>
    <t>Makerfield</t>
  </si>
  <si>
    <t>Manchester Blackley</t>
  </si>
  <si>
    <t>Manchester Central</t>
  </si>
  <si>
    <t>Manchester Rusholme</t>
  </si>
  <si>
    <t>Manchester Withington</t>
  </si>
  <si>
    <t>Mid Cheshire</t>
  </si>
  <si>
    <t>Morecambe and Lunesdale</t>
  </si>
  <si>
    <t>Oldham East and Saddleworth</t>
  </si>
  <si>
    <t>Oldham West and Royton</t>
  </si>
  <si>
    <t>Pendle and Clitheroe</t>
  </si>
  <si>
    <t>Penrith and Solway</t>
  </si>
  <si>
    <t>Preston</t>
  </si>
  <si>
    <t>Ribble Valley</t>
  </si>
  <si>
    <t>Rochdale</t>
  </si>
  <si>
    <t>Rossendale and Darwen</t>
  </si>
  <si>
    <t>Runcorn and Helsby</t>
  </si>
  <si>
    <t>Salford</t>
  </si>
  <si>
    <t>Sefton Central</t>
  </si>
  <si>
    <t>South Ribble</t>
  </si>
  <si>
    <t>Southport</t>
  </si>
  <si>
    <t>St Helens North</t>
  </si>
  <si>
    <t>St Helens South and Whiston</t>
  </si>
  <si>
    <t>Stalybridge and Hyde</t>
  </si>
  <si>
    <t>Stockport</t>
  </si>
  <si>
    <t>Stretford and Urmston</t>
  </si>
  <si>
    <t>Tatton</t>
  </si>
  <si>
    <t>Wallasey</t>
  </si>
  <si>
    <t>Warrington North</t>
  </si>
  <si>
    <t>Warrington South</t>
  </si>
  <si>
    <t>West Lancashire</t>
  </si>
  <si>
    <t>Westmorland and Lonsdale</t>
  </si>
  <si>
    <t>Whitehaven and Workington</t>
  </si>
  <si>
    <t>Widnes and Halewood</t>
  </si>
  <si>
    <t>Wigan</t>
  </si>
  <si>
    <t>Wirral West</t>
  </si>
  <si>
    <t>Worsley and Eccles</t>
  </si>
  <si>
    <t>Wythenshawe and Sale East</t>
  </si>
  <si>
    <t>Aldershot</t>
  </si>
  <si>
    <t>South East</t>
  </si>
  <si>
    <t>Arundel and South Downs</t>
  </si>
  <si>
    <t>Ashford</t>
  </si>
  <si>
    <t>Aylesbury</t>
  </si>
  <si>
    <t>Banbury</t>
  </si>
  <si>
    <t>Basingstoke</t>
  </si>
  <si>
    <t>Beaconsfield</t>
  </si>
  <si>
    <t>Bexhill and Battle</t>
  </si>
  <si>
    <t>Bicester and Woodstock</t>
  </si>
  <si>
    <t>Bognor Regis and Littlehampton</t>
  </si>
  <si>
    <t>Bracknell</t>
  </si>
  <si>
    <t>Brighton Kemptown</t>
  </si>
  <si>
    <t>Brighton Pavilion</t>
  </si>
  <si>
    <t>Buckingham and Bletchley</t>
  </si>
  <si>
    <t>Canterbury</t>
  </si>
  <si>
    <t>Chatham and Aylesford</t>
  </si>
  <si>
    <t>Chesham and Amersham</t>
  </si>
  <si>
    <t>Chichester</t>
  </si>
  <si>
    <t>Crawley</t>
  </si>
  <si>
    <t>Dartford</t>
  </si>
  <si>
    <t>Didcot and Wantage</t>
  </si>
  <si>
    <t>Dorking and Horley</t>
  </si>
  <si>
    <t>Dover and Deal</t>
  </si>
  <si>
    <t>Earley and Woodley</t>
  </si>
  <si>
    <t>East Grinstead and Uckfield</t>
  </si>
  <si>
    <t>East Hampshire</t>
  </si>
  <si>
    <t>East Surrey</t>
  </si>
  <si>
    <t>East Thanet</t>
  </si>
  <si>
    <t>East Worthing and Shoreham</t>
  </si>
  <si>
    <t>Eastbourne</t>
  </si>
  <si>
    <t>Eastleigh</t>
  </si>
  <si>
    <t>Epsom and Ewell</t>
  </si>
  <si>
    <t>Esher and Walton</t>
  </si>
  <si>
    <t>Fareham and Waterlooville</t>
  </si>
  <si>
    <t>Farnham and Bordon</t>
  </si>
  <si>
    <t>Faversham and Mid Kent</t>
  </si>
  <si>
    <t>Folkestone and Hythe</t>
  </si>
  <si>
    <t>Gillingham and Rainham</t>
  </si>
  <si>
    <t>Godalming and Ash</t>
  </si>
  <si>
    <t>Gosport</t>
  </si>
  <si>
    <t>Gravesham</t>
  </si>
  <si>
    <t>Guildford</t>
  </si>
  <si>
    <t>Hamble Valley</t>
  </si>
  <si>
    <t>Hastings and Rye</t>
  </si>
  <si>
    <t>Havant</t>
  </si>
  <si>
    <t>Henley</t>
  </si>
  <si>
    <t>Herne Bay and Sandwich</t>
  </si>
  <si>
    <t>Horsham</t>
  </si>
  <si>
    <t>Hove and Portslade</t>
  </si>
  <si>
    <t>Isle of Wight East</t>
  </si>
  <si>
    <t>Isle of Wight West</t>
  </si>
  <si>
    <t>Lewes</t>
  </si>
  <si>
    <t>Maidenhead</t>
  </si>
  <si>
    <t>Maidstone and Malling</t>
  </si>
  <si>
    <t>Mid Berkshire</t>
  </si>
  <si>
    <t>Mid Buckinghamshire</t>
  </si>
  <si>
    <t>Mid Sussex</t>
  </si>
  <si>
    <t>Milton Keynes North</t>
  </si>
  <si>
    <t>Milton Keynes South</t>
  </si>
  <si>
    <t>New Forest East</t>
  </si>
  <si>
    <t>New Forest West</t>
  </si>
  <si>
    <t>Newbury</t>
  </si>
  <si>
    <t>North East Hampshire</t>
  </si>
  <si>
    <t>North West Hampshire</t>
  </si>
  <si>
    <t>Oxford East</t>
  </si>
  <si>
    <t>Oxford West and Abingdon</t>
  </si>
  <si>
    <t>Portsmouth North</t>
  </si>
  <si>
    <t>Portsmouth South</t>
  </si>
  <si>
    <t>Reading</t>
  </si>
  <si>
    <t>Reigate</t>
  </si>
  <si>
    <t>Rochester and Strood</t>
  </si>
  <si>
    <t>Romsey and Southampton North</t>
  </si>
  <si>
    <t>Runnymede and Weybridge</t>
  </si>
  <si>
    <t>Sevenoaks</t>
  </si>
  <si>
    <t>Sittingbourne and Sheppey</t>
  </si>
  <si>
    <t>Slough</t>
  </si>
  <si>
    <t>Southampton Itchen</t>
  </si>
  <si>
    <t>Southampton Test</t>
  </si>
  <si>
    <t>Spelthorne</t>
  </si>
  <si>
    <t>Surrey Heath</t>
  </si>
  <si>
    <t>Sussex Weald</t>
  </si>
  <si>
    <t>Tonbridge</t>
  </si>
  <si>
    <t>Tunbridge Wells</t>
  </si>
  <si>
    <t>Weald of Kent</t>
  </si>
  <si>
    <t>Winchester</t>
  </si>
  <si>
    <t>Windsor</t>
  </si>
  <si>
    <t>Witney</t>
  </si>
  <si>
    <t>Woking</t>
  </si>
  <si>
    <t>Wokingham</t>
  </si>
  <si>
    <t>Worthing West</t>
  </si>
  <si>
    <t>Wycombe</t>
  </si>
  <si>
    <t>Bath</t>
  </si>
  <si>
    <t>South West</t>
  </si>
  <si>
    <t>Bournemouth East</t>
  </si>
  <si>
    <t>Bournemouth West</t>
  </si>
  <si>
    <t>Bridgwater</t>
  </si>
  <si>
    <t>Bristol Central</t>
  </si>
  <si>
    <t>Bristol East</t>
  </si>
  <si>
    <t>Bristol North East</t>
  </si>
  <si>
    <t>Bristol North West</t>
  </si>
  <si>
    <t>Bristol South</t>
  </si>
  <si>
    <t>Camborne and Redruth</t>
  </si>
  <si>
    <t>Central Devon</t>
  </si>
  <si>
    <t>Cheltenham</t>
  </si>
  <si>
    <t>Chippenham</t>
  </si>
  <si>
    <t>Christchurch</t>
  </si>
  <si>
    <t>East Wiltshire</t>
  </si>
  <si>
    <t>Exeter</t>
  </si>
  <si>
    <t>Exeter East and Exmouth</t>
  </si>
  <si>
    <t>Filton and Bradley Stoke</t>
  </si>
  <si>
    <t>Forest of Dean</t>
  </si>
  <si>
    <t>Frome</t>
  </si>
  <si>
    <t>Glastonbury and Somerton</t>
  </si>
  <si>
    <t>Gloucester</t>
  </si>
  <si>
    <t>Honiton and Sidmouth</t>
  </si>
  <si>
    <t>Melksham and Devizes</t>
  </si>
  <si>
    <t>Mid Dorset and North Poole</t>
  </si>
  <si>
    <t>Newton Abbot</t>
  </si>
  <si>
    <t>North Cornwall</t>
  </si>
  <si>
    <t>North Cotswolds</t>
  </si>
  <si>
    <t>North Devon</t>
  </si>
  <si>
    <t>North Dorset</t>
  </si>
  <si>
    <t>North East Somerset and Hanham</t>
  </si>
  <si>
    <t>North Somerset</t>
  </si>
  <si>
    <t>Plymouth Moor View</t>
  </si>
  <si>
    <t>Plymouth Sutton and Devonport</t>
  </si>
  <si>
    <t>Poole</t>
  </si>
  <si>
    <t>Salisbury</t>
  </si>
  <si>
    <t>South Cotswolds</t>
  </si>
  <si>
    <t>South Devon</t>
  </si>
  <si>
    <t>South Dorset</t>
  </si>
  <si>
    <t>South East Cornwall</t>
  </si>
  <si>
    <t>South West Devon</t>
  </si>
  <si>
    <t>South West Wiltshire</t>
  </si>
  <si>
    <t>St Austell and Newquay</t>
  </si>
  <si>
    <t>St Ives</t>
  </si>
  <si>
    <t>Stroud</t>
  </si>
  <si>
    <t>Swindon North</t>
  </si>
  <si>
    <t>Swindon South</t>
  </si>
  <si>
    <t>Taunton</t>
  </si>
  <si>
    <t>Tewkesbury</t>
  </si>
  <si>
    <t>Thornbury and Yate</t>
  </si>
  <si>
    <t>Tiverton and Minehead</t>
  </si>
  <si>
    <t>Torbay</t>
  </si>
  <si>
    <t>Torridge and Tavistock</t>
  </si>
  <si>
    <t>Truro and Falmouth</t>
  </si>
  <si>
    <t>Wells and Mendip Hills</t>
  </si>
  <si>
    <t>West Dorset</t>
  </si>
  <si>
    <t>Weston-super-Mare</t>
  </si>
  <si>
    <t>Yeovil</t>
  </si>
  <si>
    <t>Aldridge-Brownhills</t>
  </si>
  <si>
    <t>West Midlands</t>
  </si>
  <si>
    <t>Bedworth and North Warwickshire</t>
  </si>
  <si>
    <t>Birmingham Edgbaston</t>
  </si>
  <si>
    <t>Birmingham Erdington</t>
  </si>
  <si>
    <t>Birmingham Hall Green</t>
  </si>
  <si>
    <t>Birmingham Hodge Hill</t>
  </si>
  <si>
    <t>Birmingham Ladywood</t>
  </si>
  <si>
    <t>Birmingham Northfield</t>
  </si>
  <si>
    <t>Birmingham Perry Barr</t>
  </si>
  <si>
    <t>Birmingham Selly Oak</t>
  </si>
  <si>
    <t>Birmingham Yardley</t>
  </si>
  <si>
    <t>Bromsgrove</t>
  </si>
  <si>
    <t>Burton</t>
  </si>
  <si>
    <t>Cannock Chase</t>
  </si>
  <si>
    <t>Coventry East</t>
  </si>
  <si>
    <t>Coventry North West</t>
  </si>
  <si>
    <t>Coventry South</t>
  </si>
  <si>
    <t>Droitwich and Evesham</t>
  </si>
  <si>
    <t>Dudley</t>
  </si>
  <si>
    <t>Halesowen</t>
  </si>
  <si>
    <t>Hereford and South Herefordshire</t>
  </si>
  <si>
    <t>Kenilworth and Southam</t>
  </si>
  <si>
    <t>Kingswinford and South Staffordshire</t>
  </si>
  <si>
    <t>Lichfield</t>
  </si>
  <si>
    <t>Meriden</t>
  </si>
  <si>
    <t>Newcastle-under-Lyme</t>
  </si>
  <si>
    <t>North Herefordshire</t>
  </si>
  <si>
    <t>North Shropshire</t>
  </si>
  <si>
    <t>Nuneaton</t>
  </si>
  <si>
    <t>Redditch</t>
  </si>
  <si>
    <t>Rugby</t>
  </si>
  <si>
    <t>Shrewsbury</t>
  </si>
  <si>
    <t>Smethwick</t>
  </si>
  <si>
    <t>Solihull</t>
  </si>
  <si>
    <t>South Shropshire</t>
  </si>
  <si>
    <t>Stafford</t>
  </si>
  <si>
    <t>Staffordshire Moorlands</t>
  </si>
  <si>
    <t>Stoke-on-Trent Central</t>
  </si>
  <si>
    <t>Stoke-on-Trent North</t>
  </si>
  <si>
    <t>Stoke-on-Trent South</t>
  </si>
  <si>
    <t>Stone and Great Wyrley</t>
  </si>
  <si>
    <t>Stourbridge</t>
  </si>
  <si>
    <t>Stratford-on-Avon</t>
  </si>
  <si>
    <t>Sutton Coldfield</t>
  </si>
  <si>
    <t>Tamworth</t>
  </si>
  <si>
    <t>Telford</t>
  </si>
  <si>
    <t>The Wrekin</t>
  </si>
  <si>
    <t>Tipton and Wednesbury</t>
  </si>
  <si>
    <t>Walsall and Bloxwich</t>
  </si>
  <si>
    <t>Warwick and Leamington</t>
  </si>
  <si>
    <t>West Bromwich</t>
  </si>
  <si>
    <t>West Worcestershire</t>
  </si>
  <si>
    <t>Wolverhampton North East</t>
  </si>
  <si>
    <t>Wolverhampton South East</t>
  </si>
  <si>
    <t>Wolverhampton West</t>
  </si>
  <si>
    <t>Worcester</t>
  </si>
  <si>
    <t>Wyre Forest</t>
  </si>
  <si>
    <t>Barnsley North</t>
  </si>
  <si>
    <t>Yorkshire and the Humber</t>
  </si>
  <si>
    <t>Barnsley South</t>
  </si>
  <si>
    <t>Beverley and Holderness</t>
  </si>
  <si>
    <t>Bradford East</t>
  </si>
  <si>
    <t>Bradford South</t>
  </si>
  <si>
    <t>Bradford West</t>
  </si>
  <si>
    <t>Bridlington and The Wolds</t>
  </si>
  <si>
    <t>Brigg and Immingham</t>
  </si>
  <si>
    <t>Calder Valley</t>
  </si>
  <si>
    <t>Colne Valley</t>
  </si>
  <si>
    <t>Dewsbury and Batley</t>
  </si>
  <si>
    <t>Doncaster Central</t>
  </si>
  <si>
    <t>Doncaster East and Axholme</t>
  </si>
  <si>
    <t>Doncaster North</t>
  </si>
  <si>
    <t>Goole and Pocklington</t>
  </si>
  <si>
    <t>Great Grimsby and Cleethorpes</t>
  </si>
  <si>
    <t>Halifax</t>
  </si>
  <si>
    <t>Harrogate and Knaresborough</t>
  </si>
  <si>
    <t>Headingley</t>
  </si>
  <si>
    <t>Huddersfield</t>
  </si>
  <si>
    <t>Keighley and Ilkley</t>
  </si>
  <si>
    <t>Kingston upon Hull East</t>
  </si>
  <si>
    <t>Kingston upon Hull North</t>
  </si>
  <si>
    <t>Kingston upon Hull West and Hessle</t>
  </si>
  <si>
    <t>Leeds Central</t>
  </si>
  <si>
    <t>Leeds East</t>
  </si>
  <si>
    <t>Leeds North East</t>
  </si>
  <si>
    <t>Leeds North West</t>
  </si>
  <si>
    <t>Morley</t>
  </si>
  <si>
    <t>Normanton and Hemsworth</t>
  </si>
  <si>
    <t>Penistone and Stocksbridge</t>
  </si>
  <si>
    <t>Pontefract and Castleford</t>
  </si>
  <si>
    <t>Pudsey</t>
  </si>
  <si>
    <t>Rawmarsh and Conisbrough</t>
  </si>
  <si>
    <t>Richmond and Northallerton</t>
  </si>
  <si>
    <t>Rother Valley</t>
  </si>
  <si>
    <t>Rotherham</t>
  </si>
  <si>
    <t>Scarborough and Whitby</t>
  </si>
  <si>
    <t>Scunthorpe</t>
  </si>
  <si>
    <t>Selby</t>
  </si>
  <si>
    <t>Sheffield Brightside and Hillsborough</t>
  </si>
  <si>
    <t>Sheffield Central</t>
  </si>
  <si>
    <t>Sheffield Hallam</t>
  </si>
  <si>
    <t>Sheffield Heeley</t>
  </si>
  <si>
    <t>Sheffield South East</t>
  </si>
  <si>
    <t>Shipley</t>
  </si>
  <si>
    <t>Skipton and Ripon</t>
  </si>
  <si>
    <t>Spen Valley</t>
  </si>
  <si>
    <t>Thirsk and Malton</t>
  </si>
  <si>
    <t>Wakefield</t>
  </si>
  <si>
    <t>Wakefield West and Denby Dale</t>
  </si>
  <si>
    <t>Wetherby and Easingwold</t>
  </si>
  <si>
    <t>York Central</t>
  </si>
  <si>
    <t>York Outer</t>
  </si>
  <si>
    <t>con_weak</t>
  </si>
  <si>
    <t>con_strong</t>
  </si>
  <si>
    <t>lab_weak</t>
  </si>
  <si>
    <t>lab_strong</t>
  </si>
  <si>
    <t>ld_weak</t>
  </si>
  <si>
    <t>ld_strong</t>
  </si>
  <si>
    <t>grn_weak</t>
  </si>
  <si>
    <t>grn_strong</t>
  </si>
  <si>
    <t>ref_weak</t>
  </si>
  <si>
    <t>ref_strong</t>
  </si>
  <si>
    <t>snp_weak</t>
  </si>
  <si>
    <t>snp_strong</t>
  </si>
  <si>
    <t>oth_weak</t>
  </si>
  <si>
    <t>oth_strong</t>
  </si>
  <si>
    <t>Votes lost</t>
  </si>
  <si>
    <t>Total strong</t>
  </si>
  <si>
    <t>Total weak</t>
  </si>
  <si>
    <t>Votes GAINED</t>
  </si>
  <si>
    <t>1st %</t>
  </si>
  <si>
    <t>1st</t>
  </si>
  <si>
    <t>Majority</t>
  </si>
  <si>
    <t>2nd %</t>
  </si>
  <si>
    <t>2nd</t>
  </si>
  <si>
    <t>Aberdeen North</t>
  </si>
  <si>
    <t>Scotland</t>
  </si>
  <si>
    <t>Aberdeen South</t>
  </si>
  <si>
    <t>Aberdeenshire Central</t>
  </si>
  <si>
    <t>Aberdeenshire North and Moray East</t>
  </si>
  <si>
    <t>Airdrie</t>
  </si>
  <si>
    <t>Argyll, Bute and South Lochaber</t>
  </si>
  <si>
    <t>Ayr, Carrick and Cumnock</t>
  </si>
  <si>
    <t>Bathgate and Linlithgow</t>
  </si>
  <si>
    <t>Bearsden and Campsie Fells</t>
  </si>
  <si>
    <t>Berwickshire, Roxburgh and Selkirk</t>
  </si>
  <si>
    <t>Caithness, Sutherland and Easter Ross</t>
  </si>
  <si>
    <t>Central Ayrshire</t>
  </si>
  <si>
    <t>Clackmannanshire and Forth Valley</t>
  </si>
  <si>
    <t>Coatbridge and Bellshill</t>
  </si>
  <si>
    <t>Dumfries and Galloway</t>
  </si>
  <si>
    <t>Dumfriesshire, Clydesdale and Tweeddale</t>
  </si>
  <si>
    <t>Dundee East and Arbroath</t>
  </si>
  <si>
    <t>Dundee West</t>
  </si>
  <si>
    <t>Dunfermline and East Ochils</t>
  </si>
  <si>
    <t>East Kilbride and Strathaven</t>
  </si>
  <si>
    <t>East Lothian and Lammermuirs</t>
  </si>
  <si>
    <t>East Renfrewshire</t>
  </si>
  <si>
    <t>Edinburgh East</t>
  </si>
  <si>
    <t>Edinburgh North and Leith</t>
  </si>
  <si>
    <t>Edinburgh South</t>
  </si>
  <si>
    <t>Edinburgh South West</t>
  </si>
  <si>
    <t>Edinburgh West</t>
  </si>
  <si>
    <t>Falkirk</t>
  </si>
  <si>
    <t>Glasgow North</t>
  </si>
  <si>
    <t>Glasgow North East</t>
  </si>
  <si>
    <t>Glasgow South</t>
  </si>
  <si>
    <t>Glasgow South East</t>
  </si>
  <si>
    <t>Glasgow South West</t>
  </si>
  <si>
    <t>Glasgow West</t>
  </si>
  <si>
    <t>Glenrothes</t>
  </si>
  <si>
    <t>Hamilton and Clyde Valley</t>
  </si>
  <si>
    <t>Inverclyde and Renfrewshire West</t>
  </si>
  <si>
    <t>Inverness-shire and Wester Ross</t>
  </si>
  <si>
    <t>Kilmarnock and Loudoun</t>
  </si>
  <si>
    <t>Kilsyth Hills and Cumbernauld</t>
  </si>
  <si>
    <t>Kirkcaldy and Cowdenbeath</t>
  </si>
  <si>
    <t>Livingston</t>
  </si>
  <si>
    <t>Midlothian</t>
  </si>
  <si>
    <t>Motherwell and Clydesdale North</t>
  </si>
  <si>
    <t>Na h-Eileanan an Iar</t>
  </si>
  <si>
    <t>Nairn, Strathspey and Moray West</t>
  </si>
  <si>
    <t>North Ayrshire and Arran</t>
  </si>
  <si>
    <t>North East Fife</t>
  </si>
  <si>
    <t>North Tayside</t>
  </si>
  <si>
    <t>Orkney and Shetland</t>
  </si>
  <si>
    <t>Paisley and Renfrewshire North</t>
  </si>
  <si>
    <t>Paisley and Renfrewshire South</t>
  </si>
  <si>
    <t>Perth and Loch Leven</t>
  </si>
  <si>
    <t>Rutherglen</t>
  </si>
  <si>
    <t>Stirling</t>
  </si>
  <si>
    <t>West Aberdeenshire and Kincardine</t>
  </si>
  <si>
    <t>West Dunbartonshire</t>
  </si>
  <si>
    <t>Seats won</t>
  </si>
  <si>
    <t>% of seats</t>
  </si>
  <si>
    <t>2019 seats</t>
  </si>
  <si>
    <t>Aberafan Porthcawl</t>
  </si>
  <si>
    <t>Wales</t>
  </si>
  <si>
    <t>Alyn and Deeside</t>
  </si>
  <si>
    <t>Bangor Aberconwy</t>
  </si>
  <si>
    <t>Blaenau Gwent and Rhymney</t>
  </si>
  <si>
    <t>Brecon, Radnor and Cwm-tawe</t>
  </si>
  <si>
    <t>Bridgend</t>
  </si>
  <si>
    <t>Caerfyrddin</t>
  </si>
  <si>
    <t>Caerphilly</t>
  </si>
  <si>
    <t>Cardiff East</t>
  </si>
  <si>
    <t>Cardiff North</t>
  </si>
  <si>
    <t>Cardiff South and Penarth</t>
  </si>
  <si>
    <t>Cardiff West</t>
  </si>
  <si>
    <t>Ceredigion Preseli</t>
  </si>
  <si>
    <t>Clwyd East</t>
  </si>
  <si>
    <t>Clwyd North</t>
  </si>
  <si>
    <t>Dwyfor Meirionnydd</t>
  </si>
  <si>
    <t>Gower and Swansea West</t>
  </si>
  <si>
    <t>Llanelli</t>
  </si>
  <si>
    <t>Merthyr Tydfil and Upper Cynon</t>
  </si>
  <si>
    <t>Mid and South Pembrokeshire</t>
  </si>
  <si>
    <t>Monmouthshire</t>
  </si>
  <si>
    <t>Montgomeryshire and Glyndwr</t>
  </si>
  <si>
    <t>Neath and Swansea East</t>
  </si>
  <si>
    <t>Newport East</t>
  </si>
  <si>
    <t>Newport West and Islwyn</t>
  </si>
  <si>
    <t>Pontypridd</t>
  </si>
  <si>
    <t>Rhondda</t>
  </si>
  <si>
    <t>Swansea Central and North</t>
  </si>
  <si>
    <t>Torfaen</t>
  </si>
  <si>
    <t>Vale of Glamorgan</t>
  </si>
  <si>
    <t>Wrexham</t>
  </si>
  <si>
    <t>Ynys Mon</t>
  </si>
  <si>
    <t>pc_weak</t>
  </si>
  <si>
    <t>pc_strong</t>
  </si>
  <si>
    <t>Ratio lost (weak)</t>
  </si>
  <si>
    <t>Ratio lost (strong)</t>
  </si>
  <si>
    <t>%</t>
  </si>
  <si>
    <t>Calculating English figures</t>
  </si>
  <si>
    <t>Headline figures - England</t>
  </si>
  <si>
    <t>Calculated by SEAT</t>
  </si>
  <si>
    <t>CON</t>
  </si>
  <si>
    <t>LAB</t>
  </si>
  <si>
    <t>GRN</t>
  </si>
  <si>
    <t>OTH</t>
  </si>
  <si>
    <t>Result</t>
  </si>
  <si>
    <t>Party</t>
  </si>
  <si>
    <t>Seats</t>
  </si>
  <si>
    <t>Scottish estimate</t>
  </si>
  <si>
    <t>Estimate 2024</t>
  </si>
  <si>
    <t>GE19 without BXP</t>
  </si>
  <si>
    <t>GE19 actual result</t>
  </si>
  <si>
    <t>REF</t>
  </si>
  <si>
    <t>Before continuing, let's redistribute the Brexit Party vote to second preferences.</t>
  </si>
  <si>
    <t>+/- from actual</t>
  </si>
  <si>
    <t>+/- from notional</t>
  </si>
  <si>
    <t>Parties gaining votes</t>
  </si>
  <si>
    <t>Parties losing votes</t>
  </si>
  <si>
    <t>Poll figures ---&gt;</t>
  </si>
  <si>
    <t>GREAT BRITAIN</t>
  </si>
  <si>
    <t>SCOTLAND</t>
  </si>
  <si>
    <t>WALES</t>
  </si>
  <si>
    <t>----</t>
  </si>
  <si>
    <t>Polling</t>
  </si>
  <si>
    <t>Notional</t>
  </si>
  <si>
    <t>Actual</t>
  </si>
  <si>
    <t>Seat projection</t>
  </si>
  <si>
    <t>Seat changes (+/-)</t>
  </si>
  <si>
    <t>Plurality winner</t>
  </si>
  <si>
    <t>2019 seats (actual)</t>
  </si>
  <si>
    <t>2019 seats (notional)</t>
  </si>
  <si>
    <t>Polls</t>
  </si>
  <si>
    <t>Popular vote projection</t>
  </si>
  <si>
    <t>Overall</t>
  </si>
  <si>
    <t>Weight</t>
  </si>
  <si>
    <t>TOTAL</t>
  </si>
  <si>
    <t>Constituency</t>
  </si>
  <si>
    <t>Region</t>
  </si>
  <si>
    <t>Nation</t>
  </si>
  <si>
    <t>Estimated total vote</t>
  </si>
  <si>
    <t>Change in vote share</t>
  </si>
  <si>
    <t>2024 projected vote share</t>
  </si>
  <si>
    <t>BXP</t>
  </si>
  <si>
    <t>2019 vote share (without redistributing BXP vote)</t>
  </si>
  <si>
    <t>Seat result information</t>
  </si>
  <si>
    <t>Details of gain / loss</t>
  </si>
  <si>
    <t>Welsh polls (90%)</t>
  </si>
  <si>
    <t>Overall estimate</t>
  </si>
  <si>
    <t>Transition Model (10%)</t>
  </si>
  <si>
    <t>Scotland polls (90%)</t>
  </si>
  <si>
    <t>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</si>
</sst>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0.0%"/>
    <numFmt numFmtId="165" formatCode="_-* #,##0_-;\-* #,##0_-;_-* &quot;-&quot;??_-;_-@_-"/>
    <numFmt numFmtId="166" formatCode="_-* #,##0.00_-;\-* #,##0.00_-;_-* &quot;-&quot;??_-;_-@"/>
    <numFmt numFmtId="167" formatCode="\▲0.0%;\▼0.0%;\➖0.0%"/>
    <numFmt numFmtId="168" formatCode="\▲0;\▼0;\➖0"/>
    <numFmt numFmtId="169" formatCode="0.0"/>
    <numFmt numFmtId="170" formatCode="0.000%"/>
  </numFmts>
  <fonts count="20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Droid Sans"/>
    </font>
    <font>
      <b/>
      <sz val="10"/>
      <color theme="0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b/>
      <sz val="9"/>
      <color theme="1"/>
      <name val="Arial"/>
      <family val="2"/>
    </font>
    <font>
      <b/>
      <sz val="18"/>
      <color theme="1"/>
      <name val="Arial"/>
      <family val="2"/>
    </font>
    <font>
      <b/>
      <sz val="10"/>
      <color theme="0"/>
      <name val="Droid Sans"/>
    </font>
    <font>
      <sz val="9"/>
      <color theme="1"/>
      <name val="Arial"/>
      <family val="2"/>
    </font>
    <font>
      <sz val="10"/>
      <color theme="1"/>
      <name val="Droid Sans"/>
    </font>
  </fonts>
  <fills count="2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ABAB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D1D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71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7DC"/>
        <bgColor rgb="FF0087DC"/>
      </patternFill>
    </fill>
    <fill>
      <patternFill patternType="solid">
        <fgColor rgb="FFDC241F"/>
        <bgColor rgb="FFDC241F"/>
      </patternFill>
    </fill>
    <fill>
      <patternFill patternType="solid">
        <fgColor rgb="FFFAA61A"/>
        <bgColor rgb="FFFAA61A"/>
      </patternFill>
    </fill>
    <fill>
      <patternFill patternType="solid">
        <fgColor rgb="FF6AB023"/>
        <bgColor rgb="FF6AB023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DABC5"/>
        <bgColor indexed="64"/>
      </patternFill>
    </fill>
    <fill>
      <patternFill patternType="solid">
        <fgColor theme="9" tint="-0.249977111117893"/>
        <bgColor rgb="FF6AB023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theme="9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0" tint="-0.14999847407452621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253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43" fontId="5" fillId="0" borderId="0" xfId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164" fontId="5" fillId="0" borderId="0" xfId="2" applyNumberFormat="1" applyFont="1" applyAlignment="1">
      <alignment horizontal="center" vertical="center"/>
    </xf>
    <xf numFmtId="43" fontId="7" fillId="3" borderId="11" xfId="1" applyFont="1" applyFill="1" applyBorder="1" applyAlignment="1">
      <alignment horizontal="right" vertical="center"/>
    </xf>
    <xf numFmtId="43" fontId="5" fillId="0" borderId="0" xfId="1" quotePrefix="1" applyFont="1" applyAlignment="1">
      <alignment horizontal="right" vertical="center"/>
    </xf>
    <xf numFmtId="10" fontId="5" fillId="0" borderId="0" xfId="2" applyNumberFormat="1" applyFont="1" applyAlignment="1">
      <alignment horizontal="center" vertical="center"/>
    </xf>
    <xf numFmtId="1" fontId="7" fillId="3" borderId="11" xfId="2" applyNumberFormat="1" applyFont="1" applyFill="1" applyBorder="1" applyAlignment="1">
      <alignment horizontal="center" vertical="center"/>
    </xf>
    <xf numFmtId="164" fontId="7" fillId="3" borderId="11" xfId="2" applyNumberFormat="1" applyFont="1" applyFill="1" applyBorder="1" applyAlignment="1">
      <alignment horizontal="center" vertical="center"/>
    </xf>
    <xf numFmtId="43" fontId="5" fillId="0" borderId="10" xfId="1" quotePrefix="1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10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3" fontId="7" fillId="0" borderId="5" xfId="1" applyFont="1" applyBorder="1" applyAlignment="1">
      <alignment horizontal="right" vertical="center"/>
    </xf>
    <xf numFmtId="0" fontId="7" fillId="0" borderId="5" xfId="0" applyFont="1" applyBorder="1" applyAlignment="1">
      <alignment horizontal="center" vertical="center"/>
    </xf>
    <xf numFmtId="43" fontId="7" fillId="3" borderId="12" xfId="1" applyFont="1" applyFill="1" applyBorder="1" applyAlignment="1">
      <alignment horizontal="right" vertical="center"/>
    </xf>
    <xf numFmtId="164" fontId="7" fillId="3" borderId="12" xfId="2" applyNumberFormat="1" applyFont="1" applyFill="1" applyBorder="1" applyAlignment="1">
      <alignment horizontal="center" vertical="center"/>
    </xf>
    <xf numFmtId="9" fontId="7" fillId="3" borderId="12" xfId="0" applyNumberFormat="1" applyFont="1" applyFill="1" applyBorder="1" applyAlignment="1">
      <alignment horizontal="center" vertical="center"/>
    </xf>
    <xf numFmtId="0" fontId="12" fillId="0" borderId="6" xfId="0" applyFont="1" applyBorder="1" applyAlignment="1">
      <alignment vertical="center"/>
    </xf>
    <xf numFmtId="43" fontId="5" fillId="0" borderId="10" xfId="1" applyFont="1" applyBorder="1" applyAlignment="1">
      <alignment horizontal="right" vertical="center"/>
    </xf>
    <xf numFmtId="1" fontId="5" fillId="0" borderId="10" xfId="2" applyNumberFormat="1" applyFont="1" applyBorder="1" applyAlignment="1">
      <alignment horizontal="center" vertical="center"/>
    </xf>
    <xf numFmtId="1" fontId="5" fillId="0" borderId="10" xfId="2" applyNumberFormat="1" applyFont="1" applyFill="1" applyBorder="1" applyAlignment="1">
      <alignment horizontal="center" vertical="center"/>
    </xf>
    <xf numFmtId="1" fontId="7" fillId="0" borderId="10" xfId="0" applyNumberFormat="1" applyFont="1" applyBorder="1" applyAlignment="1">
      <alignment horizontal="center" vertical="center"/>
    </xf>
    <xf numFmtId="164" fontId="5" fillId="0" borderId="1" xfId="2" applyNumberFormat="1" applyFont="1" applyBorder="1" applyAlignment="1">
      <alignment horizontal="center" vertical="center"/>
    </xf>
    <xf numFmtId="164" fontId="5" fillId="0" borderId="10" xfId="2" applyNumberFormat="1" applyFont="1" applyBorder="1" applyAlignment="1">
      <alignment horizontal="center" vertical="center"/>
    </xf>
    <xf numFmtId="164" fontId="7" fillId="3" borderId="12" xfId="0" applyNumberFormat="1" applyFont="1" applyFill="1" applyBorder="1" applyAlignment="1">
      <alignment horizontal="center" vertical="center"/>
    </xf>
    <xf numFmtId="43" fontId="5" fillId="0" borderId="7" xfId="1" applyFont="1" applyBorder="1" applyAlignment="1">
      <alignment horizontal="right" vertical="center"/>
    </xf>
    <xf numFmtId="164" fontId="5" fillId="0" borderId="7" xfId="2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43" fontId="5" fillId="0" borderId="5" xfId="1" applyFont="1" applyBorder="1" applyAlignment="1">
      <alignment horizontal="right" vertical="center"/>
    </xf>
    <xf numFmtId="164" fontId="5" fillId="0" borderId="5" xfId="2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1" fontId="7" fillId="3" borderId="12" xfId="0" applyNumberFormat="1" applyFont="1" applyFill="1" applyBorder="1" applyAlignment="1">
      <alignment horizontal="center" vertical="center"/>
    </xf>
    <xf numFmtId="9" fontId="5" fillId="0" borderId="1" xfId="0" applyNumberFormat="1" applyFont="1" applyBorder="1" applyAlignment="1">
      <alignment vertical="center"/>
    </xf>
    <xf numFmtId="0" fontId="5" fillId="0" borderId="7" xfId="0" applyFont="1" applyBorder="1" applyAlignment="1">
      <alignment vertical="center"/>
    </xf>
    <xf numFmtId="9" fontId="5" fillId="0" borderId="1" xfId="2" applyFont="1" applyBorder="1" applyAlignment="1">
      <alignment horizontal="center" vertical="center"/>
    </xf>
    <xf numFmtId="164" fontId="7" fillId="0" borderId="1" xfId="2" applyNumberFormat="1" applyFont="1" applyBorder="1" applyAlignment="1">
      <alignment horizontal="center"/>
    </xf>
    <xf numFmtId="10" fontId="7" fillId="0" borderId="1" xfId="2" applyNumberFormat="1" applyFont="1" applyBorder="1" applyAlignment="1">
      <alignment horizontal="center"/>
    </xf>
    <xf numFmtId="169" fontId="5" fillId="0" borderId="1" xfId="0" applyNumberFormat="1" applyFont="1" applyBorder="1" applyAlignment="1">
      <alignment horizontal="center" vertical="center"/>
    </xf>
    <xf numFmtId="43" fontId="7" fillId="3" borderId="12" xfId="1" quotePrefix="1" applyFont="1" applyFill="1" applyBorder="1" applyAlignment="1">
      <alignment horizontal="right" vertical="center"/>
    </xf>
    <xf numFmtId="164" fontId="7" fillId="3" borderId="0" xfId="2" applyNumberFormat="1" applyFont="1" applyFill="1" applyAlignment="1">
      <alignment horizontal="center" vertical="center"/>
    </xf>
    <xf numFmtId="9" fontId="7" fillId="3" borderId="12" xfId="2" applyFont="1" applyFill="1" applyBorder="1" applyAlignment="1">
      <alignment horizontal="center" vertical="center"/>
    </xf>
    <xf numFmtId="164" fontId="7" fillId="3" borderId="11" xfId="0" applyNumberFormat="1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1" fontId="5" fillId="0" borderId="0" xfId="2" applyNumberFormat="1" applyFont="1" applyAlignment="1">
      <alignment horizontal="center" vertical="center"/>
    </xf>
    <xf numFmtId="10" fontId="7" fillId="3" borderId="12" xfId="2" applyNumberFormat="1" applyFont="1" applyFill="1" applyBorder="1" applyAlignment="1">
      <alignment horizontal="center" vertical="center"/>
    </xf>
    <xf numFmtId="0" fontId="5" fillId="0" borderId="1" xfId="0" applyFont="1" applyBorder="1"/>
    <xf numFmtId="0" fontId="7" fillId="3" borderId="6" xfId="0" applyFont="1" applyFill="1" applyBorder="1" applyAlignment="1">
      <alignment horizontal="center" vertical="center"/>
    </xf>
    <xf numFmtId="9" fontId="7" fillId="0" borderId="1" xfId="0" applyNumberFormat="1" applyFont="1" applyBorder="1" applyAlignment="1">
      <alignment horizontal="center" vertical="center"/>
    </xf>
    <xf numFmtId="9" fontId="7" fillId="0" borderId="1" xfId="2" applyFont="1" applyBorder="1" applyAlignment="1">
      <alignment horizontal="center" vertical="center"/>
    </xf>
    <xf numFmtId="0" fontId="7" fillId="3" borderId="1" xfId="0" quotePrefix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164" fontId="7" fillId="3" borderId="12" xfId="0" applyNumberFormat="1" applyFont="1" applyFill="1" applyBorder="1" applyAlignment="1">
      <alignment horizontal="right" vertical="center"/>
    </xf>
    <xf numFmtId="0" fontId="7" fillId="3" borderId="1" xfId="0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167" fontId="9" fillId="0" borderId="1" xfId="0" applyNumberFormat="1" applyFont="1" applyBorder="1" applyAlignment="1">
      <alignment horizontal="center" vertical="center"/>
    </xf>
    <xf numFmtId="168" fontId="9" fillId="0" borderId="1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9" fontId="5" fillId="0" borderId="0" xfId="0" applyNumberFormat="1" applyFont="1" applyAlignment="1">
      <alignment horizontal="center" vertical="center"/>
    </xf>
    <xf numFmtId="43" fontId="10" fillId="2" borderId="2" xfId="1" applyFont="1" applyFill="1" applyBorder="1" applyAlignment="1">
      <alignment horizontal="center" vertical="center"/>
    </xf>
    <xf numFmtId="10" fontId="7" fillId="4" borderId="1" xfId="2" applyNumberFormat="1" applyFont="1" applyFill="1" applyBorder="1" applyAlignment="1">
      <alignment horizontal="center" vertical="center"/>
    </xf>
    <xf numFmtId="10" fontId="7" fillId="5" borderId="1" xfId="2" applyNumberFormat="1" applyFont="1" applyFill="1" applyBorder="1" applyAlignment="1">
      <alignment horizontal="center" vertical="center"/>
    </xf>
    <xf numFmtId="10" fontId="7" fillId="10" borderId="1" xfId="2" applyNumberFormat="1" applyFont="1" applyFill="1" applyBorder="1" applyAlignment="1">
      <alignment horizontal="center" vertical="center"/>
    </xf>
    <xf numFmtId="10" fontId="7" fillId="6" borderId="1" xfId="2" applyNumberFormat="1" applyFont="1" applyFill="1" applyBorder="1" applyAlignment="1">
      <alignment horizontal="center" vertical="center"/>
    </xf>
    <xf numFmtId="10" fontId="7" fillId="9" borderId="1" xfId="2" applyNumberFormat="1" applyFont="1" applyFill="1" applyBorder="1" applyAlignment="1">
      <alignment horizontal="center" vertical="center"/>
    </xf>
    <xf numFmtId="10" fontId="7" fillId="8" borderId="1" xfId="2" applyNumberFormat="1" applyFont="1" applyFill="1" applyBorder="1" applyAlignment="1">
      <alignment horizontal="center" vertical="center"/>
    </xf>
    <xf numFmtId="10" fontId="7" fillId="11" borderId="1" xfId="2" applyNumberFormat="1" applyFont="1" applyFill="1" applyBorder="1" applyAlignment="1">
      <alignment horizontal="center" vertical="center"/>
    </xf>
    <xf numFmtId="10" fontId="7" fillId="12" borderId="1" xfId="2" applyNumberFormat="1" applyFont="1" applyFill="1" applyBorder="1" applyAlignment="1">
      <alignment horizontal="center" vertical="center"/>
    </xf>
    <xf numFmtId="10" fontId="7" fillId="13" borderId="1" xfId="2" applyNumberFormat="1" applyFont="1" applyFill="1" applyBorder="1" applyAlignment="1">
      <alignment horizontal="center" vertical="center"/>
    </xf>
    <xf numFmtId="10" fontId="7" fillId="14" borderId="1" xfId="2" applyNumberFormat="1" applyFont="1" applyFill="1" applyBorder="1" applyAlignment="1">
      <alignment horizontal="center" vertical="center"/>
    </xf>
    <xf numFmtId="10" fontId="7" fillId="7" borderId="1" xfId="2" applyNumberFormat="1" applyFont="1" applyFill="1" applyBorder="1" applyAlignment="1">
      <alignment horizontal="center" vertical="center"/>
    </xf>
    <xf numFmtId="10" fontId="7" fillId="20" borderId="1" xfId="2" applyNumberFormat="1" applyFont="1" applyFill="1" applyBorder="1" applyAlignment="1">
      <alignment horizontal="center" vertical="center"/>
    </xf>
    <xf numFmtId="10" fontId="7" fillId="3" borderId="1" xfId="2" applyNumberFormat="1" applyFont="1" applyFill="1" applyBorder="1" applyAlignment="1">
      <alignment horizontal="center" vertical="center"/>
    </xf>
    <xf numFmtId="10" fontId="7" fillId="15" borderId="1" xfId="2" applyNumberFormat="1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/>
    <xf numFmtId="164" fontId="5" fillId="0" borderId="0" xfId="2" applyNumberFormat="1" applyFont="1" applyAlignment="1">
      <alignment vertical="center"/>
    </xf>
    <xf numFmtId="9" fontId="5" fillId="0" borderId="0" xfId="2" applyFont="1" applyAlignment="1">
      <alignment vertical="center"/>
    </xf>
    <xf numFmtId="164" fontId="5" fillId="0" borderId="0" xfId="0" applyNumberFormat="1" applyFont="1" applyAlignment="1">
      <alignment horizontal="center" vertical="center"/>
    </xf>
    <xf numFmtId="0" fontId="7" fillId="3" borderId="0" xfId="0" applyFont="1" applyFill="1" applyAlignment="1">
      <alignment horizontal="right" vertical="center"/>
    </xf>
    <xf numFmtId="0" fontId="17" fillId="16" borderId="1" xfId="0" applyFont="1" applyFill="1" applyBorder="1" applyAlignment="1">
      <alignment horizontal="center" vertical="center"/>
    </xf>
    <xf numFmtId="0" fontId="17" fillId="17" borderId="1" xfId="0" applyFont="1" applyFill="1" applyBorder="1" applyAlignment="1">
      <alignment horizontal="center" vertical="center"/>
    </xf>
    <xf numFmtId="0" fontId="9" fillId="18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17" fillId="19" borderId="1" xfId="0" applyFont="1" applyFill="1" applyBorder="1" applyAlignment="1">
      <alignment horizontal="center" vertical="center"/>
    </xf>
    <xf numFmtId="0" fontId="10" fillId="21" borderId="1" xfId="0" applyFont="1" applyFill="1" applyBorder="1" applyAlignment="1">
      <alignment horizontal="center" vertical="center"/>
    </xf>
    <xf numFmtId="0" fontId="17" fillId="22" borderId="1" xfId="0" applyFont="1" applyFill="1" applyBorder="1" applyAlignment="1">
      <alignment horizontal="center" vertical="center"/>
    </xf>
    <xf numFmtId="0" fontId="14" fillId="0" borderId="8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4" fillId="0" borderId="16" xfId="0" applyFont="1" applyBorder="1" applyAlignment="1">
      <alignment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vertical="center"/>
    </xf>
    <xf numFmtId="0" fontId="13" fillId="0" borderId="13" xfId="0" applyFont="1" applyBorder="1" applyAlignment="1">
      <alignment vertical="center"/>
    </xf>
    <xf numFmtId="0" fontId="13" fillId="0" borderId="8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3" fillId="0" borderId="16" xfId="0" applyFont="1" applyBorder="1" applyAlignment="1">
      <alignment vertical="center"/>
    </xf>
    <xf numFmtId="0" fontId="14" fillId="0" borderId="17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4" fillId="0" borderId="18" xfId="0" applyFont="1" applyBorder="1" applyAlignment="1">
      <alignment vertical="center"/>
    </xf>
    <xf numFmtId="1" fontId="7" fillId="3" borderId="12" xfId="2" applyNumberFormat="1" applyFont="1" applyFill="1" applyBorder="1" applyAlignment="1">
      <alignment horizontal="center" vertical="center"/>
    </xf>
    <xf numFmtId="43" fontId="4" fillId="0" borderId="10" xfId="1" applyFont="1" applyBorder="1" applyAlignment="1">
      <alignment horizontal="right" vertical="center"/>
    </xf>
    <xf numFmtId="1" fontId="4" fillId="0" borderId="0" xfId="2" applyNumberFormat="1" applyFont="1" applyFill="1" applyBorder="1" applyAlignment="1">
      <alignment horizontal="center" vertical="center"/>
    </xf>
    <xf numFmtId="0" fontId="7" fillId="0" borderId="0" xfId="2" applyNumberFormat="1" applyFont="1" applyFill="1" applyBorder="1" applyAlignment="1">
      <alignment horizontal="center" vertical="center"/>
    </xf>
    <xf numFmtId="0" fontId="4" fillId="0" borderId="0" xfId="2" applyNumberFormat="1" applyFont="1" applyFill="1" applyAlignment="1">
      <alignment horizontal="center" vertical="center"/>
    </xf>
    <xf numFmtId="1" fontId="4" fillId="0" borderId="0" xfId="2" applyNumberFormat="1" applyFont="1" applyFill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9" fontId="7" fillId="3" borderId="1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9" fontId="7" fillId="0" borderId="5" xfId="2" applyFont="1" applyBorder="1" applyAlignment="1">
      <alignment horizontal="center" vertical="center"/>
    </xf>
    <xf numFmtId="9" fontId="7" fillId="3" borderId="5" xfId="2" applyFont="1" applyFill="1" applyBorder="1" applyAlignment="1">
      <alignment horizontal="center" vertical="center"/>
    </xf>
    <xf numFmtId="167" fontId="9" fillId="0" borderId="5" xfId="0" applyNumberFormat="1" applyFont="1" applyBorder="1" applyAlignment="1">
      <alignment horizontal="center" vertical="center"/>
    </xf>
    <xf numFmtId="1" fontId="7" fillId="0" borderId="5" xfId="0" applyNumberFormat="1" applyFont="1" applyBorder="1" applyAlignment="1">
      <alignment horizontal="center" vertical="center"/>
    </xf>
    <xf numFmtId="168" fontId="9" fillId="0" borderId="5" xfId="0" applyNumberFormat="1" applyFont="1" applyBorder="1" applyAlignment="1">
      <alignment horizontal="center" vertical="center"/>
    </xf>
    <xf numFmtId="9" fontId="7" fillId="0" borderId="19" xfId="2" applyFont="1" applyBorder="1" applyAlignment="1">
      <alignment horizontal="center" vertical="center"/>
    </xf>
    <xf numFmtId="9" fontId="7" fillId="0" borderId="19" xfId="2" applyFont="1" applyFill="1" applyBorder="1" applyAlignment="1">
      <alignment horizontal="center" vertical="center"/>
    </xf>
    <xf numFmtId="9" fontId="7" fillId="0" borderId="1" xfId="0" quotePrefix="1" applyNumberFormat="1" applyFont="1" applyBorder="1" applyAlignment="1">
      <alignment horizontal="center" vertical="center"/>
    </xf>
    <xf numFmtId="10" fontId="5" fillId="0" borderId="0" xfId="0" applyNumberFormat="1" applyFont="1" applyAlignment="1">
      <alignment vertical="center"/>
    </xf>
    <xf numFmtId="0" fontId="7" fillId="3" borderId="11" xfId="0" applyFont="1" applyFill="1" applyBorder="1" applyAlignment="1">
      <alignment horizontal="center" vertical="center"/>
    </xf>
    <xf numFmtId="170" fontId="7" fillId="3" borderId="12" xfId="2" applyNumberFormat="1" applyFont="1" applyFill="1" applyBorder="1" applyAlignment="1">
      <alignment horizontal="center" vertical="center"/>
    </xf>
    <xf numFmtId="164" fontId="12" fillId="0" borderId="1" xfId="2" applyNumberFormat="1" applyFont="1" applyBorder="1" applyAlignment="1">
      <alignment vertical="center"/>
    </xf>
    <xf numFmtId="43" fontId="5" fillId="0" borderId="1" xfId="1" applyFont="1" applyBorder="1" applyAlignment="1">
      <alignment horizontal="right" vertical="center"/>
    </xf>
    <xf numFmtId="43" fontId="10" fillId="2" borderId="1" xfId="1" applyFont="1" applyFill="1" applyBorder="1" applyAlignment="1">
      <alignment horizontal="center" vertical="center"/>
    </xf>
    <xf numFmtId="43" fontId="7" fillId="0" borderId="1" xfId="1" applyFont="1" applyBorder="1" applyAlignment="1">
      <alignment horizontal="right" vertical="center"/>
    </xf>
    <xf numFmtId="1" fontId="7" fillId="4" borderId="1" xfId="2" applyNumberFormat="1" applyFont="1" applyFill="1" applyBorder="1" applyAlignment="1">
      <alignment horizontal="center" vertical="center"/>
    </xf>
    <xf numFmtId="1" fontId="7" fillId="5" borderId="1" xfId="2" applyNumberFormat="1" applyFont="1" applyFill="1" applyBorder="1" applyAlignment="1">
      <alignment horizontal="center" vertical="center"/>
    </xf>
    <xf numFmtId="1" fontId="7" fillId="10" borderId="1" xfId="2" applyNumberFormat="1" applyFont="1" applyFill="1" applyBorder="1" applyAlignment="1">
      <alignment horizontal="center" vertical="center"/>
    </xf>
    <xf numFmtId="1" fontId="7" fillId="6" borderId="1" xfId="2" applyNumberFormat="1" applyFont="1" applyFill="1" applyBorder="1" applyAlignment="1">
      <alignment horizontal="center" vertical="center"/>
    </xf>
    <xf numFmtId="1" fontId="7" fillId="9" borderId="1" xfId="2" applyNumberFormat="1" applyFont="1" applyFill="1" applyBorder="1" applyAlignment="1">
      <alignment horizontal="center" vertical="center"/>
    </xf>
    <xf numFmtId="1" fontId="7" fillId="8" borderId="1" xfId="2" applyNumberFormat="1" applyFont="1" applyFill="1" applyBorder="1" applyAlignment="1">
      <alignment horizontal="center" vertical="center"/>
    </xf>
    <xf numFmtId="1" fontId="7" fillId="11" borderId="1" xfId="2" applyNumberFormat="1" applyFont="1" applyFill="1" applyBorder="1" applyAlignment="1">
      <alignment horizontal="center" vertical="center"/>
    </xf>
    <xf numFmtId="1" fontId="7" fillId="12" borderId="1" xfId="2" applyNumberFormat="1" applyFont="1" applyFill="1" applyBorder="1" applyAlignment="1">
      <alignment horizontal="center" vertical="center"/>
    </xf>
    <xf numFmtId="1" fontId="7" fillId="13" borderId="1" xfId="2" applyNumberFormat="1" applyFont="1" applyFill="1" applyBorder="1" applyAlignment="1">
      <alignment horizontal="center" vertical="center"/>
    </xf>
    <xf numFmtId="1" fontId="7" fillId="14" borderId="1" xfId="2" applyNumberFormat="1" applyFont="1" applyFill="1" applyBorder="1" applyAlignment="1">
      <alignment horizontal="center" vertical="center"/>
    </xf>
    <xf numFmtId="1" fontId="7" fillId="3" borderId="1" xfId="2" applyNumberFormat="1" applyFont="1" applyFill="1" applyBorder="1" applyAlignment="1">
      <alignment horizontal="center" vertical="center"/>
    </xf>
    <xf numFmtId="1" fontId="7" fillId="15" borderId="1" xfId="2" applyNumberFormat="1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vertical="center"/>
    </xf>
    <xf numFmtId="9" fontId="5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3" fontId="5" fillId="5" borderId="1" xfId="1" applyNumberFormat="1" applyFont="1" applyFill="1" applyBorder="1" applyAlignment="1">
      <alignment horizontal="center" vertical="center"/>
    </xf>
    <xf numFmtId="3" fontId="5" fillId="10" borderId="1" xfId="1" applyNumberFormat="1" applyFont="1" applyFill="1" applyBorder="1" applyAlignment="1">
      <alignment horizontal="center" vertical="center"/>
    </xf>
    <xf numFmtId="3" fontId="5" fillId="6" borderId="1" xfId="1" applyNumberFormat="1" applyFont="1" applyFill="1" applyBorder="1" applyAlignment="1">
      <alignment horizontal="center" vertical="center"/>
    </xf>
    <xf numFmtId="3" fontId="5" fillId="9" borderId="1" xfId="1" applyNumberFormat="1" applyFont="1" applyFill="1" applyBorder="1" applyAlignment="1">
      <alignment horizontal="center" vertical="center"/>
    </xf>
    <xf numFmtId="3" fontId="5" fillId="8" borderId="1" xfId="1" applyNumberFormat="1" applyFont="1" applyFill="1" applyBorder="1" applyAlignment="1">
      <alignment horizontal="center" vertical="center"/>
    </xf>
    <xf numFmtId="3" fontId="5" fillId="11" borderId="1" xfId="1" applyNumberFormat="1" applyFont="1" applyFill="1" applyBorder="1" applyAlignment="1">
      <alignment horizontal="center" vertical="center"/>
    </xf>
    <xf numFmtId="3" fontId="5" fillId="12" borderId="1" xfId="1" applyNumberFormat="1" applyFont="1" applyFill="1" applyBorder="1" applyAlignment="1">
      <alignment horizontal="center" vertical="center"/>
    </xf>
    <xf numFmtId="3" fontId="5" fillId="13" borderId="1" xfId="1" applyNumberFormat="1" applyFont="1" applyFill="1" applyBorder="1" applyAlignment="1">
      <alignment horizontal="center" vertical="center"/>
    </xf>
    <xf numFmtId="3" fontId="5" fillId="14" borderId="1" xfId="1" applyNumberFormat="1" applyFont="1" applyFill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15" borderId="1" xfId="1" applyNumberFormat="1" applyFont="1" applyFill="1" applyBorder="1" applyAlignment="1">
      <alignment horizontal="center" vertical="center"/>
    </xf>
    <xf numFmtId="166" fontId="7" fillId="3" borderId="1" xfId="0" applyNumberFormat="1" applyFont="1" applyFill="1" applyBorder="1" applyAlignment="1">
      <alignment horizontal="left" vertical="center"/>
    </xf>
    <xf numFmtId="166" fontId="5" fillId="3" borderId="1" xfId="0" applyNumberFormat="1" applyFont="1" applyFill="1" applyBorder="1" applyAlignment="1">
      <alignment horizontal="left" vertical="center"/>
    </xf>
    <xf numFmtId="164" fontId="5" fillId="0" borderId="1" xfId="2" applyNumberFormat="1" applyFont="1" applyBorder="1" applyAlignment="1">
      <alignment vertical="center"/>
    </xf>
    <xf numFmtId="164" fontId="7" fillId="3" borderId="1" xfId="2" applyNumberFormat="1" applyFont="1" applyFill="1" applyBorder="1" applyAlignment="1">
      <alignment horizontal="center" vertical="center"/>
    </xf>
    <xf numFmtId="164" fontId="8" fillId="0" borderId="1" xfId="2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164" fontId="3" fillId="0" borderId="1" xfId="2" applyNumberFormat="1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167" fontId="19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3" fontId="5" fillId="24" borderId="1" xfId="1" applyNumberFormat="1" applyFont="1" applyFill="1" applyBorder="1" applyAlignment="1">
      <alignment horizontal="center" vertical="center"/>
    </xf>
    <xf numFmtId="3" fontId="5" fillId="23" borderId="1" xfId="1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10" fontId="5" fillId="0" borderId="1" xfId="0" applyNumberFormat="1" applyFont="1" applyBorder="1" applyAlignment="1">
      <alignment vertical="center" wrapText="1"/>
    </xf>
    <xf numFmtId="10" fontId="5" fillId="0" borderId="1" xfId="0" applyNumberFormat="1" applyFont="1" applyBorder="1" applyAlignment="1">
      <alignment vertical="center"/>
    </xf>
    <xf numFmtId="0" fontId="18" fillId="0" borderId="1" xfId="0" applyFont="1" applyBorder="1" applyAlignment="1">
      <alignment horizontal="right" vertical="center"/>
    </xf>
    <xf numFmtId="43" fontId="3" fillId="0" borderId="0" xfId="1" applyFont="1" applyAlignment="1">
      <alignment horizontal="right" vertical="center"/>
    </xf>
    <xf numFmtId="3" fontId="7" fillId="3" borderId="1" xfId="0" applyNumberFormat="1" applyFont="1" applyFill="1" applyBorder="1" applyAlignment="1">
      <alignment horizontal="center" vertical="center"/>
    </xf>
    <xf numFmtId="10" fontId="7" fillId="25" borderId="1" xfId="2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0" fillId="16" borderId="1" xfId="0" applyFont="1" applyFill="1" applyBorder="1" applyAlignment="1">
      <alignment horizontal="center" vertical="center"/>
    </xf>
    <xf numFmtId="167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10" fillId="17" borderId="1" xfId="0" applyFont="1" applyFill="1" applyBorder="1" applyAlignment="1">
      <alignment horizontal="center" vertical="center"/>
    </xf>
    <xf numFmtId="0" fontId="7" fillId="18" borderId="1" xfId="0" applyFont="1" applyFill="1" applyBorder="1" applyAlignment="1">
      <alignment horizontal="center" vertical="center"/>
    </xf>
    <xf numFmtId="0" fontId="10" fillId="19" borderId="1" xfId="0" applyFont="1" applyFill="1" applyBorder="1" applyAlignment="1">
      <alignment horizontal="center" vertical="center"/>
    </xf>
    <xf numFmtId="0" fontId="10" fillId="22" borderId="1" xfId="0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43" fontId="1" fillId="0" borderId="0" xfId="1" applyFont="1" applyAlignment="1">
      <alignment horizontal="right" vertical="center"/>
    </xf>
    <xf numFmtId="1" fontId="7" fillId="0" borderId="0" xfId="2" applyNumberFormat="1" applyFont="1" applyFill="1" applyBorder="1" applyAlignment="1">
      <alignment horizontal="center" vertical="center"/>
    </xf>
    <xf numFmtId="0" fontId="7" fillId="0" borderId="0" xfId="2" applyNumberFormat="1" applyFont="1" applyFill="1" applyAlignment="1">
      <alignment horizontal="center" vertical="center"/>
    </xf>
    <xf numFmtId="1" fontId="7" fillId="0" borderId="0" xfId="2" applyNumberFormat="1" applyFont="1" applyFill="1" applyAlignment="1">
      <alignment horizontal="center" vertical="center"/>
    </xf>
    <xf numFmtId="1" fontId="7" fillId="0" borderId="0" xfId="2" applyNumberFormat="1" applyFont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9" fontId="16" fillId="0" borderId="14" xfId="0" applyNumberFormat="1" applyFont="1" applyBorder="1" applyAlignment="1">
      <alignment horizontal="center" vertical="center"/>
    </xf>
    <xf numFmtId="9" fontId="7" fillId="0" borderId="20" xfId="2" applyFont="1" applyFill="1" applyBorder="1" applyAlignment="1">
      <alignment horizontal="center" vertical="center"/>
    </xf>
    <xf numFmtId="9" fontId="7" fillId="0" borderId="11" xfId="2" applyFont="1" applyFill="1" applyBorder="1" applyAlignment="1">
      <alignment horizontal="center" vertical="center"/>
    </xf>
    <xf numFmtId="9" fontId="7" fillId="0" borderId="21" xfId="2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0" fontId="15" fillId="3" borderId="16" xfId="0" applyFont="1" applyFill="1" applyBorder="1" applyAlignment="1">
      <alignment horizontal="center" vertical="center"/>
    </xf>
    <xf numFmtId="43" fontId="7" fillId="0" borderId="12" xfId="1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43" fontId="15" fillId="0" borderId="12" xfId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horizontal="center" vertical="center"/>
    </xf>
    <xf numFmtId="1" fontId="10" fillId="2" borderId="1" xfId="1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43" fontId="10" fillId="2" borderId="0" xfId="1" applyFont="1" applyFill="1" applyBorder="1" applyAlignment="1">
      <alignment horizontal="center" vertical="center"/>
    </xf>
    <xf numFmtId="43" fontId="10" fillId="2" borderId="2" xfId="1" applyFont="1" applyFill="1" applyBorder="1" applyAlignment="1">
      <alignment horizontal="center" vertical="center"/>
    </xf>
    <xf numFmtId="1" fontId="7" fillId="0" borderId="4" xfId="0" applyNumberFormat="1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1" fontId="7" fillId="0" borderId="6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3" fontId="10" fillId="2" borderId="8" xfId="1" applyFont="1" applyFill="1" applyBorder="1" applyAlignment="1">
      <alignment horizontal="center" vertical="center"/>
    </xf>
    <xf numFmtId="43" fontId="10" fillId="2" borderId="16" xfId="1" applyFont="1" applyFill="1" applyBorder="1" applyAlignment="1">
      <alignment horizontal="center" vertical="center"/>
    </xf>
    <xf numFmtId="164" fontId="7" fillId="0" borderId="1" xfId="2" applyNumberFormat="1" applyFont="1" applyBorder="1" applyAlignment="1">
      <alignment horizontal="center" vertical="center"/>
    </xf>
    <xf numFmtId="164" fontId="7" fillId="0" borderId="5" xfId="2" applyNumberFormat="1" applyFont="1" applyBorder="1" applyAlignment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20"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</dxfs>
  <tableStyles count="0" defaultTableStyle="TableStyleMedium2" defaultPivotStyle="PivotStyleLight16"/>
  <colors>
    <mruColors>
      <color rgb="FFFFF2CC"/>
      <color rgb="FFFFE699"/>
      <color rgb="FFFF71FF"/>
      <color rgb="FFFFCCFF"/>
      <color rgb="FFFFABAB"/>
      <color rgb="FFFFD1D1"/>
      <color rgb="FFFFD9D9"/>
      <color rgb="FF0DABC5"/>
      <color rgb="FF10B3C0"/>
      <color rgb="FF873A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redfieldandwiltonstrategies.com/latest-gb-voting-intention-2-3-january-2023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4FB3E-1502-4315-B839-A7808B52D780}">
  <dimension ref="B2:H20"/>
  <sheetViews>
    <sheetView tabSelected="1" workbookViewId="0">
      <selection activeCell="I4" sqref="I4"/>
    </sheetView>
  </sheetViews>
  <sheetFormatPr defaultColWidth="10.21875" defaultRowHeight="19.95" customHeight="1"/>
  <cols>
    <col min="1" max="1" width="10.21875" style="190"/>
    <col min="2" max="2" width="8.77734375" style="190" customWidth="1"/>
    <col min="3" max="16384" width="10.21875" style="190"/>
  </cols>
  <sheetData>
    <row r="2" spans="2:8" ht="19.8" customHeight="1">
      <c r="B2" s="206" t="s">
        <v>715</v>
      </c>
      <c r="C2" s="206"/>
      <c r="D2" s="206"/>
      <c r="E2" s="206"/>
      <c r="F2" s="206"/>
      <c r="G2" s="206"/>
      <c r="H2" s="206"/>
    </row>
    <row r="3" spans="2:8" ht="19.8" customHeight="1">
      <c r="B3" s="207" t="s">
        <v>719</v>
      </c>
      <c r="C3" s="208"/>
      <c r="D3" s="209"/>
      <c r="E3" s="207" t="s">
        <v>722</v>
      </c>
      <c r="F3" s="209"/>
      <c r="G3" s="207" t="s">
        <v>723</v>
      </c>
      <c r="H3" s="209"/>
    </row>
    <row r="4" spans="2:8" ht="19.8" customHeight="1">
      <c r="B4" s="65" t="s">
        <v>702</v>
      </c>
      <c r="C4" s="65" t="s">
        <v>693</v>
      </c>
      <c r="D4" s="62" t="s">
        <v>9</v>
      </c>
      <c r="E4" s="210" t="s">
        <v>703</v>
      </c>
      <c r="F4" s="211"/>
      <c r="G4" s="59" t="s">
        <v>721</v>
      </c>
      <c r="H4" s="59" t="s">
        <v>720</v>
      </c>
    </row>
    <row r="5" spans="2:8" ht="19.95" customHeight="1">
      <c r="B5" s="191" t="s">
        <v>697</v>
      </c>
      <c r="C5" s="60">
        <v>0.28000000000000003</v>
      </c>
      <c r="D5" s="192">
        <f>'Projection - GB'!B8</f>
        <v>-0.16699999999999998</v>
      </c>
      <c r="E5" s="1">
        <f>'Projection - GB'!B15</f>
        <v>168</v>
      </c>
      <c r="F5" s="1">
        <f>E5</f>
        <v>168</v>
      </c>
      <c r="G5" s="193">
        <f>'Projection - GB'!B17</f>
        <v>-197</v>
      </c>
      <c r="H5" s="193">
        <f>E5-372</f>
        <v>-204</v>
      </c>
    </row>
    <row r="6" spans="2:8" ht="19.95" customHeight="1">
      <c r="B6" s="194" t="s">
        <v>698</v>
      </c>
      <c r="C6" s="60">
        <v>0.44</v>
      </c>
      <c r="D6" s="192">
        <f>'Projection - GB'!C8</f>
        <v>0.11099999999999999</v>
      </c>
      <c r="E6" s="1">
        <f>'Projection - GB'!C15</f>
        <v>394</v>
      </c>
      <c r="F6" s="1">
        <f>E6</f>
        <v>394</v>
      </c>
      <c r="G6" s="193">
        <f>'Projection - GB'!C17</f>
        <v>192</v>
      </c>
      <c r="H6" s="193">
        <f>E6-200</f>
        <v>194</v>
      </c>
    </row>
    <row r="7" spans="2:8" ht="19.95" customHeight="1">
      <c r="B7" s="195" t="s">
        <v>3</v>
      </c>
      <c r="C7" s="60">
        <v>0.11</v>
      </c>
      <c r="D7" s="192">
        <f>'Projection - GB'!D8</f>
        <v>-7.9999999999999932E-3</v>
      </c>
      <c r="E7" s="1">
        <f>'Projection - GB'!D15</f>
        <v>27</v>
      </c>
      <c r="F7" s="1">
        <f t="shared" ref="F7:F12" si="0">E7</f>
        <v>27</v>
      </c>
      <c r="G7" s="193">
        <f>'Projection - GB'!D17</f>
        <v>16</v>
      </c>
      <c r="H7" s="193">
        <f>E7-8</f>
        <v>19</v>
      </c>
    </row>
    <row r="8" spans="2:8" ht="19.95" customHeight="1">
      <c r="B8" s="95" t="s">
        <v>4</v>
      </c>
      <c r="C8" s="60">
        <v>0.03</v>
      </c>
      <c r="D8" s="192">
        <f>'Projection - GB'!E8</f>
        <v>-1.0000000000000002E-2</v>
      </c>
      <c r="E8" s="1">
        <f>'Projection - GB'!E15</f>
        <v>38</v>
      </c>
      <c r="F8" s="1">
        <f>E8</f>
        <v>38</v>
      </c>
      <c r="G8" s="193">
        <f>'Projection - GB'!E17</f>
        <v>-10</v>
      </c>
      <c r="H8" s="193">
        <f>E8-48</f>
        <v>-10</v>
      </c>
    </row>
    <row r="9" spans="2:8" ht="19.95" customHeight="1">
      <c r="B9" s="196" t="s">
        <v>699</v>
      </c>
      <c r="C9" s="60">
        <v>0.05</v>
      </c>
      <c r="D9" s="192">
        <f>'Projection - GB'!F8</f>
        <v>2.2000000000000002E-2</v>
      </c>
      <c r="E9" s="1">
        <f>'Projection - GB'!F15</f>
        <v>1</v>
      </c>
      <c r="F9" s="1">
        <f t="shared" si="0"/>
        <v>1</v>
      </c>
      <c r="G9" s="193">
        <f>'Projection - GB'!F17</f>
        <v>0</v>
      </c>
      <c r="H9" s="193">
        <f>E9-1</f>
        <v>0</v>
      </c>
    </row>
    <row r="10" spans="2:8" ht="19.95" customHeight="1">
      <c r="B10" s="97" t="s">
        <v>708</v>
      </c>
      <c r="C10" s="60">
        <v>0.05</v>
      </c>
      <c r="D10" s="192">
        <f>'Projection - GB'!G8</f>
        <v>2.9000000000000001E-2</v>
      </c>
      <c r="E10" s="1">
        <f>'Projection - GB'!G15</f>
        <v>0</v>
      </c>
      <c r="F10" s="1">
        <f t="shared" si="0"/>
        <v>0</v>
      </c>
      <c r="G10" s="193">
        <f>'Projection - GB'!G17</f>
        <v>0</v>
      </c>
      <c r="H10" s="193">
        <f>E10-0</f>
        <v>0</v>
      </c>
    </row>
    <row r="11" spans="2:8" ht="19.95" customHeight="1">
      <c r="B11" s="197" t="s">
        <v>7</v>
      </c>
      <c r="C11" s="198" t="s">
        <v>718</v>
      </c>
      <c r="D11" s="192">
        <v>0</v>
      </c>
      <c r="E11" s="1">
        <f>'Projection - GB'!H15</f>
        <v>3</v>
      </c>
      <c r="F11" s="1">
        <f t="shared" si="0"/>
        <v>3</v>
      </c>
      <c r="G11" s="193">
        <f>'Projection - GB'!H17</f>
        <v>-1</v>
      </c>
      <c r="H11" s="193">
        <f>E11-2</f>
        <v>1</v>
      </c>
    </row>
    <row r="12" spans="2:8" ht="19.95" customHeight="1">
      <c r="B12" s="19" t="s">
        <v>700</v>
      </c>
      <c r="C12" s="61">
        <f>100%-C10-C9-C8-C7-C6-C5</f>
        <v>3.9999999999999869E-2</v>
      </c>
      <c r="D12" s="192">
        <f>'Projection - GB'!I8+'Projection - GB'!H8</f>
        <v>2.2999999999999986E-2</v>
      </c>
      <c r="E12" s="1">
        <f>'Projection - GB'!I15</f>
        <v>19</v>
      </c>
      <c r="F12" s="1">
        <f t="shared" si="0"/>
        <v>19</v>
      </c>
      <c r="G12" s="193">
        <f>'Projection - GB'!I17</f>
        <v>0</v>
      </c>
      <c r="H12" s="193">
        <f>E12-19</f>
        <v>0</v>
      </c>
    </row>
    <row r="13" spans="2:8" ht="19.95" customHeight="1">
      <c r="B13" s="199"/>
      <c r="C13" s="199"/>
      <c r="D13" s="199"/>
      <c r="E13" s="199"/>
      <c r="F13" s="199"/>
      <c r="G13" s="199"/>
      <c r="H13" s="199"/>
    </row>
    <row r="14" spans="2:8" ht="19.95" customHeight="1">
      <c r="B14" s="212" t="str">
        <f>IF(E16="Labour","Lab lead of...","Con lead of…")</f>
        <v>Lab lead of...</v>
      </c>
      <c r="C14" s="213"/>
      <c r="D14" s="214"/>
      <c r="E14" s="227">
        <f>MAX(C5:C12)-LARGE(C5:C12,2)</f>
        <v>0.15999999999999998</v>
      </c>
      <c r="F14" s="216"/>
      <c r="G14" s="216"/>
      <c r="H14" s="217"/>
    </row>
    <row r="15" spans="2:8" ht="19.95" customHeight="1">
      <c r="B15" s="224"/>
      <c r="C15" s="225"/>
      <c r="D15" s="226"/>
      <c r="E15" s="218"/>
      <c r="F15" s="219"/>
      <c r="G15" s="219"/>
      <c r="H15" s="220"/>
    </row>
    <row r="16" spans="2:8" ht="19.95" customHeight="1">
      <c r="B16" s="212" t="str">
        <f>IF(E18="Overall majority of...","Majority winner","Plurality winner")</f>
        <v>Majority winner</v>
      </c>
      <c r="C16" s="213"/>
      <c r="D16" s="214"/>
      <c r="E16" s="215" t="str">
        <f>IF(E5&gt;E6,"Conservative","Labour")</f>
        <v>Labour</v>
      </c>
      <c r="F16" s="216"/>
      <c r="G16" s="216"/>
      <c r="H16" s="217"/>
    </row>
    <row r="17" spans="2:8" ht="19.95" customHeight="1">
      <c r="B17" s="224"/>
      <c r="C17" s="225"/>
      <c r="D17" s="226"/>
      <c r="E17" s="218"/>
      <c r="F17" s="219"/>
      <c r="G17" s="219"/>
      <c r="H17" s="220"/>
    </row>
    <row r="18" spans="2:8" ht="24" customHeight="1">
      <c r="B18" s="212" t="s">
        <v>701</v>
      </c>
      <c r="C18" s="213"/>
      <c r="D18" s="214"/>
      <c r="E18" s="221" t="str">
        <f>IF(MAX(E5:E12)&gt;325,"Overall majority of...","Hung Parliament")</f>
        <v>Overall majority of...</v>
      </c>
      <c r="F18" s="222"/>
      <c r="G18" s="223"/>
      <c r="H18" s="102">
        <f>IF((MAX(E5:E12)&gt;325),(MAX(E5:E12)-(650-(MAX(E5:E12)))),"N/A")</f>
        <v>138</v>
      </c>
    </row>
    <row r="19" spans="2:8" ht="19.95" customHeight="1">
      <c r="B19" s="108"/>
      <c r="C19" s="109"/>
      <c r="D19" s="110"/>
      <c r="F19" s="103"/>
      <c r="G19" s="104"/>
    </row>
    <row r="20" spans="2:8" ht="19.95" customHeight="1">
      <c r="B20" s="99"/>
      <c r="C20" s="100"/>
      <c r="D20" s="101"/>
      <c r="E20" s="105"/>
      <c r="F20" s="106"/>
      <c r="G20" s="107"/>
    </row>
  </sheetData>
  <mergeCells count="11">
    <mergeCell ref="B18:D18"/>
    <mergeCell ref="E16:H17"/>
    <mergeCell ref="E18:G18"/>
    <mergeCell ref="B16:D17"/>
    <mergeCell ref="B14:D15"/>
    <mergeCell ref="E14:H15"/>
    <mergeCell ref="B2:H2"/>
    <mergeCell ref="B3:D3"/>
    <mergeCell ref="G3:H3"/>
    <mergeCell ref="E3:F3"/>
    <mergeCell ref="E4:F4"/>
  </mergeCells>
  <conditionalFormatting sqref="D5:D12 G5:H12">
    <cfRule type="cellIs" dxfId="19" priority="24" operator="lessThan">
      <formula>0</formula>
    </cfRule>
  </conditionalFormatting>
  <conditionalFormatting sqref="D5:D12 G5:H12">
    <cfRule type="cellIs" dxfId="18" priority="25" operator="greaterThan">
      <formula>0.000000001</formula>
    </cfRule>
  </conditionalFormatting>
  <conditionalFormatting sqref="F5:F12">
    <cfRule type="dataBar" priority="54">
      <dataBar showValue="0">
        <cfvo type="min"/>
        <cfvo type="num" val="650"/>
        <color rgb="FF638EC6"/>
      </dataBar>
      <extLst>
        <ext xmlns:x14="http://schemas.microsoft.com/office/spreadsheetml/2009/9/main" uri="{B025F937-C7B1-47D3-B67F-A62EFF666E3E}">
          <x14:id>{17A6657B-F2D9-4884-A393-08E23C484A94}</x14:id>
        </ext>
      </extLst>
    </cfRule>
  </conditionalFormatting>
  <pageMargins left="0.7" right="0.7" top="0.75" bottom="0.75" header="0.3" footer="0.3"/>
  <pageSetup paperSize="9" orientation="portrait" horizontalDpi="4294967293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7A6657B-F2D9-4884-A393-08E23C484A94}">
            <x14:dataBar minLength="0" maxLength="100" gradient="0">
              <x14:cfvo type="autoMin"/>
              <x14:cfvo type="num">
                <xm:f>650</xm:f>
              </x14:cfvo>
              <x14:negativeFillColor rgb="FFFF0000"/>
              <x14:axisColor rgb="FF000000"/>
            </x14:dataBar>
          </x14:cfRule>
          <xm:sqref>F5:F12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FD747-42B1-499B-8A99-177F5886BC83}">
  <dimension ref="B2:T15"/>
  <sheetViews>
    <sheetView workbookViewId="0">
      <selection activeCell="E12" sqref="E12:J12"/>
    </sheetView>
  </sheetViews>
  <sheetFormatPr defaultColWidth="10.21875" defaultRowHeight="19.95" customHeight="1"/>
  <cols>
    <col min="1" max="1" width="10.21875" style="22"/>
    <col min="2" max="2" width="8.77734375" style="22" customWidth="1"/>
    <col min="3" max="16384" width="10.21875" style="22"/>
  </cols>
  <sheetData>
    <row r="2" spans="2:20" ht="19.8" customHeight="1">
      <c r="B2" s="231" t="s">
        <v>717</v>
      </c>
      <c r="C2" s="232"/>
      <c r="D2" s="232"/>
      <c r="E2" s="232"/>
      <c r="F2" s="232"/>
      <c r="G2" s="232"/>
      <c r="H2" s="232"/>
      <c r="I2" s="232"/>
      <c r="J2" s="233"/>
    </row>
    <row r="3" spans="2:20" ht="19.8" customHeight="1">
      <c r="B3" s="207" t="s">
        <v>728</v>
      </c>
      <c r="C3" s="208"/>
      <c r="D3" s="208"/>
      <c r="E3" s="208"/>
      <c r="F3" s="209"/>
      <c r="G3" s="207" t="s">
        <v>722</v>
      </c>
      <c r="H3" s="209"/>
      <c r="I3" s="207" t="s">
        <v>723</v>
      </c>
      <c r="J3" s="209"/>
      <c r="M3" s="9"/>
      <c r="N3" s="70"/>
      <c r="O3" s="70"/>
      <c r="P3" s="70"/>
      <c r="Q3" s="70"/>
      <c r="R3" s="70"/>
      <c r="S3" s="11"/>
      <c r="T3" s="11"/>
    </row>
    <row r="4" spans="2:20" ht="19.95" customHeight="1">
      <c r="B4" s="65" t="s">
        <v>702</v>
      </c>
      <c r="C4" s="65" t="s">
        <v>727</v>
      </c>
      <c r="D4" s="65" t="s">
        <v>746</v>
      </c>
      <c r="E4" s="65" t="s">
        <v>729</v>
      </c>
      <c r="F4" s="62" t="s">
        <v>9</v>
      </c>
      <c r="G4" s="210" t="s">
        <v>703</v>
      </c>
      <c r="H4" s="211"/>
      <c r="I4" s="59" t="s">
        <v>721</v>
      </c>
      <c r="J4" s="59" t="s">
        <v>720</v>
      </c>
    </row>
    <row r="5" spans="2:20" ht="19.95" customHeight="1">
      <c r="B5" s="92" t="s">
        <v>697</v>
      </c>
      <c r="C5" s="60">
        <v>0.22</v>
      </c>
      <c r="D5" s="118">
        <f>'Projection - Wales'!B29</f>
        <v>0.23585626168739415</v>
      </c>
      <c r="E5" s="251">
        <f>'Projection - Wales'!B31</f>
        <v>0.22158562616873942</v>
      </c>
      <c r="F5" s="67">
        <f>'Projection - Wales'!B9</f>
        <v>-0.13941437383126057</v>
      </c>
      <c r="G5" s="117">
        <f>'Projection - Wales'!B17</f>
        <v>3</v>
      </c>
      <c r="H5" s="1">
        <f>G5</f>
        <v>3</v>
      </c>
      <c r="I5" s="68">
        <f>'Projection - Wales'!B18</f>
        <v>-11</v>
      </c>
      <c r="J5" s="68">
        <f>'Projection - Wales'!B19</f>
        <v>-8</v>
      </c>
    </row>
    <row r="6" spans="2:20" ht="19.95" customHeight="1">
      <c r="B6" s="93" t="s">
        <v>698</v>
      </c>
      <c r="C6" s="60">
        <v>0.45</v>
      </c>
      <c r="D6" s="118">
        <f>'Projection - Wales'!C29</f>
        <v>0.50609517347438815</v>
      </c>
      <c r="E6" s="251">
        <f>'Projection - Wales'!C31</f>
        <v>0.45560951734743882</v>
      </c>
      <c r="F6" s="67">
        <f>'Projection - Wales'!C9</f>
        <v>4.6609517347438845E-2</v>
      </c>
      <c r="G6" s="117">
        <f>'Projection - Wales'!C17</f>
        <v>26</v>
      </c>
      <c r="H6" s="1">
        <f t="shared" ref="H6:H11" si="0">G6</f>
        <v>26</v>
      </c>
      <c r="I6" s="68">
        <f>'Projection - Wales'!C18</f>
        <v>4</v>
      </c>
      <c r="J6" s="68">
        <f>'Projection - Wales'!C19</f>
        <v>7</v>
      </c>
    </row>
    <row r="7" spans="2:20" ht="19.95" customHeight="1">
      <c r="B7" s="94" t="s">
        <v>3</v>
      </c>
      <c r="C7" s="60">
        <v>0.08</v>
      </c>
      <c r="D7" s="118">
        <f>'Projection - Wales'!D29</f>
        <v>5.7743989773600603E-2</v>
      </c>
      <c r="E7" s="251">
        <f>'Projection - Wales'!D31</f>
        <v>7.7774398977360076E-2</v>
      </c>
      <c r="F7" s="67">
        <f>'Projection - Wales'!D9</f>
        <v>1.7774398977360079E-2</v>
      </c>
      <c r="G7" s="117">
        <f>'Projection - Wales'!D17</f>
        <v>0</v>
      </c>
      <c r="H7" s="1">
        <f t="shared" si="0"/>
        <v>0</v>
      </c>
      <c r="I7" s="68">
        <f>'Projection - Wales'!D18</f>
        <v>0</v>
      </c>
      <c r="J7" s="68">
        <f>'Projection - Wales'!D19</f>
        <v>0</v>
      </c>
    </row>
    <row r="8" spans="2:20" ht="19.95" customHeight="1">
      <c r="B8" s="96" t="s">
        <v>699</v>
      </c>
      <c r="C8" s="60">
        <v>0.04</v>
      </c>
      <c r="D8" s="118">
        <f>'Projection - Wales'!E29</f>
        <v>2.8640160424454799E-2</v>
      </c>
      <c r="E8" s="251">
        <f>'Projection - Wales'!E31</f>
        <v>3.8864016042445486E-2</v>
      </c>
      <c r="F8" s="67">
        <f>'Projection - Wales'!E9</f>
        <v>2.8864016042445484E-2</v>
      </c>
      <c r="G8" s="117">
        <f>'Projection - Wales'!E17</f>
        <v>0</v>
      </c>
      <c r="H8" s="1">
        <f t="shared" si="0"/>
        <v>0</v>
      </c>
      <c r="I8" s="68">
        <f>'Projection - Wales'!E18</f>
        <v>0</v>
      </c>
      <c r="J8" s="68">
        <f>'Projection - Wales'!E19</f>
        <v>0</v>
      </c>
    </row>
    <row r="9" spans="2:20" ht="19.95" customHeight="1">
      <c r="B9" s="97" t="s">
        <v>708</v>
      </c>
      <c r="C9" s="60">
        <v>0.09</v>
      </c>
      <c r="D9" s="118">
        <f>'Projection - Wales'!F29</f>
        <v>5.0825071535991112E-2</v>
      </c>
      <c r="E9" s="251">
        <f>'Projection - Wales'!F31</f>
        <v>8.6082507153599108E-2</v>
      </c>
      <c r="F9" s="67">
        <f>'Projection - Wales'!F9</f>
        <v>3.2082507153599109E-2</v>
      </c>
      <c r="G9" s="117">
        <f>'Projection - Wales'!F17</f>
        <v>0</v>
      </c>
      <c r="H9" s="1">
        <f t="shared" si="0"/>
        <v>0</v>
      </c>
      <c r="I9" s="68">
        <f>'Projection - Wales'!F18</f>
        <v>0</v>
      </c>
      <c r="J9" s="68">
        <f>'Projection - Wales'!F19</f>
        <v>0</v>
      </c>
    </row>
    <row r="10" spans="2:20" ht="19.95" customHeight="1">
      <c r="B10" s="98" t="s">
        <v>7</v>
      </c>
      <c r="C10" s="127">
        <v>0.11</v>
      </c>
      <c r="D10" s="118">
        <f>'Projection - Wales'!G29</f>
        <v>0.10074434104353269</v>
      </c>
      <c r="E10" s="251">
        <f>'Projection - Wales'!G31</f>
        <v>0.10907443410435327</v>
      </c>
      <c r="F10" s="67">
        <f>'Projection - Wales'!G9</f>
        <v>1.0074434104353269E-2</v>
      </c>
      <c r="G10" s="117">
        <f>'Projection - Wales'!G17</f>
        <v>3</v>
      </c>
      <c r="H10" s="1">
        <f t="shared" si="0"/>
        <v>3</v>
      </c>
      <c r="I10" s="68">
        <f>'Projection - Wales'!G18</f>
        <v>-1</v>
      </c>
      <c r="J10" s="68">
        <f>'Projection - Wales'!G19</f>
        <v>1</v>
      </c>
    </row>
    <row r="11" spans="2:20" ht="19.95" customHeight="1">
      <c r="B11" s="19" t="s">
        <v>700</v>
      </c>
      <c r="C11" s="61">
        <f>100%-C10-C9-C7-C8-C6-C5</f>
        <v>1.0000000000000037E-2</v>
      </c>
      <c r="D11" s="118">
        <f>'Projection - Wales'!H29</f>
        <v>2.0095002060638415E-2</v>
      </c>
      <c r="E11" s="251">
        <f>'Projection - Wales'!H31</f>
        <v>1.1009500206063876E-2</v>
      </c>
      <c r="F11" s="67">
        <f>'Projection - Wales'!H9</f>
        <v>4.0095002060639151E-3</v>
      </c>
      <c r="G11" s="117">
        <f>'Projection - Wales'!H17</f>
        <v>0</v>
      </c>
      <c r="H11" s="1">
        <f t="shared" si="0"/>
        <v>0</v>
      </c>
      <c r="I11" s="68">
        <f>'Projection - Wales'!H18</f>
        <v>0</v>
      </c>
      <c r="J11" s="68">
        <f>'Projection - Wales'!H19</f>
        <v>0</v>
      </c>
    </row>
    <row r="12" spans="2:20" ht="19.95" customHeight="1">
      <c r="B12" s="125" t="s">
        <v>730</v>
      </c>
      <c r="C12" s="126">
        <v>0.9</v>
      </c>
      <c r="D12" s="126">
        <v>0.1</v>
      </c>
      <c r="E12" s="228"/>
      <c r="F12" s="229"/>
      <c r="G12" s="229"/>
      <c r="H12" s="229"/>
      <c r="I12" s="229"/>
      <c r="J12" s="230"/>
    </row>
    <row r="13" spans="2:20" ht="19.95" customHeight="1">
      <c r="B13" s="63"/>
      <c r="C13" s="63"/>
      <c r="D13" s="63"/>
      <c r="E13" s="63"/>
      <c r="F13" s="63"/>
      <c r="G13" s="63"/>
      <c r="H13" s="63"/>
      <c r="I13" s="63"/>
      <c r="J13" s="63"/>
    </row>
    <row r="14" spans="2:20" ht="19.95" customHeight="1">
      <c r="B14" s="212" t="s">
        <v>724</v>
      </c>
      <c r="C14" s="213"/>
      <c r="D14" s="213"/>
      <c r="E14" s="213"/>
      <c r="F14" s="214"/>
      <c r="G14" s="215" t="str">
        <f>IF(G5&gt;G6,"Conservative","Labour")</f>
        <v>Labour</v>
      </c>
      <c r="H14" s="216"/>
      <c r="I14" s="216"/>
      <c r="J14" s="217"/>
    </row>
    <row r="15" spans="2:20" ht="19.95" customHeight="1">
      <c r="B15" s="224"/>
      <c r="C15" s="225"/>
      <c r="D15" s="225"/>
      <c r="E15" s="225"/>
      <c r="F15" s="226"/>
      <c r="G15" s="218"/>
      <c r="H15" s="219"/>
      <c r="I15" s="219"/>
      <c r="J15" s="220"/>
    </row>
  </sheetData>
  <mergeCells count="8">
    <mergeCell ref="E12:J12"/>
    <mergeCell ref="G4:H4"/>
    <mergeCell ref="B14:F15"/>
    <mergeCell ref="G14:J15"/>
    <mergeCell ref="B2:J2"/>
    <mergeCell ref="B3:F3"/>
    <mergeCell ref="G3:H3"/>
    <mergeCell ref="I3:J3"/>
  </mergeCells>
  <conditionalFormatting sqref="F5:F11 I5:I11">
    <cfRule type="cellIs" dxfId="17" priority="16" operator="lessThan">
      <formula>0</formula>
    </cfRule>
  </conditionalFormatting>
  <conditionalFormatting sqref="F5:F11 I5:I11">
    <cfRule type="cellIs" dxfId="16" priority="17" operator="greaterThan">
      <formula>0.000000001</formula>
    </cfRule>
  </conditionalFormatting>
  <conditionalFormatting sqref="H5:H11">
    <cfRule type="dataBar" priority="37">
      <dataBar showValue="0">
        <cfvo type="min"/>
        <cfvo type="num" val="32"/>
        <color rgb="FF638EC6"/>
      </dataBar>
      <extLst>
        <ext xmlns:x14="http://schemas.microsoft.com/office/spreadsheetml/2009/9/main" uri="{B025F937-C7B1-47D3-B67F-A62EFF666E3E}">
          <x14:id>{D0B83F8F-5433-4462-BFE0-7F57F1E3E117}</x14:id>
        </ext>
      </extLst>
    </cfRule>
  </conditionalFormatting>
  <conditionalFormatting sqref="J5:J11">
    <cfRule type="cellIs" dxfId="15" priority="1" operator="lessThan">
      <formula>0</formula>
    </cfRule>
  </conditionalFormatting>
  <conditionalFormatting sqref="J5:J11">
    <cfRule type="cellIs" dxfId="14" priority="2" operator="greaterThan">
      <formula>0.000000001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0B83F8F-5433-4462-BFE0-7F57F1E3E117}">
            <x14:dataBar minLength="0" maxLength="100" gradient="0">
              <x14:cfvo type="autoMin"/>
              <x14:cfvo type="num">
                <xm:f>32</xm:f>
              </x14:cfvo>
              <x14:negativeFillColor rgb="FFFF0000"/>
              <x14:axisColor rgb="FF000000"/>
            </x14:dataBar>
          </x14:cfRule>
          <xm:sqref>H5:H11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45354-74B5-487C-87DB-07574BBFFBD2}">
  <dimension ref="B2:T15"/>
  <sheetViews>
    <sheetView workbookViewId="0">
      <selection activeCell="C5" sqref="C5:C10"/>
    </sheetView>
  </sheetViews>
  <sheetFormatPr defaultColWidth="10.21875" defaultRowHeight="19.95" customHeight="1"/>
  <cols>
    <col min="1" max="1" width="10.21875" style="22"/>
    <col min="2" max="2" width="8.77734375" style="22" customWidth="1"/>
    <col min="3" max="16384" width="10.21875" style="22"/>
  </cols>
  <sheetData>
    <row r="2" spans="2:20" ht="19.8" customHeight="1">
      <c r="B2" s="231" t="s">
        <v>716</v>
      </c>
      <c r="C2" s="232"/>
      <c r="D2" s="232"/>
      <c r="E2" s="232"/>
      <c r="F2" s="232"/>
      <c r="G2" s="232"/>
      <c r="H2" s="232"/>
      <c r="I2" s="232"/>
      <c r="J2" s="233"/>
    </row>
    <row r="3" spans="2:20" ht="19.8" customHeight="1">
      <c r="B3" s="207" t="s">
        <v>728</v>
      </c>
      <c r="C3" s="208"/>
      <c r="D3" s="208"/>
      <c r="E3" s="208"/>
      <c r="F3" s="209"/>
      <c r="G3" s="207" t="s">
        <v>722</v>
      </c>
      <c r="H3" s="209"/>
      <c r="I3" s="207" t="s">
        <v>723</v>
      </c>
      <c r="J3" s="209"/>
    </row>
    <row r="4" spans="2:20" ht="19.95" customHeight="1">
      <c r="B4" s="65" t="s">
        <v>702</v>
      </c>
      <c r="C4" s="65" t="s">
        <v>727</v>
      </c>
      <c r="D4" s="65" t="s">
        <v>746</v>
      </c>
      <c r="E4" s="65" t="s">
        <v>729</v>
      </c>
      <c r="F4" s="62" t="s">
        <v>9</v>
      </c>
      <c r="G4" s="210" t="s">
        <v>703</v>
      </c>
      <c r="H4" s="211"/>
      <c r="I4" s="59" t="s">
        <v>721</v>
      </c>
      <c r="J4" s="59" t="s">
        <v>720</v>
      </c>
    </row>
    <row r="5" spans="2:20" ht="19.95" customHeight="1">
      <c r="B5" s="92" t="s">
        <v>697</v>
      </c>
      <c r="C5" s="60">
        <v>0.18</v>
      </c>
      <c r="D5" s="118">
        <f>'Projection - Scotland'!B29</f>
        <v>0.15525158924735089</v>
      </c>
      <c r="E5" s="205">
        <f>'Projection - Scotland'!B31</f>
        <v>0.17752515892473508</v>
      </c>
      <c r="F5" s="67">
        <f>'Projection - Scotland'!B9</f>
        <v>-7.3474841075264918E-2</v>
      </c>
      <c r="G5" s="117">
        <f>'Projection - Scotland'!B17</f>
        <v>5</v>
      </c>
      <c r="H5" s="1">
        <f>G5</f>
        <v>5</v>
      </c>
      <c r="I5" s="68">
        <f>'Projection - Scotland'!B18</f>
        <v>-1</v>
      </c>
      <c r="J5" s="68">
        <f>'Projection - Scotland'!B19</f>
        <v>-1</v>
      </c>
    </row>
    <row r="6" spans="2:20" ht="19.95" customHeight="1">
      <c r="B6" s="93" t="s">
        <v>698</v>
      </c>
      <c r="C6" s="60">
        <v>0.28999999999999998</v>
      </c>
      <c r="D6" s="118">
        <f>'Projection - Scotland'!C29</f>
        <v>0.30263896415708924</v>
      </c>
      <c r="E6" s="205">
        <f>'Projection - Scotland'!C31</f>
        <v>0.29126389641570893</v>
      </c>
      <c r="F6" s="67">
        <f>'Projection - Scotland'!C9</f>
        <v>0.10526389641570894</v>
      </c>
      <c r="G6" s="117">
        <f>'Projection - Scotland'!C17</f>
        <v>11</v>
      </c>
      <c r="H6" s="1">
        <f t="shared" ref="H6:H11" si="0">G6</f>
        <v>11</v>
      </c>
      <c r="I6" s="68">
        <f>'Projection - Scotland'!C18</f>
        <v>10</v>
      </c>
      <c r="J6" s="68">
        <f>'Projection - Scotland'!C19</f>
        <v>10</v>
      </c>
    </row>
    <row r="7" spans="2:20" ht="19.95" customHeight="1">
      <c r="B7" s="94" t="s">
        <v>3</v>
      </c>
      <c r="C7" s="60">
        <v>0.08</v>
      </c>
      <c r="D7" s="118">
        <f>'Projection - Scotland'!D29</f>
        <v>8.8121500374653369E-2</v>
      </c>
      <c r="E7" s="205">
        <f>'Projection - Scotland'!D31</f>
        <v>8.081215003746535E-2</v>
      </c>
      <c r="F7" s="67">
        <f>'Projection - Scotland'!D9</f>
        <v>-1.4187849962534652E-2</v>
      </c>
      <c r="G7" s="117">
        <f>'Projection - Scotland'!D17</f>
        <v>3</v>
      </c>
      <c r="H7" s="1">
        <f t="shared" si="0"/>
        <v>3</v>
      </c>
      <c r="I7" s="68">
        <f>'Projection - Scotland'!D18</f>
        <v>-1</v>
      </c>
      <c r="J7" s="68">
        <f>'Projection - Scotland'!D19</f>
        <v>1</v>
      </c>
      <c r="M7" s="9"/>
      <c r="N7" s="90"/>
      <c r="O7" s="90"/>
      <c r="P7" s="90"/>
      <c r="Q7" s="90"/>
      <c r="R7" s="90"/>
      <c r="S7" s="90"/>
      <c r="T7" s="11"/>
    </row>
    <row r="8" spans="2:20" ht="19.95" customHeight="1">
      <c r="B8" s="96" t="s">
        <v>699</v>
      </c>
      <c r="C8" s="60">
        <v>0.02</v>
      </c>
      <c r="D8" s="118">
        <f>'Projection - Scotland'!G29</f>
        <v>3.3111349660043199E-2</v>
      </c>
      <c r="E8" s="205">
        <f>'Projection - Scotland'!F31</f>
        <v>2.2859477389727184E-2</v>
      </c>
      <c r="F8" s="67">
        <f>'Projection - Scotland'!F9</f>
        <v>1.2859477389727184E-2</v>
      </c>
      <c r="G8" s="117">
        <f>'Projection - Scotland'!F17</f>
        <v>0</v>
      </c>
      <c r="H8" s="1">
        <f t="shared" si="0"/>
        <v>0</v>
      </c>
      <c r="I8" s="68">
        <f>'Projection - Scotland'!F18</f>
        <v>0</v>
      </c>
      <c r="J8" s="68">
        <f>'Projection - Scotland'!F19</f>
        <v>0</v>
      </c>
    </row>
    <row r="9" spans="2:20" ht="19.95" customHeight="1">
      <c r="B9" s="97" t="s">
        <v>708</v>
      </c>
      <c r="C9" s="60">
        <v>0.02</v>
      </c>
      <c r="D9" s="118">
        <f>'Projection - Scotland'!F29</f>
        <v>4.8594773897271806E-2</v>
      </c>
      <c r="E9" s="205">
        <f>'Projection - Scotland'!G31</f>
        <v>2.1311134966004321E-2</v>
      </c>
      <c r="F9" s="67">
        <f>'Projection - Scotland'!G9</f>
        <v>1.631113496600432E-2</v>
      </c>
      <c r="G9" s="117">
        <f>'Projection - Scotland'!G17</f>
        <v>0</v>
      </c>
      <c r="H9" s="1">
        <f t="shared" si="0"/>
        <v>0</v>
      </c>
      <c r="I9" s="68">
        <f>'Projection - Scotland'!G18</f>
        <v>0</v>
      </c>
      <c r="J9" s="68">
        <f>'Projection - Scotland'!G19</f>
        <v>0</v>
      </c>
    </row>
    <row r="10" spans="2:20" ht="19.95" customHeight="1">
      <c r="B10" s="95" t="s">
        <v>4</v>
      </c>
      <c r="C10" s="60">
        <v>0.39</v>
      </c>
      <c r="D10" s="118">
        <f>'Projection - Scotland'!E29</f>
        <v>0.34582165712861879</v>
      </c>
      <c r="E10" s="205">
        <f>'Projection - Scotland'!E31</f>
        <v>0.38558216571286191</v>
      </c>
      <c r="F10" s="67">
        <f>'Projection - Scotland'!E9</f>
        <v>-6.4417834287138098E-2</v>
      </c>
      <c r="G10" s="117">
        <f>'Projection - Scotland'!E17</f>
        <v>38</v>
      </c>
      <c r="H10" s="1">
        <f>G10</f>
        <v>38</v>
      </c>
      <c r="I10" s="68">
        <f>'Projection - Scotland'!E18</f>
        <v>-10</v>
      </c>
      <c r="J10" s="68">
        <f>'Projection - Scotland'!E19</f>
        <v>-10</v>
      </c>
    </row>
    <row r="11" spans="2:20" ht="19.95" customHeight="1">
      <c r="B11" s="119" t="s">
        <v>700</v>
      </c>
      <c r="C11" s="120">
        <f>100%-C9-C8-C10-C7-C6-C5</f>
        <v>1.9999999999999962E-2</v>
      </c>
      <c r="D11" s="121">
        <f>'Projection - Scotland'!H29</f>
        <v>2.6460165534972661E-2</v>
      </c>
      <c r="E11" s="252">
        <f>'Projection - Scotland'!H31</f>
        <v>2.0646016553497234E-2</v>
      </c>
      <c r="F11" s="122">
        <f>'Projection - Scotland'!H9</f>
        <v>1.7646016553497235E-2</v>
      </c>
      <c r="G11" s="123">
        <f>'Projection - Scotland'!H17</f>
        <v>0</v>
      </c>
      <c r="H11" s="24">
        <f t="shared" si="0"/>
        <v>0</v>
      </c>
      <c r="I11" s="124">
        <f>'Projection - Scotland'!H18</f>
        <v>0</v>
      </c>
      <c r="J11" s="124">
        <f>'Projection - Scotland'!H19</f>
        <v>0</v>
      </c>
    </row>
    <row r="12" spans="2:20" ht="19.95" customHeight="1">
      <c r="B12" s="125" t="s">
        <v>730</v>
      </c>
      <c r="C12" s="126">
        <v>0.9</v>
      </c>
      <c r="D12" s="126">
        <v>0.1</v>
      </c>
      <c r="E12" s="228"/>
      <c r="F12" s="229"/>
      <c r="G12" s="229"/>
      <c r="H12" s="229"/>
      <c r="I12" s="229"/>
      <c r="J12" s="230"/>
    </row>
    <row r="13" spans="2:20" ht="19.95" customHeight="1">
      <c r="B13" s="234"/>
      <c r="C13" s="235"/>
      <c r="D13" s="235"/>
      <c r="E13" s="235"/>
      <c r="F13" s="235"/>
      <c r="G13" s="235"/>
      <c r="H13" s="235"/>
      <c r="I13" s="235"/>
      <c r="J13" s="236"/>
    </row>
    <row r="14" spans="2:20" ht="19.95" customHeight="1">
      <c r="B14" s="212" t="s">
        <v>724</v>
      </c>
      <c r="C14" s="213"/>
      <c r="D14" s="213"/>
      <c r="E14" s="213"/>
      <c r="F14" s="214"/>
      <c r="G14" s="215" t="str">
        <f>IF(G10&gt;G6,"SNP","Labour")</f>
        <v>SNP</v>
      </c>
      <c r="H14" s="216"/>
      <c r="I14" s="216"/>
      <c r="J14" s="217"/>
    </row>
    <row r="15" spans="2:20" ht="19.95" customHeight="1">
      <c r="B15" s="224"/>
      <c r="C15" s="225"/>
      <c r="D15" s="225"/>
      <c r="E15" s="225"/>
      <c r="F15" s="226"/>
      <c r="G15" s="218"/>
      <c r="H15" s="219"/>
      <c r="I15" s="219"/>
      <c r="J15" s="220"/>
    </row>
  </sheetData>
  <mergeCells count="9">
    <mergeCell ref="B14:F15"/>
    <mergeCell ref="G14:J15"/>
    <mergeCell ref="G4:H4"/>
    <mergeCell ref="B2:J2"/>
    <mergeCell ref="B3:F3"/>
    <mergeCell ref="G3:H3"/>
    <mergeCell ref="I3:J3"/>
    <mergeCell ref="B13:J13"/>
    <mergeCell ref="E12:J12"/>
  </mergeCells>
  <conditionalFormatting sqref="F5:F11 I5:J11">
    <cfRule type="cellIs" dxfId="13" priority="17" operator="lessThan">
      <formula>0</formula>
    </cfRule>
  </conditionalFormatting>
  <conditionalFormatting sqref="F5:F11 I5:J11">
    <cfRule type="cellIs" dxfId="12" priority="18" operator="greaterThan">
      <formula>0.000000001</formula>
    </cfRule>
  </conditionalFormatting>
  <conditionalFormatting sqref="H5:H11">
    <cfRule type="dataBar" priority="28">
      <dataBar showValue="0">
        <cfvo type="min"/>
        <cfvo type="num" val="57"/>
        <color rgb="FF638EC6"/>
      </dataBar>
      <extLst>
        <ext xmlns:x14="http://schemas.microsoft.com/office/spreadsheetml/2009/9/main" uri="{B025F937-C7B1-47D3-B67F-A62EFF666E3E}">
          <x14:id>{14B88B5D-569F-498E-8370-56096A38F428}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4B88B5D-569F-498E-8370-56096A38F428}">
            <x14:dataBar minLength="0" maxLength="100" gradient="0">
              <x14:cfvo type="autoMin"/>
              <x14:cfvo type="num">
                <xm:f>57</xm:f>
              </x14:cfvo>
              <x14:negativeFillColor rgb="FFFF0000"/>
              <x14:axisColor rgb="FF000000"/>
            </x14:dataBar>
          </x14:cfRule>
          <xm:sqref>H5:H11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7B6BB-8070-4039-A76A-61599DB640D6}">
  <dimension ref="A1:S80"/>
  <sheetViews>
    <sheetView zoomScaleNormal="100" workbookViewId="0">
      <selection activeCell="L10" sqref="L10"/>
    </sheetView>
  </sheetViews>
  <sheetFormatPr defaultColWidth="8.88671875" defaultRowHeight="19.95" customHeight="1"/>
  <cols>
    <col min="1" max="1" width="25" style="18" customWidth="1"/>
    <col min="2" max="10" width="9.44140625" style="20" customWidth="1"/>
    <col min="11" max="11" width="8.88671875" style="22"/>
    <col min="12" max="12" width="8.88671875" style="22" bestFit="1"/>
    <col min="13" max="16384" width="8.88671875" style="22"/>
  </cols>
  <sheetData>
    <row r="1" spans="1:19" ht="19.95" customHeight="1">
      <c r="B1" s="206" t="s">
        <v>0</v>
      </c>
      <c r="C1" s="206"/>
      <c r="D1" s="206"/>
      <c r="E1" s="206"/>
      <c r="F1" s="206"/>
      <c r="G1" s="206"/>
      <c r="H1" s="206"/>
      <c r="I1" s="206"/>
      <c r="K1" s="21"/>
      <c r="L1" s="21"/>
      <c r="M1" s="21"/>
      <c r="N1" s="21"/>
      <c r="O1" s="21"/>
      <c r="P1" s="21"/>
      <c r="Q1" s="21"/>
      <c r="R1" s="21"/>
    </row>
    <row r="2" spans="1:19" ht="19.95" customHeight="1">
      <c r="A2" s="23"/>
      <c r="B2" s="24" t="s">
        <v>1</v>
      </c>
      <c r="C2" s="24" t="s">
        <v>2</v>
      </c>
      <c r="D2" s="24" t="s">
        <v>3</v>
      </c>
      <c r="E2" s="24" t="s">
        <v>4</v>
      </c>
      <c r="F2" s="24" t="s">
        <v>5</v>
      </c>
      <c r="G2" s="24" t="s">
        <v>6</v>
      </c>
      <c r="H2" s="24" t="s">
        <v>7</v>
      </c>
      <c r="I2" s="24" t="s">
        <v>8</v>
      </c>
      <c r="J2" s="24" t="s">
        <v>12</v>
      </c>
      <c r="K2" s="21"/>
      <c r="L2" s="21"/>
      <c r="M2" s="21"/>
      <c r="N2" s="21"/>
      <c r="O2" s="21"/>
      <c r="P2" s="21"/>
      <c r="Q2" s="21"/>
      <c r="R2" s="21"/>
    </row>
    <row r="3" spans="1:19" ht="19.95" customHeight="1">
      <c r="A3" s="25" t="s">
        <v>707</v>
      </c>
      <c r="B3" s="26">
        <v>0.44700000000000001</v>
      </c>
      <c r="C3" s="26">
        <v>0.32900000000000001</v>
      </c>
      <c r="D3" s="26">
        <v>0.11799999999999999</v>
      </c>
      <c r="E3" s="26">
        <v>0.04</v>
      </c>
      <c r="F3" s="26">
        <v>2.8000000000000001E-2</v>
      </c>
      <c r="G3" s="26">
        <v>2.1000000000000001E-2</v>
      </c>
      <c r="H3" s="26">
        <v>5.0000000000000001E-3</v>
      </c>
      <c r="I3" s="26">
        <f>100%-H3-G3-F3-E3-D3-C3-B3</f>
        <v>1.19999999999999E-2</v>
      </c>
      <c r="J3" s="27">
        <f>SUM(B3:I3)</f>
        <v>1</v>
      </c>
      <c r="K3" s="28"/>
      <c r="L3" s="21"/>
      <c r="M3" s="21"/>
      <c r="N3" s="131"/>
      <c r="O3" s="21"/>
      <c r="P3" s="21"/>
      <c r="Q3" s="21"/>
      <c r="R3" s="21"/>
    </row>
    <row r="4" spans="1:19" ht="19.95" customHeight="1">
      <c r="A4" s="237" t="s">
        <v>709</v>
      </c>
      <c r="B4" s="237"/>
      <c r="C4" s="237"/>
      <c r="D4" s="237"/>
      <c r="E4" s="237"/>
      <c r="F4" s="237"/>
      <c r="G4" s="237"/>
      <c r="H4" s="237"/>
      <c r="I4" s="237"/>
      <c r="J4" s="237"/>
      <c r="K4" s="28"/>
      <c r="L4" s="21"/>
      <c r="M4" s="21"/>
      <c r="N4" s="21"/>
      <c r="O4" s="21"/>
      <c r="P4" s="21"/>
      <c r="Q4" s="21"/>
      <c r="R4" s="21"/>
    </row>
    <row r="5" spans="1:19" ht="19.95" customHeight="1">
      <c r="A5" s="25" t="s">
        <v>706</v>
      </c>
      <c r="B5" s="26">
        <v>0.45605584673922722</v>
      </c>
      <c r="C5" s="26">
        <v>0.33253782046206859</v>
      </c>
      <c r="D5" s="26">
        <v>0.11883159875924024</v>
      </c>
      <c r="E5" s="26">
        <v>3.9052450043905632E-2</v>
      </c>
      <c r="F5" s="26">
        <v>2.8710560196381085E-2</v>
      </c>
      <c r="G5" s="26">
        <v>6.308472699400141E-3</v>
      </c>
      <c r="H5" s="26">
        <v>5.2758858664443591E-3</v>
      </c>
      <c r="I5" s="26">
        <f>100%-H5-G5-F5-E5-D5-C5-B5</f>
        <v>1.3227365233332733E-2</v>
      </c>
      <c r="J5" s="27">
        <f>SUM(B5:I5)</f>
        <v>1</v>
      </c>
      <c r="K5" s="28"/>
      <c r="L5" s="21"/>
      <c r="M5" s="21"/>
      <c r="N5" s="21"/>
      <c r="O5" s="21"/>
      <c r="P5" s="21"/>
      <c r="Q5" s="21"/>
      <c r="R5" s="21"/>
    </row>
    <row r="6" spans="1:19" ht="19.95" customHeight="1">
      <c r="A6" s="29" t="s">
        <v>655</v>
      </c>
      <c r="B6" s="30">
        <v>365</v>
      </c>
      <c r="C6" s="30">
        <v>202</v>
      </c>
      <c r="D6" s="30">
        <v>11</v>
      </c>
      <c r="E6" s="30">
        <v>48</v>
      </c>
      <c r="F6" s="30">
        <v>1</v>
      </c>
      <c r="G6" s="30">
        <v>0</v>
      </c>
      <c r="H6" s="30">
        <v>4</v>
      </c>
      <c r="I6" s="31">
        <v>19</v>
      </c>
      <c r="J6" s="32">
        <f>SUM(B6:I6)</f>
        <v>650</v>
      </c>
      <c r="K6" s="21"/>
      <c r="L6" s="21"/>
      <c r="M6" s="21"/>
      <c r="N6" s="21"/>
      <c r="O6" s="21"/>
      <c r="P6" s="21"/>
      <c r="Q6" s="21"/>
      <c r="R6" s="21"/>
    </row>
    <row r="7" spans="1:19" ht="19.95" customHeight="1">
      <c r="A7" s="64" t="s">
        <v>714</v>
      </c>
      <c r="B7" s="53">
        <f>'GB POLLS'!C5</f>
        <v>0.28000000000000003</v>
      </c>
      <c r="C7" s="53">
        <f>'GB POLLS'!C6</f>
        <v>0.44</v>
      </c>
      <c r="D7" s="53">
        <f>'GB POLLS'!C7</f>
        <v>0.11</v>
      </c>
      <c r="E7" s="53">
        <f>'GB POLLS'!C8</f>
        <v>0.03</v>
      </c>
      <c r="F7" s="53">
        <f>'GB POLLS'!C9</f>
        <v>0.05</v>
      </c>
      <c r="G7" s="53">
        <f>'GB POLLS'!C10</f>
        <v>0.05</v>
      </c>
      <c r="H7" s="53">
        <v>5.2758858664443591E-3</v>
      </c>
      <c r="I7" s="53">
        <f>100%-H7-G7-F7-E7-D7-C7-B7</f>
        <v>3.4724114133555528E-2</v>
      </c>
      <c r="J7" s="35"/>
      <c r="K7" s="28"/>
      <c r="L7" s="21"/>
      <c r="M7" s="21"/>
      <c r="N7" s="21"/>
      <c r="O7" s="21"/>
      <c r="P7" s="21"/>
      <c r="Q7" s="21"/>
      <c r="R7" s="21"/>
    </row>
    <row r="8" spans="1:19" ht="19.95" customHeight="1">
      <c r="A8" s="17" t="s">
        <v>710</v>
      </c>
      <c r="B8" s="37">
        <f t="shared" ref="B8:I8" si="0">B7-B3</f>
        <v>-0.16699999999999998</v>
      </c>
      <c r="C8" s="37">
        <f t="shared" si="0"/>
        <v>0.11099999999999999</v>
      </c>
      <c r="D8" s="37">
        <f t="shared" si="0"/>
        <v>-7.9999999999999932E-3</v>
      </c>
      <c r="E8" s="37">
        <f t="shared" si="0"/>
        <v>-1.0000000000000002E-2</v>
      </c>
      <c r="F8" s="37">
        <f t="shared" si="0"/>
        <v>2.2000000000000002E-2</v>
      </c>
      <c r="G8" s="37">
        <f t="shared" si="0"/>
        <v>2.9000000000000001E-2</v>
      </c>
      <c r="H8" s="37">
        <f t="shared" si="0"/>
        <v>2.7588586644435899E-4</v>
      </c>
      <c r="I8" s="37">
        <f t="shared" si="0"/>
        <v>2.2724114133555628E-2</v>
      </c>
      <c r="J8" s="55"/>
      <c r="K8" s="28"/>
      <c r="L8" s="21"/>
      <c r="M8" s="21"/>
      <c r="N8" s="21"/>
      <c r="O8" s="21"/>
      <c r="P8" s="21"/>
      <c r="Q8" s="21"/>
      <c r="R8" s="21"/>
    </row>
    <row r="9" spans="1:19" ht="19.95" customHeight="1">
      <c r="A9" s="17" t="s">
        <v>711</v>
      </c>
      <c r="B9" s="34">
        <f t="shared" ref="B9:I9" si="1">B7-B5</f>
        <v>-0.1760558467392272</v>
      </c>
      <c r="C9" s="34">
        <f t="shared" si="1"/>
        <v>0.10746217953793141</v>
      </c>
      <c r="D9" s="34">
        <f t="shared" si="1"/>
        <v>-8.8315987592402362E-3</v>
      </c>
      <c r="E9" s="34">
        <f t="shared" si="1"/>
        <v>-9.0524500439056327E-3</v>
      </c>
      <c r="F9" s="34">
        <f t="shared" si="1"/>
        <v>2.1289439803618918E-2</v>
      </c>
      <c r="G9" s="34">
        <f t="shared" si="1"/>
        <v>4.3691527300599858E-2</v>
      </c>
      <c r="H9" s="34">
        <f t="shared" si="1"/>
        <v>0</v>
      </c>
      <c r="I9" s="34">
        <f t="shared" si="1"/>
        <v>2.1496748900222795E-2</v>
      </c>
      <c r="J9" s="2"/>
      <c r="K9" s="21"/>
      <c r="L9" s="21"/>
      <c r="M9" s="21"/>
      <c r="N9" s="21"/>
      <c r="O9" s="21"/>
      <c r="P9" s="21"/>
      <c r="Q9" s="21"/>
      <c r="R9" s="21"/>
    </row>
    <row r="10" spans="1:19" ht="19.95" customHeight="1">
      <c r="A10" s="25" t="s">
        <v>712</v>
      </c>
      <c r="B10" s="26">
        <f t="shared" ref="B10:I10" si="2">IF(B9&gt;0%,B9,0%)</f>
        <v>0</v>
      </c>
      <c r="C10" s="26">
        <f t="shared" si="2"/>
        <v>0.10746217953793141</v>
      </c>
      <c r="D10" s="26">
        <f t="shared" si="2"/>
        <v>0</v>
      </c>
      <c r="E10" s="26">
        <f t="shared" si="2"/>
        <v>0</v>
      </c>
      <c r="F10" s="26">
        <f t="shared" si="2"/>
        <v>2.1289439803618918E-2</v>
      </c>
      <c r="G10" s="26">
        <f t="shared" si="2"/>
        <v>4.3691527300599858E-2</v>
      </c>
      <c r="H10" s="26">
        <f t="shared" si="2"/>
        <v>0</v>
      </c>
      <c r="I10" s="26">
        <f t="shared" si="2"/>
        <v>2.1496748900222795E-2</v>
      </c>
      <c r="J10" s="35">
        <f>I10+G10+F10+E10+D10+C10+B10+H10</f>
        <v>0.19393989554237298</v>
      </c>
      <c r="K10" s="28"/>
      <c r="L10" s="21"/>
      <c r="M10" s="21"/>
      <c r="N10" s="21"/>
      <c r="O10" s="21"/>
      <c r="P10" s="21"/>
      <c r="Q10" s="21"/>
      <c r="R10" s="21"/>
    </row>
    <row r="11" spans="1:19" ht="19.95" customHeight="1">
      <c r="A11" s="29" t="s">
        <v>11</v>
      </c>
      <c r="B11" s="34">
        <f>-B10/J12</f>
        <v>0</v>
      </c>
      <c r="C11" s="34">
        <f>-C10/J12</f>
        <v>0.55410043012244725</v>
      </c>
      <c r="D11" s="34">
        <f>-D10/J12</f>
        <v>0</v>
      </c>
      <c r="E11" s="34">
        <f>-E10/J12</f>
        <v>0</v>
      </c>
      <c r="F11" s="34">
        <f>-F10/J12</f>
        <v>0.10977339007057206</v>
      </c>
      <c r="G11" s="34">
        <f>-G10/J12</f>
        <v>0.22528385497172701</v>
      </c>
      <c r="H11" s="34">
        <f>-H10/J12</f>
        <v>0</v>
      </c>
      <c r="I11" s="34">
        <f>-I10/J12</f>
        <v>0.11084232483525323</v>
      </c>
      <c r="J11" s="2"/>
      <c r="K11" s="21"/>
      <c r="L11" s="21"/>
      <c r="M11" s="21"/>
      <c r="N11" s="21"/>
      <c r="O11" s="21"/>
      <c r="P11" s="21"/>
      <c r="Q11" s="21"/>
      <c r="R11" s="21"/>
    </row>
    <row r="12" spans="1:19" ht="19.95" customHeight="1">
      <c r="A12" s="25" t="s">
        <v>713</v>
      </c>
      <c r="B12" s="26">
        <f t="shared" ref="B12:I12" si="3">IF(B9&lt;0%,B9,0%)</f>
        <v>-0.1760558467392272</v>
      </c>
      <c r="C12" s="26">
        <f t="shared" si="3"/>
        <v>0</v>
      </c>
      <c r="D12" s="26">
        <f t="shared" si="3"/>
        <v>-8.8315987592402362E-3</v>
      </c>
      <c r="E12" s="26">
        <f t="shared" si="3"/>
        <v>-9.0524500439056327E-3</v>
      </c>
      <c r="F12" s="26">
        <f t="shared" si="3"/>
        <v>0</v>
      </c>
      <c r="G12" s="26">
        <f t="shared" si="3"/>
        <v>0</v>
      </c>
      <c r="H12" s="26">
        <f t="shared" si="3"/>
        <v>0</v>
      </c>
      <c r="I12" s="26">
        <f t="shared" si="3"/>
        <v>0</v>
      </c>
      <c r="J12" s="35">
        <f>SUM(B12:I12)</f>
        <v>-0.19393989554237306</v>
      </c>
      <c r="K12" s="28"/>
      <c r="L12" s="21"/>
      <c r="M12" s="21"/>
      <c r="N12" s="21"/>
      <c r="O12" s="21"/>
      <c r="P12" s="21"/>
      <c r="Q12" s="21"/>
      <c r="R12" s="21"/>
      <c r="S12" s="21"/>
    </row>
    <row r="13" spans="1:19" ht="19.95" customHeight="1">
      <c r="A13" s="36" t="s">
        <v>10</v>
      </c>
      <c r="B13" s="37">
        <f t="shared" ref="B13:I13" si="4">IF(B9&lt;0%,(B9/B5),0%)</f>
        <v>-0.38604010451355081</v>
      </c>
      <c r="C13" s="37">
        <f t="shared" si="4"/>
        <v>0</v>
      </c>
      <c r="D13" s="37">
        <f t="shared" si="4"/>
        <v>-7.4320288975776305E-2</v>
      </c>
      <c r="E13" s="37">
        <f t="shared" si="4"/>
        <v>-0.23180235897435894</v>
      </c>
      <c r="F13" s="37">
        <f t="shared" si="4"/>
        <v>0</v>
      </c>
      <c r="G13" s="37">
        <f t="shared" si="4"/>
        <v>0</v>
      </c>
      <c r="H13" s="37">
        <f t="shared" si="4"/>
        <v>0</v>
      </c>
      <c r="I13" s="37">
        <f t="shared" si="4"/>
        <v>0</v>
      </c>
      <c r="J13" s="38"/>
      <c r="K13" s="21"/>
      <c r="L13" s="21"/>
      <c r="M13" s="21"/>
      <c r="N13" s="21"/>
      <c r="O13" s="21"/>
      <c r="P13" s="21"/>
      <c r="Q13" s="21"/>
      <c r="R13" s="21"/>
      <c r="S13" s="21"/>
    </row>
    <row r="14" spans="1:19" ht="19.95" customHeight="1">
      <c r="A14" s="39"/>
      <c r="B14" s="40"/>
      <c r="C14" s="40"/>
      <c r="D14" s="40"/>
      <c r="E14" s="40"/>
      <c r="F14" s="40"/>
      <c r="G14" s="40"/>
      <c r="H14" s="40"/>
      <c r="I14" s="40"/>
      <c r="J14" s="41"/>
      <c r="L14" s="21"/>
      <c r="M14" s="21"/>
      <c r="N14" s="21"/>
      <c r="O14" s="21"/>
      <c r="P14" s="21"/>
      <c r="Q14" s="21"/>
      <c r="R14" s="21"/>
      <c r="S14" s="21"/>
    </row>
    <row r="15" spans="1:19" ht="19.95" customHeight="1">
      <c r="A15" s="25" t="s">
        <v>653</v>
      </c>
      <c r="B15" s="42">
        <f>'Eng24'!L546+Scot24!M60+Wales24!M35</f>
        <v>168</v>
      </c>
      <c r="C15" s="42">
        <f>'Eng24'!M546+Scot24!N60+Wales24!N35</f>
        <v>394</v>
      </c>
      <c r="D15" s="42">
        <f>'Eng24'!N546+Scot24!O60+Wales24!O35</f>
        <v>27</v>
      </c>
      <c r="E15" s="42">
        <f>Scot24!R60</f>
        <v>38</v>
      </c>
      <c r="F15" s="42">
        <f>'Eng24'!O546+Scot24!P60+Wales24!P35</f>
        <v>1</v>
      </c>
      <c r="G15" s="42">
        <f>'Eng24'!P546+Scot24!Q60+Wales24!Q35</f>
        <v>0</v>
      </c>
      <c r="H15" s="42">
        <f>Wales24!R35</f>
        <v>3</v>
      </c>
      <c r="I15" s="42">
        <f>650-H15-G15-F15-E15-D15-C15-B15</f>
        <v>19</v>
      </c>
      <c r="J15" s="22"/>
      <c r="K15" s="43"/>
      <c r="L15" s="21"/>
      <c r="M15" s="21"/>
      <c r="N15" s="21"/>
      <c r="O15" s="21"/>
      <c r="P15" s="21"/>
      <c r="Q15" s="21"/>
      <c r="R15" s="21"/>
      <c r="S15" s="21"/>
    </row>
    <row r="16" spans="1:19" ht="19.95" customHeight="1">
      <c r="A16" s="29" t="s">
        <v>654</v>
      </c>
      <c r="B16" s="34">
        <f>B15/650</f>
        <v>0.25846153846153846</v>
      </c>
      <c r="C16" s="34">
        <f t="shared" ref="C16:I16" si="5">C15/650</f>
        <v>0.60615384615384615</v>
      </c>
      <c r="D16" s="34">
        <f t="shared" si="5"/>
        <v>4.1538461538461538E-2</v>
      </c>
      <c r="E16" s="34">
        <f t="shared" si="5"/>
        <v>5.8461538461538461E-2</v>
      </c>
      <c r="F16" s="34">
        <f t="shared" si="5"/>
        <v>1.5384615384615385E-3</v>
      </c>
      <c r="G16" s="34">
        <f t="shared" si="5"/>
        <v>0</v>
      </c>
      <c r="H16" s="34">
        <f t="shared" si="5"/>
        <v>4.6153846153846158E-3</v>
      </c>
      <c r="I16" s="34">
        <f t="shared" si="5"/>
        <v>2.923076923076923E-2</v>
      </c>
      <c r="J16" s="22"/>
      <c r="L16" s="21"/>
      <c r="M16" s="21"/>
      <c r="N16" s="21"/>
      <c r="O16" s="21"/>
      <c r="P16" s="21"/>
      <c r="Q16" s="21"/>
      <c r="R16" s="21"/>
      <c r="S16" s="21"/>
    </row>
    <row r="17" spans="1:19" ht="19.95" customHeight="1">
      <c r="A17" s="51" t="s">
        <v>9</v>
      </c>
      <c r="B17" s="44">
        <f t="shared" ref="B17:I17" si="6">B15-B6</f>
        <v>-197</v>
      </c>
      <c r="C17" s="44">
        <f t="shared" si="6"/>
        <v>192</v>
      </c>
      <c r="D17" s="44">
        <f t="shared" si="6"/>
        <v>16</v>
      </c>
      <c r="E17" s="44">
        <f t="shared" si="6"/>
        <v>-10</v>
      </c>
      <c r="F17" s="44">
        <f t="shared" si="6"/>
        <v>0</v>
      </c>
      <c r="G17" s="44">
        <f t="shared" si="6"/>
        <v>0</v>
      </c>
      <c r="H17" s="44">
        <f t="shared" si="6"/>
        <v>-1</v>
      </c>
      <c r="I17" s="44">
        <f t="shared" si="6"/>
        <v>0</v>
      </c>
      <c r="J17" s="22"/>
      <c r="K17" s="43"/>
      <c r="L17" s="45"/>
      <c r="M17" s="21"/>
      <c r="N17" s="21"/>
      <c r="O17" s="21"/>
      <c r="P17" s="21"/>
      <c r="Q17" s="21"/>
      <c r="R17" s="21"/>
      <c r="S17" s="21"/>
    </row>
    <row r="18" spans="1:19" ht="19.95" customHeight="1">
      <c r="A18" s="46"/>
      <c r="B18" s="46"/>
      <c r="C18" s="46"/>
      <c r="D18" s="46"/>
      <c r="E18" s="46"/>
      <c r="F18" s="46"/>
      <c r="G18" s="46"/>
      <c r="H18" s="46"/>
      <c r="I18" s="46"/>
      <c r="J18" s="46"/>
      <c r="L18" s="45"/>
      <c r="M18" s="21"/>
      <c r="N18" s="21"/>
      <c r="O18" s="21"/>
      <c r="P18" s="21"/>
      <c r="Q18" s="21"/>
      <c r="R18" s="21"/>
      <c r="S18" s="21"/>
    </row>
    <row r="19" spans="1:19" ht="19.95" customHeight="1">
      <c r="A19" s="22"/>
      <c r="B19" s="22"/>
      <c r="C19" s="22"/>
      <c r="D19" s="22"/>
      <c r="E19" s="22"/>
      <c r="F19" s="22"/>
      <c r="G19" s="22"/>
      <c r="H19" s="22"/>
      <c r="I19" s="22"/>
      <c r="M19" s="21"/>
      <c r="N19" s="21"/>
      <c r="O19" s="21"/>
      <c r="P19" s="21"/>
      <c r="Q19" s="21"/>
      <c r="R19" s="21"/>
      <c r="S19" s="21"/>
    </row>
    <row r="20" spans="1:19" ht="19.95" customHeight="1">
      <c r="A20" s="22"/>
      <c r="B20" s="22"/>
      <c r="C20" s="22"/>
      <c r="D20" s="22"/>
      <c r="E20" s="22"/>
      <c r="F20" s="22"/>
      <c r="G20" s="22"/>
      <c r="H20" s="22"/>
      <c r="I20" s="22"/>
      <c r="L20" s="47"/>
      <c r="M20" s="21"/>
      <c r="N20" s="21"/>
      <c r="O20" s="21"/>
      <c r="P20" s="21"/>
      <c r="Q20" s="21"/>
      <c r="R20" s="21"/>
      <c r="S20" s="21"/>
    </row>
    <row r="21" spans="1:19" ht="19.95" customHeight="1">
      <c r="A21" s="22"/>
      <c r="B21" s="22"/>
      <c r="C21" s="22"/>
      <c r="D21" s="22"/>
      <c r="E21" s="22"/>
      <c r="F21" s="22"/>
      <c r="G21" s="22"/>
      <c r="H21" s="22"/>
      <c r="I21" s="22"/>
      <c r="L21" s="47"/>
      <c r="M21" s="21"/>
      <c r="N21" s="21"/>
      <c r="O21" s="21"/>
      <c r="P21" s="21"/>
      <c r="Q21" s="21"/>
      <c r="R21" s="21"/>
      <c r="S21" s="21"/>
    </row>
    <row r="22" spans="1:19" ht="19.95" customHeight="1">
      <c r="A22" s="22"/>
      <c r="B22" s="22"/>
      <c r="C22" s="22"/>
      <c r="D22" s="22"/>
      <c r="E22" s="22"/>
      <c r="F22" s="22"/>
      <c r="G22" s="22"/>
      <c r="H22" s="22"/>
      <c r="I22" s="22"/>
      <c r="L22" s="47"/>
      <c r="M22" s="21"/>
      <c r="N22" s="21"/>
      <c r="O22" s="21"/>
      <c r="P22" s="21"/>
      <c r="Q22" s="21"/>
      <c r="R22" s="21"/>
      <c r="S22" s="21"/>
    </row>
    <row r="23" spans="1:19" ht="19.95" customHeight="1">
      <c r="A23" s="22"/>
      <c r="B23" s="22"/>
      <c r="C23" s="22"/>
      <c r="D23" s="22"/>
      <c r="E23" s="22"/>
      <c r="F23" s="22"/>
      <c r="G23" s="22"/>
      <c r="H23" s="22"/>
      <c r="I23" s="22"/>
      <c r="J23" s="48"/>
      <c r="L23" s="47"/>
      <c r="M23" s="49"/>
      <c r="N23" s="49"/>
    </row>
    <row r="24" spans="1:19" ht="19.95" customHeight="1">
      <c r="L24" s="20"/>
      <c r="M24" s="45"/>
    </row>
    <row r="26" spans="1:19" ht="19.95" customHeight="1">
      <c r="G26" s="50"/>
    </row>
    <row r="29" spans="1:19" ht="19.95" customHeight="1">
      <c r="H29" s="47"/>
    </row>
    <row r="30" spans="1:19" ht="19.95" customHeight="1">
      <c r="B30" s="22"/>
      <c r="C30" s="22"/>
      <c r="D30" s="22"/>
      <c r="E30" s="22"/>
      <c r="F30" s="22"/>
      <c r="G30" s="22"/>
      <c r="H30" s="22"/>
      <c r="I30" s="22"/>
      <c r="J30" s="22"/>
    </row>
    <row r="31" spans="1:19" ht="19.95" customHeight="1">
      <c r="B31" s="22"/>
      <c r="C31" s="22"/>
      <c r="D31" s="22"/>
      <c r="E31" s="22"/>
      <c r="F31" s="22"/>
      <c r="G31" s="22"/>
      <c r="H31" s="22"/>
      <c r="I31" s="22"/>
      <c r="J31" s="22"/>
    </row>
    <row r="32" spans="1:19" ht="19.95" customHeight="1">
      <c r="B32" s="22"/>
      <c r="C32" s="22"/>
      <c r="D32" s="22"/>
      <c r="E32" s="22"/>
      <c r="F32" s="22"/>
      <c r="G32" s="22"/>
      <c r="H32" s="22"/>
      <c r="I32" s="22"/>
      <c r="J32" s="22"/>
    </row>
    <row r="33" spans="2:10" ht="19.95" customHeight="1">
      <c r="B33" s="22"/>
      <c r="C33" s="22"/>
      <c r="D33" s="22"/>
      <c r="E33" s="22"/>
      <c r="F33" s="22"/>
      <c r="G33" s="22"/>
      <c r="H33" s="22"/>
      <c r="I33" s="22"/>
      <c r="J33" s="22"/>
    </row>
    <row r="34" spans="2:10" ht="19.95" customHeight="1">
      <c r="B34" s="22"/>
      <c r="C34" s="22"/>
      <c r="D34" s="22"/>
      <c r="E34" s="22"/>
      <c r="F34" s="22"/>
      <c r="G34" s="22"/>
      <c r="H34" s="22"/>
      <c r="I34" s="22"/>
      <c r="J34" s="22"/>
    </row>
    <row r="35" spans="2:10" ht="19.95" customHeight="1">
      <c r="B35" s="22"/>
      <c r="C35" s="22"/>
      <c r="D35" s="22"/>
      <c r="E35" s="22"/>
      <c r="F35" s="22"/>
      <c r="G35" s="22"/>
      <c r="H35" s="22"/>
      <c r="I35" s="22"/>
      <c r="J35" s="22"/>
    </row>
    <row r="36" spans="2:10" ht="19.95" customHeight="1">
      <c r="B36" s="22"/>
      <c r="C36" s="22"/>
      <c r="D36" s="22"/>
      <c r="E36" s="22"/>
      <c r="F36" s="22"/>
      <c r="G36" s="22"/>
      <c r="H36" s="22"/>
      <c r="I36" s="22"/>
      <c r="J36" s="22"/>
    </row>
    <row r="37" spans="2:10" ht="19.95" customHeight="1">
      <c r="B37" s="22"/>
      <c r="C37" s="22"/>
      <c r="D37" s="22"/>
      <c r="E37" s="22"/>
      <c r="F37" s="22"/>
      <c r="G37" s="22"/>
      <c r="H37" s="22"/>
      <c r="I37" s="22"/>
      <c r="J37" s="22"/>
    </row>
    <row r="38" spans="2:10" ht="19.95" customHeight="1">
      <c r="B38" s="22"/>
      <c r="C38" s="22"/>
      <c r="D38" s="22"/>
      <c r="E38" s="22"/>
      <c r="F38" s="22"/>
      <c r="G38" s="22"/>
      <c r="H38" s="22"/>
      <c r="I38" s="22"/>
      <c r="J38" s="22"/>
    </row>
    <row r="39" spans="2:10" ht="19.95" customHeight="1">
      <c r="B39" s="22"/>
      <c r="C39" s="22"/>
      <c r="D39" s="22"/>
      <c r="E39" s="22"/>
      <c r="F39" s="22"/>
      <c r="G39" s="22"/>
      <c r="H39" s="22"/>
      <c r="I39" s="22"/>
      <c r="J39" s="22"/>
    </row>
    <row r="40" spans="2:10" ht="19.95" customHeight="1">
      <c r="B40" s="22"/>
      <c r="C40" s="22"/>
      <c r="D40" s="22"/>
      <c r="E40" s="22"/>
      <c r="F40" s="22"/>
      <c r="G40" s="22"/>
      <c r="H40" s="22"/>
      <c r="I40" s="22"/>
      <c r="J40" s="22"/>
    </row>
    <row r="41" spans="2:10" ht="19.95" customHeight="1">
      <c r="B41" s="22"/>
      <c r="C41" s="22"/>
      <c r="D41" s="22"/>
      <c r="E41" s="22"/>
      <c r="F41" s="22"/>
      <c r="G41" s="22"/>
      <c r="H41" s="22"/>
      <c r="I41" s="22"/>
      <c r="J41" s="22"/>
    </row>
    <row r="42" spans="2:10" ht="19.95" customHeight="1">
      <c r="B42" s="22"/>
      <c r="C42" s="22"/>
      <c r="D42" s="22"/>
      <c r="E42" s="22"/>
      <c r="F42" s="22"/>
      <c r="G42" s="22"/>
      <c r="H42" s="22"/>
      <c r="I42" s="22"/>
      <c r="J42" s="22"/>
    </row>
    <row r="43" spans="2:10" ht="19.95" customHeight="1">
      <c r="B43" s="22"/>
      <c r="C43" s="22"/>
      <c r="D43" s="22"/>
      <c r="E43" s="22"/>
      <c r="F43" s="22"/>
      <c r="G43" s="22"/>
      <c r="H43" s="22"/>
      <c r="I43" s="22"/>
      <c r="J43" s="22"/>
    </row>
    <row r="44" spans="2:10" ht="19.95" customHeight="1">
      <c r="B44" s="22"/>
      <c r="C44" s="22"/>
      <c r="D44" s="22"/>
      <c r="E44" s="22"/>
      <c r="F44" s="22"/>
      <c r="G44" s="22"/>
      <c r="H44" s="22"/>
      <c r="I44" s="22"/>
      <c r="J44" s="22"/>
    </row>
    <row r="45" spans="2:10" ht="19.95" customHeight="1">
      <c r="B45" s="22"/>
      <c r="C45" s="22"/>
      <c r="D45" s="22"/>
      <c r="E45" s="22"/>
      <c r="F45" s="22"/>
      <c r="G45" s="22"/>
      <c r="H45" s="22"/>
      <c r="I45" s="22"/>
      <c r="J45" s="22"/>
    </row>
    <row r="46" spans="2:10" ht="19.95" customHeight="1">
      <c r="B46" s="22"/>
      <c r="C46" s="22"/>
      <c r="D46" s="22"/>
      <c r="E46" s="22"/>
      <c r="F46" s="22"/>
      <c r="G46" s="22"/>
      <c r="H46" s="22"/>
      <c r="I46" s="22"/>
      <c r="J46" s="22"/>
    </row>
    <row r="47" spans="2:10" ht="19.95" customHeight="1">
      <c r="B47" s="22"/>
      <c r="C47" s="22"/>
      <c r="D47" s="22"/>
      <c r="E47" s="22"/>
      <c r="F47" s="22"/>
      <c r="G47" s="22"/>
      <c r="H47" s="22"/>
      <c r="I47" s="22"/>
      <c r="J47" s="22"/>
    </row>
    <row r="48" spans="2:10" ht="19.95" customHeight="1">
      <c r="B48" s="22"/>
      <c r="C48" s="22"/>
      <c r="D48" s="22"/>
      <c r="E48" s="22"/>
      <c r="F48" s="22"/>
      <c r="G48" s="22"/>
      <c r="H48" s="22"/>
      <c r="I48" s="22"/>
      <c r="J48" s="22"/>
    </row>
    <row r="49" spans="2:10" ht="19.95" customHeight="1">
      <c r="B49" s="22"/>
      <c r="C49" s="22"/>
      <c r="D49" s="22"/>
      <c r="E49" s="22"/>
      <c r="F49" s="22"/>
      <c r="G49" s="22"/>
      <c r="H49" s="22"/>
      <c r="I49" s="22"/>
      <c r="J49" s="22"/>
    </row>
    <row r="50" spans="2:10" ht="19.95" customHeight="1">
      <c r="B50" s="22"/>
      <c r="C50" s="22"/>
      <c r="D50" s="22"/>
      <c r="E50" s="22"/>
      <c r="F50" s="22"/>
      <c r="G50" s="22"/>
      <c r="H50" s="22"/>
      <c r="I50" s="22"/>
      <c r="J50" s="22"/>
    </row>
    <row r="51" spans="2:10" ht="19.95" customHeight="1">
      <c r="B51" s="22"/>
      <c r="C51" s="22"/>
      <c r="D51" s="22"/>
      <c r="E51" s="22"/>
      <c r="F51" s="22"/>
      <c r="G51" s="22"/>
      <c r="H51" s="22"/>
      <c r="I51" s="22"/>
      <c r="J51" s="22"/>
    </row>
    <row r="52" spans="2:10" ht="19.95" customHeight="1">
      <c r="B52" s="22"/>
      <c r="C52" s="22"/>
      <c r="D52" s="22"/>
      <c r="E52" s="22"/>
      <c r="F52" s="22"/>
      <c r="G52" s="22"/>
      <c r="H52" s="22"/>
      <c r="I52" s="22"/>
      <c r="J52" s="22"/>
    </row>
    <row r="53" spans="2:10" ht="19.95" customHeight="1">
      <c r="B53" s="22"/>
      <c r="C53" s="22"/>
      <c r="D53" s="22"/>
      <c r="E53" s="22"/>
      <c r="F53" s="22"/>
      <c r="G53" s="22"/>
      <c r="H53" s="22"/>
      <c r="I53" s="22"/>
      <c r="J53" s="22"/>
    </row>
    <row r="54" spans="2:10" ht="19.95" customHeight="1">
      <c r="B54" s="22"/>
      <c r="C54" s="22"/>
      <c r="D54" s="22"/>
      <c r="E54" s="22"/>
      <c r="F54" s="22"/>
      <c r="G54" s="22"/>
      <c r="H54" s="22"/>
      <c r="I54" s="22"/>
      <c r="J54" s="22"/>
    </row>
    <row r="55" spans="2:10" ht="19.95" customHeight="1">
      <c r="B55" s="22"/>
      <c r="C55" s="22"/>
      <c r="D55" s="22"/>
      <c r="E55" s="22"/>
      <c r="F55" s="22"/>
      <c r="G55" s="22"/>
      <c r="H55" s="22"/>
      <c r="I55" s="22"/>
      <c r="J55" s="22"/>
    </row>
    <row r="56" spans="2:10" ht="19.95" customHeight="1">
      <c r="B56" s="22"/>
      <c r="C56" s="22"/>
      <c r="D56" s="22"/>
      <c r="E56" s="22"/>
      <c r="F56" s="22"/>
      <c r="G56" s="22"/>
      <c r="H56" s="22"/>
      <c r="I56" s="22"/>
      <c r="J56" s="22"/>
    </row>
    <row r="57" spans="2:10" ht="19.95" customHeight="1">
      <c r="B57" s="22"/>
      <c r="C57" s="22"/>
      <c r="D57" s="22"/>
      <c r="E57" s="22"/>
      <c r="F57" s="22"/>
      <c r="G57" s="22"/>
      <c r="H57" s="22"/>
      <c r="I57" s="22"/>
      <c r="J57" s="22"/>
    </row>
    <row r="58" spans="2:10" ht="19.95" customHeight="1">
      <c r="B58" s="22"/>
      <c r="C58" s="22"/>
      <c r="D58" s="22"/>
      <c r="E58" s="22"/>
      <c r="F58" s="22"/>
      <c r="G58" s="22"/>
      <c r="H58" s="22"/>
      <c r="I58" s="22"/>
      <c r="J58" s="22"/>
    </row>
    <row r="59" spans="2:10" ht="19.95" customHeight="1">
      <c r="B59" s="22"/>
      <c r="C59" s="22"/>
      <c r="D59" s="22"/>
      <c r="E59" s="22"/>
      <c r="F59" s="22"/>
      <c r="G59" s="22"/>
      <c r="H59" s="22"/>
      <c r="I59" s="22"/>
      <c r="J59" s="22"/>
    </row>
    <row r="60" spans="2:10" ht="19.95" customHeight="1">
      <c r="B60" s="22"/>
      <c r="C60" s="22"/>
      <c r="D60" s="22"/>
      <c r="E60" s="22"/>
      <c r="F60" s="22"/>
      <c r="G60" s="22"/>
      <c r="H60" s="22"/>
      <c r="I60" s="22"/>
      <c r="J60" s="22"/>
    </row>
    <row r="61" spans="2:10" ht="19.95" customHeight="1">
      <c r="B61" s="22"/>
      <c r="C61" s="22"/>
      <c r="D61" s="22"/>
      <c r="E61" s="22"/>
      <c r="F61" s="22"/>
      <c r="G61" s="22"/>
      <c r="H61" s="22"/>
      <c r="I61" s="22"/>
      <c r="J61" s="22"/>
    </row>
    <row r="62" spans="2:10" ht="19.95" customHeight="1">
      <c r="B62" s="22"/>
      <c r="C62" s="22"/>
      <c r="D62" s="22"/>
      <c r="E62" s="22"/>
      <c r="F62" s="22"/>
      <c r="G62" s="22"/>
      <c r="H62" s="22"/>
      <c r="I62" s="22"/>
      <c r="J62" s="22"/>
    </row>
    <row r="63" spans="2:10" ht="19.95" customHeight="1">
      <c r="B63" s="22"/>
      <c r="C63" s="22"/>
      <c r="D63" s="22"/>
      <c r="E63" s="22"/>
      <c r="F63" s="22"/>
      <c r="G63" s="22"/>
      <c r="H63" s="22"/>
      <c r="I63" s="22"/>
      <c r="J63" s="22"/>
    </row>
    <row r="64" spans="2:10" ht="19.95" customHeight="1">
      <c r="B64" s="22"/>
      <c r="C64" s="22"/>
      <c r="D64" s="22"/>
      <c r="E64" s="22"/>
      <c r="F64" s="22"/>
      <c r="G64" s="22"/>
      <c r="H64" s="22"/>
      <c r="I64" s="22"/>
      <c r="J64" s="22"/>
    </row>
    <row r="65" spans="2:10" ht="19.95" customHeight="1">
      <c r="B65" s="22"/>
      <c r="C65" s="22"/>
      <c r="D65" s="22"/>
      <c r="E65" s="22"/>
      <c r="F65" s="22"/>
      <c r="G65" s="22"/>
      <c r="H65" s="22"/>
      <c r="I65" s="22"/>
      <c r="J65" s="22"/>
    </row>
    <row r="66" spans="2:10" ht="19.95" customHeight="1">
      <c r="B66" s="22"/>
      <c r="C66" s="22"/>
      <c r="D66" s="22"/>
      <c r="E66" s="22"/>
      <c r="F66" s="22"/>
      <c r="G66" s="22"/>
      <c r="H66" s="22"/>
      <c r="I66" s="22"/>
      <c r="J66" s="22"/>
    </row>
    <row r="67" spans="2:10" ht="19.95" customHeight="1">
      <c r="B67" s="22"/>
      <c r="C67" s="22"/>
      <c r="D67" s="22"/>
      <c r="E67" s="22"/>
      <c r="F67" s="22"/>
      <c r="G67" s="22"/>
      <c r="H67" s="22"/>
      <c r="I67" s="22"/>
      <c r="J67" s="22"/>
    </row>
    <row r="68" spans="2:10" ht="19.95" customHeight="1">
      <c r="B68" s="22"/>
      <c r="C68" s="22"/>
      <c r="D68" s="22"/>
      <c r="E68" s="22"/>
      <c r="F68" s="22"/>
      <c r="G68" s="22"/>
      <c r="H68" s="22"/>
      <c r="I68" s="22"/>
      <c r="J68" s="22"/>
    </row>
    <row r="69" spans="2:10" ht="19.95" customHeight="1">
      <c r="B69" s="22"/>
      <c r="C69" s="22"/>
      <c r="D69" s="22"/>
      <c r="E69" s="22"/>
      <c r="F69" s="22"/>
      <c r="G69" s="22"/>
      <c r="H69" s="22"/>
      <c r="I69" s="22"/>
      <c r="J69" s="22"/>
    </row>
    <row r="70" spans="2:10" ht="19.95" customHeight="1">
      <c r="B70" s="22"/>
      <c r="C70" s="22"/>
      <c r="D70" s="22"/>
      <c r="E70" s="22"/>
      <c r="F70" s="22"/>
      <c r="G70" s="22"/>
      <c r="H70" s="22"/>
      <c r="I70" s="22"/>
      <c r="J70" s="22"/>
    </row>
    <row r="71" spans="2:10" ht="19.95" customHeight="1">
      <c r="B71" s="22"/>
      <c r="C71" s="22"/>
      <c r="D71" s="22"/>
      <c r="E71" s="22"/>
      <c r="F71" s="22"/>
      <c r="G71" s="22"/>
      <c r="H71" s="22"/>
      <c r="I71" s="22"/>
      <c r="J71" s="22"/>
    </row>
    <row r="72" spans="2:10" ht="19.95" customHeight="1">
      <c r="B72" s="22"/>
      <c r="C72" s="22"/>
      <c r="D72" s="22"/>
      <c r="E72" s="22"/>
      <c r="F72" s="22"/>
      <c r="G72" s="22"/>
      <c r="H72" s="22"/>
      <c r="I72" s="22"/>
      <c r="J72" s="22"/>
    </row>
    <row r="73" spans="2:10" ht="19.95" customHeight="1">
      <c r="B73" s="22"/>
      <c r="C73" s="22"/>
      <c r="D73" s="22"/>
      <c r="E73" s="22"/>
      <c r="F73" s="22"/>
      <c r="G73" s="22"/>
      <c r="H73" s="22"/>
      <c r="I73" s="22"/>
      <c r="J73" s="22"/>
    </row>
    <row r="74" spans="2:10" ht="19.95" customHeight="1">
      <c r="B74" s="22"/>
      <c r="C74" s="22"/>
      <c r="D74" s="22"/>
      <c r="E74" s="22"/>
      <c r="F74" s="22"/>
      <c r="G74" s="22"/>
      <c r="H74" s="22"/>
      <c r="I74" s="22"/>
      <c r="J74" s="22"/>
    </row>
    <row r="75" spans="2:10" ht="19.95" customHeight="1">
      <c r="B75" s="22"/>
      <c r="C75" s="22"/>
      <c r="D75" s="22"/>
      <c r="E75" s="22"/>
      <c r="F75" s="22"/>
      <c r="G75" s="22"/>
      <c r="H75" s="22"/>
      <c r="I75" s="22"/>
      <c r="J75" s="22"/>
    </row>
    <row r="76" spans="2:10" ht="19.95" customHeight="1">
      <c r="B76" s="22"/>
      <c r="C76" s="22"/>
      <c r="D76" s="22"/>
      <c r="E76" s="22"/>
      <c r="F76" s="22"/>
      <c r="G76" s="22"/>
      <c r="H76" s="22"/>
      <c r="I76" s="22"/>
      <c r="J76" s="22"/>
    </row>
    <row r="77" spans="2:10" ht="19.95" customHeight="1">
      <c r="B77" s="22"/>
      <c r="C77" s="22"/>
      <c r="D77" s="22"/>
      <c r="E77" s="22"/>
      <c r="F77" s="22"/>
      <c r="G77" s="22"/>
      <c r="H77" s="22"/>
      <c r="I77" s="22"/>
      <c r="J77" s="22"/>
    </row>
    <row r="78" spans="2:10" ht="19.95" customHeight="1">
      <c r="B78" s="22"/>
      <c r="C78" s="22"/>
      <c r="D78" s="22"/>
      <c r="E78" s="22"/>
      <c r="F78" s="22"/>
      <c r="G78" s="22"/>
      <c r="H78" s="22"/>
      <c r="I78" s="22"/>
      <c r="J78" s="22"/>
    </row>
    <row r="79" spans="2:10" ht="19.95" customHeight="1">
      <c r="B79" s="22"/>
      <c r="C79" s="22"/>
      <c r="D79" s="22"/>
      <c r="E79" s="22"/>
      <c r="F79" s="22"/>
      <c r="G79" s="22"/>
      <c r="H79" s="22"/>
      <c r="I79" s="22"/>
      <c r="J79" s="22"/>
    </row>
    <row r="80" spans="2:10" ht="19.95" customHeight="1">
      <c r="B80" s="22"/>
      <c r="C80" s="22"/>
      <c r="D80" s="22"/>
      <c r="E80" s="22"/>
      <c r="F80" s="22"/>
      <c r="G80" s="22"/>
      <c r="H80" s="22"/>
      <c r="I80" s="22"/>
      <c r="J80" s="22"/>
    </row>
  </sheetData>
  <mergeCells count="2">
    <mergeCell ref="A4:J4"/>
    <mergeCell ref="B1:I1"/>
  </mergeCells>
  <hyperlinks>
    <hyperlink ref="E53" r:id="rId1" display="https://redfieldandwiltonstrategies.com/latest-gb-voting-intention-2-3-january-2023/" xr:uid="{7BADD3A2-7079-4468-A569-54F31C0F27B4}"/>
  </hyperlinks>
  <pageMargins left="0.7" right="0.7" top="0.75" bottom="0.75" header="0.3" footer="0.3"/>
  <pageSetup paperSize="9" orientation="portrait" horizontalDpi="4294967293" verticalDpi="0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E37CA-C706-4C5B-879B-4170F8957870}">
  <dimension ref="A2:K31"/>
  <sheetViews>
    <sheetView topLeftCell="A11" workbookViewId="0">
      <selection activeCell="J16" sqref="J16"/>
    </sheetView>
  </sheetViews>
  <sheetFormatPr defaultRowHeight="19.95" customHeight="1"/>
  <cols>
    <col min="1" max="1" width="25" style="7" customWidth="1"/>
    <col min="2" max="8" width="9.44140625" style="8" customWidth="1"/>
    <col min="9" max="10" width="8.88671875" style="5"/>
    <col min="11" max="11" width="20.44140625" style="5" bestFit="1" customWidth="1"/>
    <col min="12" max="16384" width="8.88671875" style="5"/>
  </cols>
  <sheetData>
    <row r="2" spans="1:11" ht="19.95" customHeight="1">
      <c r="B2" s="238" t="s">
        <v>695</v>
      </c>
      <c r="C2" s="238"/>
      <c r="D2" s="238"/>
      <c r="E2" s="238"/>
      <c r="F2" s="238"/>
      <c r="G2" s="238"/>
    </row>
    <row r="3" spans="1:11" ht="19.95" customHeight="1">
      <c r="A3" s="9"/>
      <c r="B3" s="10" t="s">
        <v>1</v>
      </c>
      <c r="C3" s="10" t="s">
        <v>2</v>
      </c>
      <c r="D3" s="10" t="s">
        <v>3</v>
      </c>
      <c r="E3" s="10" t="s">
        <v>5</v>
      </c>
      <c r="F3" s="10" t="s">
        <v>6</v>
      </c>
      <c r="G3" s="10" t="s">
        <v>8</v>
      </c>
      <c r="H3" s="10" t="s">
        <v>12</v>
      </c>
    </row>
    <row r="4" spans="1:11" ht="19.95" customHeight="1">
      <c r="A4" s="25" t="s">
        <v>707</v>
      </c>
      <c r="B4" s="26">
        <v>0.47199999999999998</v>
      </c>
      <c r="C4" s="26">
        <v>0.34</v>
      </c>
      <c r="D4" s="26">
        <v>0.124</v>
      </c>
      <c r="E4" s="26">
        <v>0.03</v>
      </c>
      <c r="F4" s="26">
        <v>0.02</v>
      </c>
      <c r="G4" s="26">
        <f>100%-F4-E4-D4-C4-B4</f>
        <v>1.3999999999999957E-2</v>
      </c>
      <c r="H4" s="53">
        <f>SUM(B4:G4)</f>
        <v>1</v>
      </c>
      <c r="K4" s="88"/>
    </row>
    <row r="5" spans="1:11" ht="19.95" customHeight="1">
      <c r="A5" s="239" t="s">
        <v>709</v>
      </c>
      <c r="B5" s="239"/>
      <c r="C5" s="239"/>
      <c r="D5" s="239"/>
      <c r="E5" s="239"/>
      <c r="F5" s="239"/>
      <c r="G5" s="239"/>
      <c r="H5" s="239"/>
    </row>
    <row r="6" spans="1:11" ht="19.95" customHeight="1">
      <c r="A6" s="25" t="s">
        <v>706</v>
      </c>
      <c r="B6" s="26">
        <v>0.47982547430589007</v>
      </c>
      <c r="C6" s="26">
        <v>0.3434712665576401</v>
      </c>
      <c r="D6" s="26">
        <v>0.1248316304228803</v>
      </c>
      <c r="E6" s="26">
        <v>3.0687108120643874E-2</v>
      </c>
      <c r="F6" s="26">
        <v>6.0092248278023255E-3</v>
      </c>
      <c r="G6" s="26">
        <f>100%-F6-E6-D6-C6-B6</f>
        <v>1.5175295765143371E-2</v>
      </c>
      <c r="H6" s="53">
        <f>SUM(B6:G6)</f>
        <v>1</v>
      </c>
      <c r="K6" s="88"/>
    </row>
    <row r="7" spans="1:11" ht="19.95" customHeight="1">
      <c r="A7" s="112" t="s">
        <v>725</v>
      </c>
      <c r="B7" s="56">
        <v>345</v>
      </c>
      <c r="C7" s="56">
        <v>179</v>
      </c>
      <c r="D7" s="56">
        <v>7</v>
      </c>
      <c r="E7" s="56">
        <v>1</v>
      </c>
      <c r="F7" s="56">
        <v>0</v>
      </c>
      <c r="G7" s="56">
        <v>1</v>
      </c>
      <c r="H7" s="114">
        <f>SUM(B7:G7)</f>
        <v>533</v>
      </c>
      <c r="K7" s="88"/>
    </row>
    <row r="8" spans="1:11" ht="19.95" customHeight="1">
      <c r="A8" s="112" t="s">
        <v>726</v>
      </c>
      <c r="B8" s="8">
        <v>355</v>
      </c>
      <c r="C8" s="8">
        <v>180</v>
      </c>
      <c r="D8" s="8">
        <v>6</v>
      </c>
      <c r="E8" s="8">
        <v>1</v>
      </c>
      <c r="F8" s="8">
        <v>0</v>
      </c>
      <c r="G8" s="8">
        <v>1</v>
      </c>
      <c r="H8" s="114">
        <f>SUM(B8:G8)</f>
        <v>543</v>
      </c>
      <c r="K8" s="88"/>
    </row>
    <row r="9" spans="1:11" ht="19.95" customHeight="1">
      <c r="A9" s="12" t="s">
        <v>705</v>
      </c>
      <c r="B9" s="54">
        <f>B30</f>
        <v>0.29459359805658014</v>
      </c>
      <c r="C9" s="54">
        <f t="shared" ref="C9:F9" si="0">C30</f>
        <v>0.45124900825940167</v>
      </c>
      <c r="D9" s="54">
        <f t="shared" si="0"/>
        <v>0.11555410757653453</v>
      </c>
      <c r="E9" s="54">
        <f t="shared" si="0"/>
        <v>5.2039064259963866E-2</v>
      </c>
      <c r="F9" s="54">
        <f t="shared" si="0"/>
        <v>4.982905208430579E-2</v>
      </c>
      <c r="G9" s="26">
        <f>100%-F9-E9-D9-C9-B9</f>
        <v>3.6735169763214059E-2</v>
      </c>
      <c r="H9" s="53">
        <f>SUM(B9:G9)</f>
        <v>1</v>
      </c>
      <c r="K9" s="88"/>
    </row>
    <row r="10" spans="1:11" ht="19.95" customHeight="1">
      <c r="A10" s="17" t="s">
        <v>710</v>
      </c>
      <c r="B10" s="90">
        <f>B9-B4</f>
        <v>-0.17740640194341983</v>
      </c>
      <c r="C10" s="90">
        <f t="shared" ref="C10:G10" si="1">C9-C4</f>
        <v>0.11124900825940165</v>
      </c>
      <c r="D10" s="90">
        <f t="shared" si="1"/>
        <v>-8.4458924234654675E-3</v>
      </c>
      <c r="E10" s="90">
        <f t="shared" si="1"/>
        <v>2.2039064259963867E-2</v>
      </c>
      <c r="F10" s="90">
        <f t="shared" si="1"/>
        <v>2.982905208430579E-2</v>
      </c>
      <c r="G10" s="90">
        <f t="shared" si="1"/>
        <v>2.2735169763214103E-2</v>
      </c>
      <c r="K10" s="88"/>
    </row>
    <row r="11" spans="1:11" ht="19.95" customHeight="1">
      <c r="A11" s="17" t="s">
        <v>711</v>
      </c>
      <c r="B11" s="11">
        <f t="shared" ref="B11:G11" si="2">B9-B6</f>
        <v>-0.18523187624930992</v>
      </c>
      <c r="C11" s="11">
        <f t="shared" si="2"/>
        <v>0.10777774170176158</v>
      </c>
      <c r="D11" s="11">
        <f t="shared" si="2"/>
        <v>-9.2775228463457676E-3</v>
      </c>
      <c r="E11" s="11">
        <f t="shared" si="2"/>
        <v>2.1351956139319991E-2</v>
      </c>
      <c r="F11" s="11">
        <f t="shared" si="2"/>
        <v>4.3819827256503463E-2</v>
      </c>
      <c r="G11" s="11">
        <f t="shared" si="2"/>
        <v>2.1559873998070689E-2</v>
      </c>
      <c r="K11" s="88"/>
    </row>
    <row r="12" spans="1:11" ht="19.95" customHeight="1">
      <c r="A12" s="25" t="s">
        <v>712</v>
      </c>
      <c r="B12" s="26">
        <f t="shared" ref="B12:G12" si="3">IF(B11&gt;0%,B11,0%)</f>
        <v>0</v>
      </c>
      <c r="C12" s="26">
        <f t="shared" si="3"/>
        <v>0.10777774170176158</v>
      </c>
      <c r="D12" s="26">
        <f t="shared" si="3"/>
        <v>0</v>
      </c>
      <c r="E12" s="26">
        <f t="shared" si="3"/>
        <v>2.1351956139319991E-2</v>
      </c>
      <c r="F12" s="26">
        <f t="shared" si="3"/>
        <v>4.3819827256503463E-2</v>
      </c>
      <c r="G12" s="26">
        <f t="shared" si="3"/>
        <v>2.1559873998070689E-2</v>
      </c>
      <c r="H12" s="35">
        <f>G12+F12+E12+D12+C12+B12</f>
        <v>0.19450939909565573</v>
      </c>
      <c r="K12" s="88"/>
    </row>
    <row r="13" spans="1:11" ht="19.95" customHeight="1">
      <c r="A13" s="9" t="s">
        <v>11</v>
      </c>
      <c r="B13" s="11">
        <f>-B12/H14</f>
        <v>0</v>
      </c>
      <c r="C13" s="11">
        <f>-C12/H14</f>
        <v>0.55410043012244736</v>
      </c>
      <c r="D13" s="11">
        <f>-D12/H14</f>
        <v>0</v>
      </c>
      <c r="E13" s="11">
        <f>-E12/H14</f>
        <v>0.10977339007057209</v>
      </c>
      <c r="F13" s="11">
        <f>-F12/H14</f>
        <v>0.22528385497172701</v>
      </c>
      <c r="G13" s="11">
        <f>-G12/H14</f>
        <v>0.1108423248352538</v>
      </c>
    </row>
    <row r="14" spans="1:11" ht="19.95" customHeight="1">
      <c r="A14" s="25" t="s">
        <v>713</v>
      </c>
      <c r="B14" s="26">
        <f t="shared" ref="B14:G14" si="4">IF(B11&lt;0%,B11,0%)</f>
        <v>-0.18523187624930992</v>
      </c>
      <c r="C14" s="26">
        <f t="shared" si="4"/>
        <v>0</v>
      </c>
      <c r="D14" s="26">
        <f t="shared" si="4"/>
        <v>-9.2775228463457676E-3</v>
      </c>
      <c r="E14" s="26">
        <f t="shared" si="4"/>
        <v>0</v>
      </c>
      <c r="F14" s="26">
        <f t="shared" si="4"/>
        <v>0</v>
      </c>
      <c r="G14" s="26">
        <f t="shared" si="4"/>
        <v>0</v>
      </c>
      <c r="H14" s="35">
        <f>SUM(B14:G14)</f>
        <v>-0.19450939909565568</v>
      </c>
    </row>
    <row r="15" spans="1:11" ht="19.95" customHeight="1">
      <c r="A15" s="9" t="s">
        <v>10</v>
      </c>
      <c r="B15" s="11">
        <f t="shared" ref="B15:G15" si="5">IF(B11&lt;0%,(B11/B6),0%)</f>
        <v>-0.38604010451355086</v>
      </c>
      <c r="C15" s="11">
        <f t="shared" si="5"/>
        <v>0</v>
      </c>
      <c r="D15" s="11">
        <f t="shared" si="5"/>
        <v>-7.4320288975776264E-2</v>
      </c>
      <c r="E15" s="11">
        <f t="shared" si="5"/>
        <v>0</v>
      </c>
      <c r="F15" s="11">
        <f t="shared" si="5"/>
        <v>0</v>
      </c>
      <c r="G15" s="11">
        <f t="shared" si="5"/>
        <v>0</v>
      </c>
    </row>
    <row r="16" spans="1:11" ht="19.95" customHeight="1">
      <c r="A16" s="9" t="s">
        <v>691</v>
      </c>
      <c r="B16" s="11">
        <f>IF((B14/19.6%&lt;(-100%)),-100%,(B14/19.6%))</f>
        <v>-0.94506059310872403</v>
      </c>
      <c r="C16" s="11">
        <f>IF((C14/18.4%&lt;(-100%)),-100%,(C14/18.4%))</f>
        <v>0</v>
      </c>
      <c r="D16" s="11">
        <f>IF((D14/10.5%&lt;(-100%)),-100%,(D14/10.5%))</f>
        <v>-8.8357360441388269E-2</v>
      </c>
      <c r="E16" s="11">
        <f>IF((E14/3%&lt;(-100%)),100%,(E14/3%))</f>
        <v>0</v>
      </c>
      <c r="F16" s="11">
        <f>IF((F14/0.6%&lt;(-100%)),-100%,(F14/0.6%))</f>
        <v>0</v>
      </c>
      <c r="G16" s="11">
        <f>IF((G14/1.3%&lt;(-100%)),100%,(G14/1.3%))</f>
        <v>0</v>
      </c>
    </row>
    <row r="17" spans="1:10" ht="19.95" customHeight="1">
      <c r="A17" s="9" t="s">
        <v>692</v>
      </c>
      <c r="B17" s="11">
        <f>(IF((B14/19.6%&lt;(-100%)),((B14-(-19.6%)))/28.4%,0%))</f>
        <v>0</v>
      </c>
      <c r="C17" s="14">
        <f>(IF((C14/18.4%&lt;(-100%)),((C14-(-18.4%)))/15.9%,0%))</f>
        <v>0</v>
      </c>
      <c r="D17" s="14">
        <f>(IF((D14/10.5%&lt;(-100%)),((D14-(-10.5%)))/2%,0%))</f>
        <v>0</v>
      </c>
      <c r="E17" s="14">
        <f>(IF((E14/3%&lt;(-100%)),((E14-(-3%)))/0.1%,0%))</f>
        <v>0</v>
      </c>
      <c r="F17" s="14">
        <v>0</v>
      </c>
      <c r="G17" s="14">
        <f>(IF((G14/1.3%&lt;(-100%)),((G14-(-1.3%)))/0.1%,0%))</f>
        <v>0</v>
      </c>
      <c r="H17" s="5"/>
    </row>
    <row r="18" spans="1:10" ht="19.95" customHeight="1">
      <c r="A18" s="12" t="s">
        <v>705</v>
      </c>
      <c r="B18" s="15">
        <f>'Eng24'!L546</f>
        <v>160</v>
      </c>
      <c r="C18" s="15">
        <f>'Eng24'!M546</f>
        <v>357</v>
      </c>
      <c r="D18" s="15">
        <f>'Eng24'!N546</f>
        <v>24</v>
      </c>
      <c r="E18" s="15">
        <f>'Eng24'!O546</f>
        <v>1</v>
      </c>
      <c r="F18" s="15">
        <f>'Eng24'!P546</f>
        <v>0</v>
      </c>
      <c r="G18" s="15">
        <f>'Eng24'!Q546</f>
        <v>1</v>
      </c>
      <c r="H18" s="111">
        <f>SUM(B18:G18)</f>
        <v>543</v>
      </c>
    </row>
    <row r="19" spans="1:10" ht="19.95" customHeight="1">
      <c r="A19" s="17" t="s">
        <v>710</v>
      </c>
      <c r="B19" s="56">
        <f>B18-B7</f>
        <v>-185</v>
      </c>
      <c r="C19" s="56">
        <f t="shared" ref="C19:G19" si="6">C18-C7</f>
        <v>178</v>
      </c>
      <c r="D19" s="56">
        <f t="shared" si="6"/>
        <v>17</v>
      </c>
      <c r="E19" s="56">
        <f t="shared" si="6"/>
        <v>0</v>
      </c>
      <c r="F19" s="56">
        <f t="shared" si="6"/>
        <v>0</v>
      </c>
      <c r="G19" s="56">
        <f t="shared" si="6"/>
        <v>0</v>
      </c>
      <c r="H19" s="204">
        <f t="shared" ref="H19" si="7">H18-H7</f>
        <v>10</v>
      </c>
      <c r="J19" s="89"/>
    </row>
    <row r="20" spans="1:10" ht="19.95" customHeight="1">
      <c r="A20" s="17" t="s">
        <v>711</v>
      </c>
      <c r="B20" s="56">
        <f>B18-B8</f>
        <v>-195</v>
      </c>
      <c r="C20" s="56">
        <f t="shared" ref="C20:G20" si="8">C18-C8</f>
        <v>177</v>
      </c>
      <c r="D20" s="56">
        <f t="shared" si="8"/>
        <v>18</v>
      </c>
      <c r="E20" s="56">
        <f t="shared" si="8"/>
        <v>0</v>
      </c>
      <c r="F20" s="56">
        <f t="shared" si="8"/>
        <v>0</v>
      </c>
      <c r="G20" s="56">
        <f t="shared" si="8"/>
        <v>0</v>
      </c>
      <c r="H20" s="204">
        <f t="shared" ref="H20" si="9">H18-H8</f>
        <v>0</v>
      </c>
      <c r="J20" s="89"/>
    </row>
    <row r="22" spans="1:10" ht="19.95" customHeight="1">
      <c r="B22" s="238" t="s">
        <v>694</v>
      </c>
      <c r="C22" s="238"/>
      <c r="D22" s="238"/>
      <c r="E22" s="238"/>
      <c r="F22" s="238"/>
      <c r="G22" s="238"/>
    </row>
    <row r="23" spans="1:10" ht="19.95" customHeight="1">
      <c r="A23" s="9"/>
      <c r="B23" s="10" t="s">
        <v>1</v>
      </c>
      <c r="C23" s="10" t="s">
        <v>2</v>
      </c>
      <c r="D23" s="10" t="s">
        <v>3</v>
      </c>
      <c r="E23" s="10" t="s">
        <v>5</v>
      </c>
      <c r="F23" s="10" t="s">
        <v>6</v>
      </c>
      <c r="G23" s="10" t="s">
        <v>8</v>
      </c>
      <c r="H23" s="10" t="s">
        <v>12</v>
      </c>
    </row>
    <row r="24" spans="1:10" ht="19.95" customHeight="1">
      <c r="A24" s="25" t="s">
        <v>706</v>
      </c>
      <c r="B24" s="26">
        <v>0.47982547430589007</v>
      </c>
      <c r="C24" s="26">
        <v>0.3434712665576401</v>
      </c>
      <c r="D24" s="26">
        <v>0.1248316304228803</v>
      </c>
      <c r="E24" s="26">
        <v>3.0687108120643874E-2</v>
      </c>
      <c r="F24" s="26">
        <v>6.0092248278023255E-3</v>
      </c>
      <c r="G24" s="57">
        <f>100%-F24-E24-D24-C24-B24</f>
        <v>1.5175295765143371E-2</v>
      </c>
      <c r="H24" s="42"/>
    </row>
    <row r="25" spans="1:10" ht="19.95" customHeight="1">
      <c r="A25" s="13" t="s">
        <v>16</v>
      </c>
      <c r="B25" s="14">
        <f>'Projection - GB'!B9</f>
        <v>-0.1760558467392272</v>
      </c>
      <c r="C25" s="14">
        <f>'Projection - GB'!C9</f>
        <v>0.10746217953793141</v>
      </c>
      <c r="D25" s="14">
        <f>'Projection - GB'!D9</f>
        <v>-8.8315987592402362E-3</v>
      </c>
      <c r="E25" s="14">
        <f>'Projection - GB'!F9</f>
        <v>2.1289439803618918E-2</v>
      </c>
      <c r="F25" s="14">
        <f>'Projection - GB'!G9</f>
        <v>4.3691527300599858E-2</v>
      </c>
      <c r="G25" s="14">
        <f>'Projection - GB'!I9</f>
        <v>2.1496748900222795E-2</v>
      </c>
      <c r="I25" s="128"/>
    </row>
    <row r="26" spans="1:10" ht="19.95" customHeight="1">
      <c r="A26" s="25" t="s">
        <v>712</v>
      </c>
      <c r="B26" s="26">
        <f>-B27*H28</f>
        <v>0</v>
      </c>
      <c r="C26" s="26">
        <f>-C27*H28</f>
        <v>0.10777774170176156</v>
      </c>
      <c r="D26" s="26">
        <f>-D27*H28</f>
        <v>0</v>
      </c>
      <c r="E26" s="26">
        <f>-E27*H28</f>
        <v>2.1351956139319988E-2</v>
      </c>
      <c r="F26" s="26">
        <f>-F27*H28</f>
        <v>4.3819827256503463E-2</v>
      </c>
      <c r="G26" s="26">
        <f>-G27*H28</f>
        <v>2.1559873998070578E-2</v>
      </c>
      <c r="H26" s="35">
        <f>G26+F26+E26+D26+C26+B26</f>
        <v>0.19450939909565559</v>
      </c>
    </row>
    <row r="27" spans="1:10" ht="19.95" customHeight="1">
      <c r="A27" s="9" t="s">
        <v>11</v>
      </c>
      <c r="B27" s="11">
        <f>'Projection - GB'!B11</f>
        <v>0</v>
      </c>
      <c r="C27" s="11">
        <f>'Projection - GB'!C11</f>
        <v>0.55410043012244725</v>
      </c>
      <c r="D27" s="11">
        <f>'Projection - GB'!D11</f>
        <v>0</v>
      </c>
      <c r="E27" s="11">
        <f>'Projection - GB'!F11</f>
        <v>0.10977339007057206</v>
      </c>
      <c r="F27" s="11">
        <f>'Projection - GB'!G11</f>
        <v>0.22528385497172701</v>
      </c>
      <c r="G27" s="11">
        <f>'Projection - GB'!I11</f>
        <v>0.11084232483525323</v>
      </c>
    </row>
    <row r="28" spans="1:10" ht="19.95" customHeight="1">
      <c r="A28" s="25" t="s">
        <v>713</v>
      </c>
      <c r="B28" s="57">
        <f>B29*B24</f>
        <v>-0.1852318762493099</v>
      </c>
      <c r="C28" s="57">
        <f t="shared" ref="C28:G28" si="10">C29*C24</f>
        <v>0</v>
      </c>
      <c r="D28" s="57">
        <f t="shared" si="10"/>
        <v>-9.2775228463457728E-3</v>
      </c>
      <c r="E28" s="57">
        <f t="shared" si="10"/>
        <v>0</v>
      </c>
      <c r="F28" s="57">
        <f t="shared" si="10"/>
        <v>0</v>
      </c>
      <c r="G28" s="57">
        <f t="shared" si="10"/>
        <v>0</v>
      </c>
      <c r="H28" s="35">
        <f>G28+F28+E28+D28+C28+B28</f>
        <v>-0.19450939909565568</v>
      </c>
    </row>
    <row r="29" spans="1:10" ht="19.95" customHeight="1">
      <c r="A29" s="9" t="s">
        <v>10</v>
      </c>
      <c r="B29" s="11">
        <f>'Projection - GB'!B13</f>
        <v>-0.38604010451355081</v>
      </c>
      <c r="C29" s="11">
        <f>'Projection - GB'!C13</f>
        <v>0</v>
      </c>
      <c r="D29" s="11">
        <f>'Projection - GB'!D13</f>
        <v>-7.4320288975776305E-2</v>
      </c>
      <c r="E29" s="11">
        <f>'Projection - GB'!F13</f>
        <v>0</v>
      </c>
      <c r="F29" s="11">
        <f>'Projection - GB'!G13</f>
        <v>0</v>
      </c>
      <c r="G29" s="11">
        <f>'Projection - GB'!I13</f>
        <v>0</v>
      </c>
    </row>
    <row r="30" spans="1:10" ht="19.95" customHeight="1">
      <c r="A30" s="12" t="s">
        <v>705</v>
      </c>
      <c r="B30" s="16">
        <f>B24+B26+B28</f>
        <v>0.29459359805658014</v>
      </c>
      <c r="C30" s="16">
        <f t="shared" ref="C30:G30" si="11">C24+C26+C28</f>
        <v>0.45124900825940167</v>
      </c>
      <c r="D30" s="16">
        <f t="shared" si="11"/>
        <v>0.11555410757653453</v>
      </c>
      <c r="E30" s="16">
        <f t="shared" si="11"/>
        <v>5.2039064259963866E-2</v>
      </c>
      <c r="F30" s="16">
        <f t="shared" si="11"/>
        <v>4.982905208430579E-2</v>
      </c>
      <c r="G30" s="16">
        <f t="shared" si="11"/>
        <v>3.6735169763213948E-2</v>
      </c>
      <c r="H30" s="129"/>
    </row>
    <row r="31" spans="1:10" ht="19.95" customHeight="1">
      <c r="A31" s="5"/>
      <c r="B31" s="5"/>
      <c r="C31" s="5"/>
      <c r="D31" s="5"/>
      <c r="E31" s="5"/>
      <c r="F31" s="5"/>
      <c r="G31" s="5"/>
      <c r="H31" s="5"/>
    </row>
  </sheetData>
  <mergeCells count="3">
    <mergeCell ref="B2:G2"/>
    <mergeCell ref="B22:G22"/>
    <mergeCell ref="A5:H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A437E-3A04-4265-A535-E3AC84A7287E}">
  <dimension ref="A1:I31"/>
  <sheetViews>
    <sheetView topLeftCell="A16" workbookViewId="0">
      <selection activeCell="K12" sqref="K12"/>
    </sheetView>
  </sheetViews>
  <sheetFormatPr defaultRowHeight="19.95" customHeight="1"/>
  <cols>
    <col min="1" max="1" width="25" style="3" customWidth="1"/>
    <col min="2" max="9" width="9.44140625" style="4" customWidth="1"/>
    <col min="10" max="14" width="9.44140625" style="6" customWidth="1"/>
    <col min="15" max="16384" width="8.88671875" style="6"/>
  </cols>
  <sheetData>
    <row r="1" spans="1:9" ht="19.95" customHeight="1">
      <c r="A1" s="7"/>
      <c r="B1" s="238" t="s">
        <v>17</v>
      </c>
      <c r="C1" s="238"/>
      <c r="D1" s="238"/>
      <c r="E1" s="238"/>
      <c r="F1" s="238"/>
      <c r="G1" s="238"/>
      <c r="H1" s="238"/>
      <c r="I1" s="8"/>
    </row>
    <row r="2" spans="1:9" ht="19.95" customHeight="1">
      <c r="A2" s="9"/>
      <c r="B2" s="8" t="s">
        <v>1</v>
      </c>
      <c r="C2" s="8" t="s">
        <v>2</v>
      </c>
      <c r="D2" s="8" t="s">
        <v>3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12</v>
      </c>
    </row>
    <row r="3" spans="1:9" ht="19.95" customHeight="1">
      <c r="A3" s="25" t="s">
        <v>707</v>
      </c>
      <c r="B3" s="26">
        <v>0.36099999999999999</v>
      </c>
      <c r="C3" s="26">
        <v>0.40899999999999997</v>
      </c>
      <c r="D3" s="26">
        <v>0.06</v>
      </c>
      <c r="E3" s="26">
        <v>0.01</v>
      </c>
      <c r="F3" s="26">
        <v>5.3999999999999999E-2</v>
      </c>
      <c r="G3" s="26">
        <v>9.9000000000000005E-2</v>
      </c>
      <c r="H3" s="26">
        <f>100%-F3-E3-D3-C3-B3-G3</f>
        <v>6.999999999999923E-3</v>
      </c>
      <c r="I3" s="53">
        <f>SUM(B3:H3)</f>
        <v>1</v>
      </c>
    </row>
    <row r="4" spans="1:9" ht="19.95" customHeight="1">
      <c r="A4" s="239" t="s">
        <v>709</v>
      </c>
      <c r="B4" s="239"/>
      <c r="C4" s="239"/>
      <c r="D4" s="239"/>
      <c r="E4" s="239"/>
      <c r="F4" s="239"/>
      <c r="G4" s="239"/>
      <c r="H4" s="239"/>
      <c r="I4" s="239"/>
    </row>
    <row r="5" spans="1:9" ht="19.95" customHeight="1">
      <c r="A5" s="25" t="s">
        <v>706</v>
      </c>
      <c r="B5" s="26">
        <v>0.38415581118783315</v>
      </c>
      <c r="C5" s="26">
        <v>0.42135346053504924</v>
      </c>
      <c r="D5" s="26">
        <v>6.2380096577583435E-2</v>
      </c>
      <c r="E5" s="26">
        <v>1.185189496925056E-2</v>
      </c>
      <c r="F5" s="26">
        <v>1.6371137321099852E-2</v>
      </c>
      <c r="G5" s="26">
        <v>0.10074434104353269</v>
      </c>
      <c r="H5" s="26">
        <f>100%-F5-E5-D5-C5-B5-G5</f>
        <v>3.1432583656510471E-3</v>
      </c>
      <c r="I5" s="53">
        <f>SUM(B5:H5)</f>
        <v>1</v>
      </c>
    </row>
    <row r="6" spans="1:9" ht="19.95" customHeight="1">
      <c r="A6" s="112" t="s">
        <v>725</v>
      </c>
      <c r="B6" s="56">
        <v>14</v>
      </c>
      <c r="C6" s="56">
        <v>22</v>
      </c>
      <c r="D6" s="56">
        <v>0</v>
      </c>
      <c r="E6" s="56">
        <v>0</v>
      </c>
      <c r="F6" s="56">
        <v>0</v>
      </c>
      <c r="G6" s="56">
        <v>4</v>
      </c>
      <c r="H6" s="113">
        <v>0</v>
      </c>
      <c r="I6" s="201">
        <f t="shared" ref="I6:I7" si="0">SUM(B6:H6)</f>
        <v>40</v>
      </c>
    </row>
    <row r="7" spans="1:9" ht="19.95" customHeight="1">
      <c r="A7" s="112" t="s">
        <v>726</v>
      </c>
      <c r="B7" s="8">
        <v>11</v>
      </c>
      <c r="C7" s="8">
        <v>19</v>
      </c>
      <c r="D7" s="8">
        <v>0</v>
      </c>
      <c r="E7" s="8">
        <v>0</v>
      </c>
      <c r="F7" s="8">
        <v>0</v>
      </c>
      <c r="G7" s="8">
        <v>2</v>
      </c>
      <c r="H7" s="113">
        <v>0</v>
      </c>
      <c r="I7" s="201">
        <f t="shared" si="0"/>
        <v>32</v>
      </c>
    </row>
    <row r="8" spans="1:9" ht="19.95" customHeight="1">
      <c r="A8" s="12" t="s">
        <v>705</v>
      </c>
      <c r="B8" s="54">
        <f t="shared" ref="B8:G8" si="1">B31</f>
        <v>0.22158562616873942</v>
      </c>
      <c r="C8" s="54">
        <f t="shared" si="1"/>
        <v>0.45560951734743882</v>
      </c>
      <c r="D8" s="54">
        <f t="shared" si="1"/>
        <v>7.7774398977360076E-2</v>
      </c>
      <c r="E8" s="54">
        <f t="shared" si="1"/>
        <v>3.8864016042445486E-2</v>
      </c>
      <c r="F8" s="54">
        <f t="shared" si="1"/>
        <v>8.6082507153599108E-2</v>
      </c>
      <c r="G8" s="54">
        <f t="shared" si="1"/>
        <v>0.10907443410435327</v>
      </c>
      <c r="H8" s="26">
        <f>100%-F8-E8-D8-C8-B8-G8</f>
        <v>1.1009500206063838E-2</v>
      </c>
      <c r="I8" s="53">
        <f>SUM(B8:H8)</f>
        <v>1</v>
      </c>
    </row>
    <row r="9" spans="1:9" ht="19.95" customHeight="1">
      <c r="A9" s="17" t="s">
        <v>710</v>
      </c>
      <c r="B9" s="90">
        <f>B8-B3</f>
        <v>-0.13941437383126057</v>
      </c>
      <c r="C9" s="90">
        <f t="shared" ref="C9:H9" si="2">C8-C3</f>
        <v>4.6609517347438845E-2</v>
      </c>
      <c r="D9" s="90">
        <f t="shared" si="2"/>
        <v>1.7774398977360079E-2</v>
      </c>
      <c r="E9" s="90">
        <f t="shared" si="2"/>
        <v>2.8864016042445484E-2</v>
      </c>
      <c r="F9" s="90">
        <f t="shared" si="2"/>
        <v>3.2082507153599109E-2</v>
      </c>
      <c r="G9" s="90">
        <f t="shared" si="2"/>
        <v>1.0074434104353269E-2</v>
      </c>
      <c r="H9" s="90">
        <f t="shared" si="2"/>
        <v>4.0095002060639151E-3</v>
      </c>
      <c r="I9" s="5"/>
    </row>
    <row r="10" spans="1:9" ht="19.95" customHeight="1">
      <c r="A10" s="17" t="s">
        <v>711</v>
      </c>
      <c r="B10" s="11">
        <f t="shared" ref="B10:H10" si="3">B8-B5</f>
        <v>-0.16257018501909373</v>
      </c>
      <c r="C10" s="11">
        <f t="shared" si="3"/>
        <v>3.4256056812389579E-2</v>
      </c>
      <c r="D10" s="11">
        <f t="shared" si="3"/>
        <v>1.5394302399776641E-2</v>
      </c>
      <c r="E10" s="11">
        <f t="shared" si="3"/>
        <v>2.7012121073194926E-2</v>
      </c>
      <c r="F10" s="11">
        <f t="shared" si="3"/>
        <v>6.9711369832499259E-2</v>
      </c>
      <c r="G10" s="11">
        <f t="shared" si="3"/>
        <v>8.3300930608205814E-3</v>
      </c>
      <c r="H10" s="11">
        <f t="shared" si="3"/>
        <v>7.866241840412791E-3</v>
      </c>
      <c r="I10" s="8"/>
    </row>
    <row r="11" spans="1:9" ht="19.95" customHeight="1">
      <c r="A11" s="25" t="s">
        <v>712</v>
      </c>
      <c r="B11" s="26">
        <f t="shared" ref="B11:H11" si="4">IF(B10&gt;0%,B10,0%)</f>
        <v>0</v>
      </c>
      <c r="C11" s="26">
        <f t="shared" si="4"/>
        <v>3.4256056812389579E-2</v>
      </c>
      <c r="D11" s="26">
        <f t="shared" si="4"/>
        <v>1.5394302399776641E-2</v>
      </c>
      <c r="E11" s="26">
        <f t="shared" si="4"/>
        <v>2.7012121073194926E-2</v>
      </c>
      <c r="F11" s="26">
        <f t="shared" si="4"/>
        <v>6.9711369832499259E-2</v>
      </c>
      <c r="G11" s="26">
        <f t="shared" si="4"/>
        <v>8.3300930608205814E-3</v>
      </c>
      <c r="H11" s="26">
        <f t="shared" si="4"/>
        <v>7.866241840412791E-3</v>
      </c>
      <c r="I11" s="26">
        <f>SUM(B11:H11)</f>
        <v>0.16257018501909379</v>
      </c>
    </row>
    <row r="12" spans="1:9" ht="19.95" customHeight="1">
      <c r="A12" s="9" t="s">
        <v>11</v>
      </c>
      <c r="B12" s="11">
        <f>'Projection - GB'!B11</f>
        <v>0</v>
      </c>
      <c r="C12" s="11">
        <f>-C11/I13</f>
        <v>0.21071549379344209</v>
      </c>
      <c r="D12" s="11">
        <f>-D11/I13</f>
        <v>9.4693269851225143E-2</v>
      </c>
      <c r="E12" s="11">
        <f>-E11/I13</f>
        <v>0.16615667300878309</v>
      </c>
      <c r="F12" s="11">
        <f>-F11/I13</f>
        <v>0.42880783966821295</v>
      </c>
      <c r="G12" s="11">
        <f>-G11/I13</f>
        <v>5.1239980195890281E-2</v>
      </c>
      <c r="H12" s="11">
        <f>-H11/I13</f>
        <v>4.8386743482446717E-2</v>
      </c>
      <c r="I12" s="8"/>
    </row>
    <row r="13" spans="1:9" ht="19.95" customHeight="1">
      <c r="A13" s="25" t="s">
        <v>713</v>
      </c>
      <c r="B13" s="26">
        <f t="shared" ref="B13:H13" si="5">IF(B10&lt;0%,B10,0%)</f>
        <v>-0.16257018501909373</v>
      </c>
      <c r="C13" s="26">
        <f t="shared" si="5"/>
        <v>0</v>
      </c>
      <c r="D13" s="26">
        <f t="shared" si="5"/>
        <v>0</v>
      </c>
      <c r="E13" s="26">
        <f t="shared" si="5"/>
        <v>0</v>
      </c>
      <c r="F13" s="26">
        <f t="shared" si="5"/>
        <v>0</v>
      </c>
      <c r="G13" s="26">
        <f t="shared" si="5"/>
        <v>0</v>
      </c>
      <c r="H13" s="26">
        <f t="shared" si="5"/>
        <v>0</v>
      </c>
      <c r="I13" s="26">
        <f>SUM(B13:H13)</f>
        <v>-0.16257018501909373</v>
      </c>
    </row>
    <row r="14" spans="1:9" ht="19.95" customHeight="1">
      <c r="A14" s="9" t="s">
        <v>10</v>
      </c>
      <c r="B14" s="11">
        <f t="shared" ref="B14:H14" si="6">IF(B10&lt;0%,(B10/B5),0%)</f>
        <v>-0.42318814471767802</v>
      </c>
      <c r="C14" s="11">
        <f t="shared" si="6"/>
        <v>0</v>
      </c>
      <c r="D14" s="11">
        <f t="shared" si="6"/>
        <v>0</v>
      </c>
      <c r="E14" s="11">
        <f t="shared" si="6"/>
        <v>0</v>
      </c>
      <c r="F14" s="11">
        <f t="shared" si="6"/>
        <v>0</v>
      </c>
      <c r="G14" s="11">
        <f t="shared" si="6"/>
        <v>0</v>
      </c>
      <c r="H14" s="11">
        <f t="shared" si="6"/>
        <v>0</v>
      </c>
      <c r="I14" s="8"/>
    </row>
    <row r="15" spans="1:9" ht="19.95" customHeight="1">
      <c r="A15" s="9" t="s">
        <v>691</v>
      </c>
      <c r="B15" s="11">
        <f>IF((B13/20.3%&lt;(-100%)),-100%,(B13/20.3%))</f>
        <v>-0.80083834984775237</v>
      </c>
      <c r="C15" s="11">
        <f>IF((C13/20.1%&lt;(-100%)),-100%,(C13/20.1%))</f>
        <v>0</v>
      </c>
      <c r="D15" s="11">
        <f>IF((D13/5.9%&lt;(-100%)),-100%,(D13/5.9%))</f>
        <v>0</v>
      </c>
      <c r="E15" s="11">
        <f>IF((E13/1.2%&lt;(-100%)),-100%,(E13/1.2%))</f>
        <v>0</v>
      </c>
      <c r="F15" s="11">
        <f>IF((F13/0.3%&lt;(-100%)),-100%,(F13/0.3%))</f>
        <v>0</v>
      </c>
      <c r="G15" s="11">
        <f>IF((G13/8%&lt;(-100%)),-100%,(G13/8%))</f>
        <v>0</v>
      </c>
      <c r="H15" s="11">
        <f>IF((H13/1%&lt;(-100%)),-100%,(H13/1%))</f>
        <v>0</v>
      </c>
      <c r="I15" s="8"/>
    </row>
    <row r="16" spans="1:9" ht="19.95" customHeight="1">
      <c r="A16" s="9" t="s">
        <v>692</v>
      </c>
      <c r="B16" s="11">
        <f>(IF((B13/20.3%&lt;(-100%)),((B13-(-20.3%)))/18.4%,0%))</f>
        <v>0</v>
      </c>
      <c r="C16" s="11">
        <f>(IF((C13/20.1%&lt;(-100%)),((C13-(-20.1%)))/22.4%,0%))</f>
        <v>0</v>
      </c>
      <c r="D16" s="11">
        <f>(IF((D13/5.9%&lt;(-100%)),((D13-(-5.9%)))/0.3%,0%))</f>
        <v>0</v>
      </c>
      <c r="E16" s="11">
        <f>(IF((E13/1.2%&lt;(-100%)),((E13-(-1.2%)))/0%,0%))</f>
        <v>0</v>
      </c>
      <c r="F16" s="11">
        <f>(IF((F13/0.3%&lt;(-100%)),((F13-(-0.3%)))/0%,0%))</f>
        <v>0</v>
      </c>
      <c r="G16" s="11">
        <f>(IF((G13/8%&lt;(-100%)),((G13-(-8%)))/2.1%,0%))</f>
        <v>0</v>
      </c>
      <c r="H16" s="11">
        <f>(IF((H13/1%&lt;(-100%)),((H13-(-1%)))/0%,0%))</f>
        <v>0</v>
      </c>
      <c r="I16" s="8"/>
    </row>
    <row r="17" spans="1:9" ht="19.95" customHeight="1">
      <c r="A17" s="12" t="s">
        <v>705</v>
      </c>
      <c r="B17" s="15">
        <f>Wales24!M35</f>
        <v>3</v>
      </c>
      <c r="C17" s="15">
        <f>Wales24!N35</f>
        <v>26</v>
      </c>
      <c r="D17" s="15">
        <f>Wales24!O35</f>
        <v>0</v>
      </c>
      <c r="E17" s="15">
        <f>Wales24!P35</f>
        <v>0</v>
      </c>
      <c r="F17" s="15">
        <f>Wales24!Q35</f>
        <v>0</v>
      </c>
      <c r="G17" s="15">
        <f>Wales24!R35</f>
        <v>3</v>
      </c>
      <c r="H17" s="111">
        <f>Wales24!S35</f>
        <v>0</v>
      </c>
      <c r="I17" s="111">
        <f>SUM(B17:H17)</f>
        <v>32</v>
      </c>
    </row>
    <row r="18" spans="1:9" ht="19.95" customHeight="1">
      <c r="A18" s="17" t="s">
        <v>710</v>
      </c>
      <c r="B18" s="116">
        <f>B17-B6</f>
        <v>-11</v>
      </c>
      <c r="C18" s="116">
        <f t="shared" ref="C18:H18" si="7">C17-C6</f>
        <v>4</v>
      </c>
      <c r="D18" s="116">
        <f t="shared" si="7"/>
        <v>0</v>
      </c>
      <c r="E18" s="116">
        <f t="shared" si="7"/>
        <v>0</v>
      </c>
      <c r="F18" s="116">
        <f t="shared" si="7"/>
        <v>0</v>
      </c>
      <c r="G18" s="116">
        <f t="shared" si="7"/>
        <v>-1</v>
      </c>
      <c r="H18" s="116">
        <f t="shared" si="7"/>
        <v>0</v>
      </c>
      <c r="I18" s="203">
        <f>I17-I6</f>
        <v>-8</v>
      </c>
    </row>
    <row r="19" spans="1:9" ht="19.95" customHeight="1">
      <c r="A19" s="17" t="s">
        <v>711</v>
      </c>
      <c r="B19" s="116">
        <f>B17-B7</f>
        <v>-8</v>
      </c>
      <c r="C19" s="116">
        <f t="shared" ref="C19:H19" si="8">C17-C7</f>
        <v>7</v>
      </c>
      <c r="D19" s="116">
        <f t="shared" si="8"/>
        <v>0</v>
      </c>
      <c r="E19" s="116">
        <f t="shared" si="8"/>
        <v>0</v>
      </c>
      <c r="F19" s="116">
        <f t="shared" si="8"/>
        <v>0</v>
      </c>
      <c r="G19" s="116">
        <f t="shared" si="8"/>
        <v>1</v>
      </c>
      <c r="H19" s="116">
        <f t="shared" si="8"/>
        <v>0</v>
      </c>
      <c r="I19" s="203">
        <f t="shared" ref="I19" si="9">I17-I7</f>
        <v>0</v>
      </c>
    </row>
    <row r="21" spans="1:9" ht="19.95" customHeight="1">
      <c r="A21" s="7"/>
      <c r="B21" s="238" t="s">
        <v>18</v>
      </c>
      <c r="C21" s="238"/>
      <c r="D21" s="238"/>
      <c r="E21" s="238"/>
      <c r="F21" s="238"/>
      <c r="G21" s="238"/>
      <c r="H21" s="238"/>
    </row>
    <row r="22" spans="1:9" ht="19.95" customHeight="1">
      <c r="A22" s="9"/>
      <c r="B22" s="8" t="s">
        <v>1</v>
      </c>
      <c r="C22" s="8" t="s">
        <v>2</v>
      </c>
      <c r="D22" s="8" t="s">
        <v>3</v>
      </c>
      <c r="E22" s="8" t="s">
        <v>5</v>
      </c>
      <c r="F22" s="8" t="s">
        <v>6</v>
      </c>
      <c r="G22" s="8" t="s">
        <v>7</v>
      </c>
      <c r="H22" s="8" t="s">
        <v>8</v>
      </c>
      <c r="I22" s="10" t="s">
        <v>12</v>
      </c>
    </row>
    <row r="23" spans="1:9" ht="19.95" customHeight="1">
      <c r="A23" s="25" t="s">
        <v>706</v>
      </c>
      <c r="B23" s="26">
        <f t="shared" ref="B23:G23" si="10">B5</f>
        <v>0.38415581118783315</v>
      </c>
      <c r="C23" s="26">
        <f t="shared" si="10"/>
        <v>0.42135346053504924</v>
      </c>
      <c r="D23" s="26">
        <f t="shared" si="10"/>
        <v>6.2380096577583435E-2</v>
      </c>
      <c r="E23" s="26">
        <f t="shared" si="10"/>
        <v>1.185189496925056E-2</v>
      </c>
      <c r="F23" s="26">
        <f t="shared" si="10"/>
        <v>1.6371137321099852E-2</v>
      </c>
      <c r="G23" s="26">
        <f t="shared" si="10"/>
        <v>0.10074434104353269</v>
      </c>
      <c r="H23" s="26">
        <f>100%-G23-F23-E23-D23-C23-B23</f>
        <v>3.1432583656510471E-3</v>
      </c>
      <c r="I23" s="42"/>
    </row>
    <row r="24" spans="1:9" ht="19.95" customHeight="1">
      <c r="A24" s="13" t="s">
        <v>16</v>
      </c>
      <c r="B24" s="11">
        <f>'Projection - GB'!B9</f>
        <v>-0.1760558467392272</v>
      </c>
      <c r="C24" s="11">
        <f>'Projection - GB'!C9</f>
        <v>0.10746217953793141</v>
      </c>
      <c r="D24" s="11">
        <f>'Projection - GB'!D9</f>
        <v>-8.8315987592402362E-3</v>
      </c>
      <c r="E24" s="11">
        <f>'Projection - GB'!F9</f>
        <v>2.1289439803618918E-2</v>
      </c>
      <c r="F24" s="11">
        <f>'Projection - GB'!G9</f>
        <v>4.3691527300599858E-2</v>
      </c>
      <c r="G24" s="11">
        <f>'Projection - GB'!H9</f>
        <v>0</v>
      </c>
      <c r="H24" s="11">
        <f>'Projection - GB'!I9</f>
        <v>2.1496748900222795E-2</v>
      </c>
      <c r="I24" s="8"/>
    </row>
    <row r="25" spans="1:9" ht="19.95" customHeight="1">
      <c r="A25" s="25" t="s">
        <v>712</v>
      </c>
      <c r="B25" s="26">
        <f>-B26*I27</f>
        <v>0</v>
      </c>
      <c r="C25" s="26">
        <f>-C26*I27</f>
        <v>8.4741712939338895E-2</v>
      </c>
      <c r="D25" s="26">
        <f>-D26*I27</f>
        <v>0</v>
      </c>
      <c r="E25" s="26">
        <f>-E26*I27</f>
        <v>1.6788265455204239E-2</v>
      </c>
      <c r="F25" s="26">
        <f>-F26*I27</f>
        <v>3.4453934214891256E-2</v>
      </c>
      <c r="G25" s="26">
        <f>-G26*I27</f>
        <v>0</v>
      </c>
      <c r="H25" s="26">
        <f>-H26*I27</f>
        <v>1.6951743694987368E-2</v>
      </c>
      <c r="I25" s="35">
        <f>G25+F25+E25+D25+C25+B25+H25</f>
        <v>0.15293565630442174</v>
      </c>
    </row>
    <row r="26" spans="1:9" ht="19.95" customHeight="1">
      <c r="A26" s="9" t="s">
        <v>11</v>
      </c>
      <c r="B26" s="11">
        <f>'Projection - GB'!B11</f>
        <v>0</v>
      </c>
      <c r="C26" s="11">
        <f>'Projection - GB'!C11</f>
        <v>0.55410043012244725</v>
      </c>
      <c r="D26" s="11">
        <f>'Projection - GB'!D11</f>
        <v>0</v>
      </c>
      <c r="E26" s="11">
        <f>'Projection - GB'!F11</f>
        <v>0.10977339007057206</v>
      </c>
      <c r="F26" s="11">
        <f>'Projection - GB'!G11</f>
        <v>0.22528385497172701</v>
      </c>
      <c r="G26" s="11">
        <f>'Projection - GB'!H11</f>
        <v>0</v>
      </c>
      <c r="H26" s="11">
        <f>'Projection - GB'!I11</f>
        <v>0.11084232483525323</v>
      </c>
      <c r="I26" s="8"/>
    </row>
    <row r="27" spans="1:9" ht="19.95" customHeight="1">
      <c r="A27" s="25" t="s">
        <v>713</v>
      </c>
      <c r="B27" s="26">
        <f>B28*B23</f>
        <v>-0.148299549500439</v>
      </c>
      <c r="C27" s="26">
        <f t="shared" ref="C27:G27" si="11">C28*C23</f>
        <v>0</v>
      </c>
      <c r="D27" s="26">
        <f t="shared" si="11"/>
        <v>-4.6361068039828352E-3</v>
      </c>
      <c r="E27" s="26">
        <f t="shared" si="11"/>
        <v>0</v>
      </c>
      <c r="F27" s="26">
        <f>F28*F23</f>
        <v>0</v>
      </c>
      <c r="G27" s="26">
        <f t="shared" si="11"/>
        <v>0</v>
      </c>
      <c r="H27" s="26">
        <f>H28*H23</f>
        <v>0</v>
      </c>
      <c r="I27" s="35">
        <f>G27+F27+E27+D27+C27+B27+H27</f>
        <v>-0.15293565630442182</v>
      </c>
    </row>
    <row r="28" spans="1:9" ht="19.95" customHeight="1">
      <c r="A28" s="9" t="s">
        <v>10</v>
      </c>
      <c r="B28" s="11">
        <f>'Projection - GB'!B13</f>
        <v>-0.38604010451355081</v>
      </c>
      <c r="C28" s="11">
        <f>'Projection - GB'!C13</f>
        <v>0</v>
      </c>
      <c r="D28" s="11">
        <f>'Projection - GB'!D13</f>
        <v>-7.4320288975776305E-2</v>
      </c>
      <c r="E28" s="11">
        <f>'Projection - GB'!F13</f>
        <v>0</v>
      </c>
      <c r="F28" s="11">
        <f>'Projection - GB'!G13</f>
        <v>0</v>
      </c>
      <c r="G28" s="11">
        <f>'Projection - GB'!H13</f>
        <v>0</v>
      </c>
      <c r="H28" s="11">
        <f>'Projection - GB'!I13</f>
        <v>0</v>
      </c>
      <c r="I28" s="8"/>
    </row>
    <row r="29" spans="1:9" ht="19.95" customHeight="1">
      <c r="A29" s="12" t="s">
        <v>744</v>
      </c>
      <c r="B29" s="16">
        <f>B23+B25+B27</f>
        <v>0.23585626168739415</v>
      </c>
      <c r="C29" s="16">
        <f t="shared" ref="C29:G29" si="12">C23+C25+C27</f>
        <v>0.50609517347438815</v>
      </c>
      <c r="D29" s="16">
        <f t="shared" si="12"/>
        <v>5.7743989773600603E-2</v>
      </c>
      <c r="E29" s="16">
        <f t="shared" si="12"/>
        <v>2.8640160424454799E-2</v>
      </c>
      <c r="F29" s="16">
        <f t="shared" si="12"/>
        <v>5.0825071535991112E-2</v>
      </c>
      <c r="G29" s="16">
        <f t="shared" si="12"/>
        <v>0.10074434104353269</v>
      </c>
      <c r="H29" s="16">
        <f>H23+H25+H27</f>
        <v>2.0095002060638415E-2</v>
      </c>
      <c r="I29" s="129"/>
    </row>
    <row r="30" spans="1:9" ht="19.95" customHeight="1">
      <c r="A30" s="200" t="s">
        <v>742</v>
      </c>
      <c r="B30" s="70">
        <f>'WELSH POLLS'!C5</f>
        <v>0.22</v>
      </c>
      <c r="C30" s="70">
        <f>'WELSH POLLS'!C6</f>
        <v>0.45</v>
      </c>
      <c r="D30" s="70">
        <f>'WELSH POLLS'!C7</f>
        <v>0.08</v>
      </c>
      <c r="E30" s="70">
        <f>'WELSH POLLS'!C8</f>
        <v>0.04</v>
      </c>
      <c r="F30" s="70">
        <f>'WELSH POLLS'!C9</f>
        <v>0.09</v>
      </c>
      <c r="G30" s="11">
        <f>'WELSH POLLS'!C10</f>
        <v>0.11</v>
      </c>
      <c r="H30" s="11">
        <f>'WELSH POLLS'!C11</f>
        <v>1.0000000000000037E-2</v>
      </c>
    </row>
    <row r="31" spans="1:9" ht="19.95" customHeight="1">
      <c r="A31" s="91" t="s">
        <v>743</v>
      </c>
      <c r="B31" s="52">
        <f>(B29*10%)+(B30*90%)</f>
        <v>0.22158562616873942</v>
      </c>
      <c r="C31" s="52">
        <f>(C29*10%)+(C30*90%)</f>
        <v>0.45560951734743882</v>
      </c>
      <c r="D31" s="52">
        <f>(D29*10%)+(D30*90%)</f>
        <v>7.7774398977360076E-2</v>
      </c>
      <c r="E31" s="52">
        <f t="shared" ref="E31:G31" si="13">(E29*10%)+(E30*90%)</f>
        <v>3.8864016042445486E-2</v>
      </c>
      <c r="F31" s="52">
        <f t="shared" si="13"/>
        <v>8.6082507153599108E-2</v>
      </c>
      <c r="G31" s="52">
        <f t="shared" si="13"/>
        <v>0.10907443410435327</v>
      </c>
      <c r="H31" s="52">
        <f>(H29*10%)+(H30*90%)</f>
        <v>1.1009500206063876E-2</v>
      </c>
      <c r="I31" s="6"/>
    </row>
  </sheetData>
  <mergeCells count="3">
    <mergeCell ref="B1:H1"/>
    <mergeCell ref="B21:H21"/>
    <mergeCell ref="A4:I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618ED-5A22-4716-B235-A3FB3CAD56D0}">
  <dimension ref="A1:I41"/>
  <sheetViews>
    <sheetView workbookViewId="0">
      <selection activeCell="K7" sqref="K7"/>
    </sheetView>
  </sheetViews>
  <sheetFormatPr defaultRowHeight="19.95" customHeight="1"/>
  <cols>
    <col min="1" max="1" width="25" style="7" customWidth="1"/>
    <col min="2" max="7" width="9.44140625" style="8" customWidth="1"/>
    <col min="8" max="8" width="9.44140625" style="11" customWidth="1"/>
    <col min="9" max="9" width="9.44140625" style="8" customWidth="1"/>
    <col min="10" max="14" width="9.44140625" style="5" customWidth="1"/>
    <col min="15" max="16384" width="8.88671875" style="5"/>
  </cols>
  <sheetData>
    <row r="1" spans="1:9" ht="19.95" customHeight="1">
      <c r="B1" s="238" t="s">
        <v>14</v>
      </c>
      <c r="C1" s="238"/>
      <c r="D1" s="238"/>
      <c r="E1" s="238"/>
      <c r="F1" s="238"/>
      <c r="G1" s="238"/>
      <c r="H1" s="238"/>
    </row>
    <row r="2" spans="1:9" ht="19.95" customHeight="1">
      <c r="A2" s="9"/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11" t="s">
        <v>8</v>
      </c>
      <c r="I2" s="8" t="s">
        <v>12</v>
      </c>
    </row>
    <row r="3" spans="1:9" ht="19.95" customHeight="1">
      <c r="A3" s="25" t="s">
        <v>707</v>
      </c>
      <c r="B3" s="26">
        <v>0.251</v>
      </c>
      <c r="C3" s="26">
        <v>0.186</v>
      </c>
      <c r="D3" s="26">
        <v>9.5000000000000001E-2</v>
      </c>
      <c r="E3" s="26">
        <v>0.45</v>
      </c>
      <c r="F3" s="26">
        <v>0.01</v>
      </c>
      <c r="G3" s="26">
        <v>5.0000000000000001E-3</v>
      </c>
      <c r="H3" s="26">
        <f>100%-G3-F3-E3-D3-C3-B3</f>
        <v>2.9999999999999472E-3</v>
      </c>
      <c r="I3" s="53">
        <f>SUM(B3:H3)</f>
        <v>1</v>
      </c>
    </row>
    <row r="4" spans="1:9" ht="19.95" customHeight="1">
      <c r="A4" s="239" t="s">
        <v>709</v>
      </c>
      <c r="B4" s="239"/>
      <c r="C4" s="239"/>
      <c r="D4" s="239"/>
      <c r="E4" s="239"/>
      <c r="F4" s="239"/>
      <c r="G4" s="239"/>
      <c r="H4" s="239"/>
      <c r="I4" s="239"/>
    </row>
    <row r="5" spans="1:9" ht="19.95" customHeight="1">
      <c r="A5" s="25" t="s">
        <v>706</v>
      </c>
      <c r="B5" s="26">
        <v>0.25286926782789754</v>
      </c>
      <c r="C5" s="26">
        <v>0.18680769264115363</v>
      </c>
      <c r="D5" s="26">
        <v>9.5196534314391332E-2</v>
      </c>
      <c r="E5" s="26">
        <v>0.45017276630386821</v>
      </c>
      <c r="F5" s="26">
        <v>1.0163900679216225E-2</v>
      </c>
      <c r="G5" s="26">
        <v>1.5005758876795608E-3</v>
      </c>
      <c r="H5" s="26">
        <f>100%-G5-F5-E5-D5-C5-B5</f>
        <v>3.2892623457935199E-3</v>
      </c>
      <c r="I5" s="53">
        <f>SUM(B5:H5)</f>
        <v>1</v>
      </c>
    </row>
    <row r="6" spans="1:9" ht="19.95" customHeight="1">
      <c r="A6" s="112" t="s">
        <v>725</v>
      </c>
      <c r="B6" s="56">
        <v>6</v>
      </c>
      <c r="C6" s="56">
        <v>1</v>
      </c>
      <c r="D6" s="56">
        <v>4</v>
      </c>
      <c r="E6" s="56">
        <v>48</v>
      </c>
      <c r="F6" s="56">
        <v>0</v>
      </c>
      <c r="G6" s="56">
        <v>0</v>
      </c>
      <c r="H6" s="113">
        <v>0</v>
      </c>
      <c r="I6" s="201">
        <f t="shared" ref="I6:I7" si="0">SUM(B6:H6)</f>
        <v>59</v>
      </c>
    </row>
    <row r="7" spans="1:9" ht="19.95" customHeight="1">
      <c r="A7" s="112" t="s">
        <v>726</v>
      </c>
      <c r="B7" s="8">
        <v>6</v>
      </c>
      <c r="C7" s="8">
        <v>1</v>
      </c>
      <c r="D7" s="8">
        <v>2</v>
      </c>
      <c r="E7" s="8">
        <v>48</v>
      </c>
      <c r="F7" s="8">
        <v>0</v>
      </c>
      <c r="G7" s="8">
        <v>0</v>
      </c>
      <c r="H7" s="113">
        <v>0</v>
      </c>
      <c r="I7" s="201">
        <f t="shared" si="0"/>
        <v>57</v>
      </c>
    </row>
    <row r="8" spans="1:9" ht="19.95" customHeight="1">
      <c r="A8" s="12" t="s">
        <v>705</v>
      </c>
      <c r="B8" s="54">
        <f>B31</f>
        <v>0.17752515892473508</v>
      </c>
      <c r="C8" s="54">
        <f t="shared" ref="C8:G8" si="1">C31</f>
        <v>0.29126389641570893</v>
      </c>
      <c r="D8" s="54">
        <f t="shared" si="1"/>
        <v>8.081215003746535E-2</v>
      </c>
      <c r="E8" s="54">
        <f t="shared" si="1"/>
        <v>0.38558216571286191</v>
      </c>
      <c r="F8" s="54">
        <f t="shared" si="1"/>
        <v>2.2859477389727184E-2</v>
      </c>
      <c r="G8" s="54">
        <f t="shared" si="1"/>
        <v>2.1311134966004321E-2</v>
      </c>
      <c r="H8" s="130">
        <f>100%-G8-F8-E8-D8-C8-B8</f>
        <v>2.0646016553497182E-2</v>
      </c>
      <c r="I8" s="53">
        <f>SUM(B8:H8)</f>
        <v>1</v>
      </c>
    </row>
    <row r="9" spans="1:9" ht="19.95" customHeight="1">
      <c r="A9" s="17" t="s">
        <v>710</v>
      </c>
      <c r="B9" s="90">
        <f>B8-B3</f>
        <v>-7.3474841075264918E-2</v>
      </c>
      <c r="C9" s="90">
        <f t="shared" ref="C9:H9" si="2">C8-C3</f>
        <v>0.10526389641570894</v>
      </c>
      <c r="D9" s="90">
        <f t="shared" si="2"/>
        <v>-1.4187849962534652E-2</v>
      </c>
      <c r="E9" s="90">
        <f t="shared" si="2"/>
        <v>-6.4417834287138098E-2</v>
      </c>
      <c r="F9" s="90">
        <f t="shared" si="2"/>
        <v>1.2859477389727184E-2</v>
      </c>
      <c r="G9" s="90">
        <f t="shared" si="2"/>
        <v>1.631113496600432E-2</v>
      </c>
      <c r="H9" s="11">
        <f t="shared" si="2"/>
        <v>1.7646016553497235E-2</v>
      </c>
      <c r="I9" s="5"/>
    </row>
    <row r="10" spans="1:9" ht="19.95" customHeight="1">
      <c r="A10" s="17" t="s">
        <v>711</v>
      </c>
      <c r="B10" s="11">
        <f t="shared" ref="B10:H10" si="3">B8-B5</f>
        <v>-7.5344108903162454E-2</v>
      </c>
      <c r="C10" s="11">
        <f t="shared" si="3"/>
        <v>0.10445620377455531</v>
      </c>
      <c r="D10" s="11">
        <f t="shared" si="3"/>
        <v>-1.4384384276925982E-2</v>
      </c>
      <c r="E10" s="11">
        <f t="shared" si="3"/>
        <v>-6.4590600591006297E-2</v>
      </c>
      <c r="F10" s="11">
        <f t="shared" si="3"/>
        <v>1.2695576710510959E-2</v>
      </c>
      <c r="G10" s="11">
        <f t="shared" si="3"/>
        <v>1.9810559078324758E-2</v>
      </c>
      <c r="H10" s="11">
        <f t="shared" si="3"/>
        <v>1.7356754207703662E-2</v>
      </c>
    </row>
    <row r="11" spans="1:9" ht="19.95" customHeight="1">
      <c r="A11" s="25" t="s">
        <v>712</v>
      </c>
      <c r="B11" s="26">
        <f>IF(B10&gt;0%,B10,0%)</f>
        <v>0</v>
      </c>
      <c r="C11" s="26">
        <f t="shared" ref="C11:H11" si="4">IF(C10&gt;0%,C10,0%)</f>
        <v>0.10445620377455531</v>
      </c>
      <c r="D11" s="26">
        <f t="shared" si="4"/>
        <v>0</v>
      </c>
      <c r="E11" s="26">
        <f t="shared" si="4"/>
        <v>0</v>
      </c>
      <c r="F11" s="26">
        <f t="shared" si="4"/>
        <v>1.2695576710510959E-2</v>
      </c>
      <c r="G11" s="26">
        <f t="shared" si="4"/>
        <v>1.9810559078324758E-2</v>
      </c>
      <c r="H11" s="26">
        <f t="shared" si="4"/>
        <v>1.7356754207703662E-2</v>
      </c>
      <c r="I11" s="26">
        <f>SUM(B11:H11)</f>
        <v>0.15431909377109468</v>
      </c>
    </row>
    <row r="12" spans="1:9" ht="19.95" customHeight="1">
      <c r="A12" s="9" t="s">
        <v>11</v>
      </c>
      <c r="B12" s="11">
        <f>-B11/I13</f>
        <v>0</v>
      </c>
      <c r="C12" s="11">
        <f>-C11/I13</f>
        <v>0.67688450743170991</v>
      </c>
      <c r="D12" s="11">
        <f>-D11/I13</f>
        <v>0</v>
      </c>
      <c r="E12" s="11">
        <f>-E11/I13</f>
        <v>0</v>
      </c>
      <c r="F12" s="11">
        <f>-F11/I13</f>
        <v>8.226834671115045E-2</v>
      </c>
      <c r="G12" s="11">
        <f>-G11/I13</f>
        <v>0.12837399827989038</v>
      </c>
      <c r="H12" s="11">
        <f>-H11/I13</f>
        <v>0.11247314757724898</v>
      </c>
    </row>
    <row r="13" spans="1:9" ht="19.95" customHeight="1">
      <c r="A13" s="25" t="s">
        <v>713</v>
      </c>
      <c r="B13" s="26">
        <f>IF(B10&lt;0%,B10,0%)</f>
        <v>-7.5344108903162454E-2</v>
      </c>
      <c r="C13" s="26">
        <f t="shared" ref="C13:H13" si="5">IF(C10&lt;0%,C10,0%)</f>
        <v>0</v>
      </c>
      <c r="D13" s="26">
        <f t="shared" si="5"/>
        <v>-1.4384384276925982E-2</v>
      </c>
      <c r="E13" s="26">
        <f t="shared" si="5"/>
        <v>-6.4590600591006297E-2</v>
      </c>
      <c r="F13" s="26">
        <f t="shared" si="5"/>
        <v>0</v>
      </c>
      <c r="G13" s="26">
        <f t="shared" si="5"/>
        <v>0</v>
      </c>
      <c r="H13" s="26">
        <f t="shared" si="5"/>
        <v>0</v>
      </c>
      <c r="I13" s="26">
        <f>SUM(B13:H13)</f>
        <v>-0.15431909377109473</v>
      </c>
    </row>
    <row r="14" spans="1:9" ht="19.95" customHeight="1">
      <c r="A14" s="9" t="s">
        <v>10</v>
      </c>
      <c r="B14" s="11">
        <f t="shared" ref="B14:H14" si="6">IF(B10&lt;0%,(B10/B5),0%)</f>
        <v>-0.2979567645778195</v>
      </c>
      <c r="C14" s="11">
        <f t="shared" si="6"/>
        <v>0</v>
      </c>
      <c r="D14" s="11">
        <f t="shared" si="6"/>
        <v>-0.15110197425276881</v>
      </c>
      <c r="E14" s="11">
        <f t="shared" si="6"/>
        <v>-0.14347958256410254</v>
      </c>
      <c r="F14" s="11">
        <f t="shared" si="6"/>
        <v>0</v>
      </c>
      <c r="G14" s="11">
        <f t="shared" si="6"/>
        <v>0</v>
      </c>
      <c r="H14" s="11">
        <f t="shared" si="6"/>
        <v>0</v>
      </c>
    </row>
    <row r="15" spans="1:9" ht="19.95" customHeight="1">
      <c r="A15" s="9" t="s">
        <v>691</v>
      </c>
      <c r="B15" s="11">
        <f>IF((B13/18.1%&lt;(-100%)),-100%,(B13/18.1%))</f>
        <v>-0.41626579504509637</v>
      </c>
      <c r="C15" s="11">
        <f>IF((C13/14.4%&lt;(-100%)),-100%,(C13/14.4%))</f>
        <v>0</v>
      </c>
      <c r="D15" s="11">
        <f>IF((D13/8.1%&lt;(-100%)),-100%,(D13/8.1%))</f>
        <v>-0.17758499107316028</v>
      </c>
      <c r="E15" s="11">
        <f>IF((E13/20%&lt;(-100%)),-100%,(E13/20%))</f>
        <v>-0.32295300295503149</v>
      </c>
      <c r="F15" s="11">
        <f>IF((F13/1%&lt;(-100%)),-100%,(F13/1%))</f>
        <v>0</v>
      </c>
      <c r="G15" s="11">
        <f>IF((G13/0.5%&lt;(-100%)),-100%,(G13/0.5%))</f>
        <v>0</v>
      </c>
      <c r="H15" s="11">
        <f>IF((H13/0.3%&lt;(-100%)),100%,(H13/0.3%))</f>
        <v>0</v>
      </c>
    </row>
    <row r="16" spans="1:9" ht="19.95" customHeight="1">
      <c r="A16" s="9" t="s">
        <v>692</v>
      </c>
      <c r="B16" s="11">
        <f>(IF((B13/18.1%&lt;(-100%)),((B13-(-18.1%)))/7.2%,0%))</f>
        <v>0</v>
      </c>
      <c r="C16" s="11">
        <f>(IF((C13/14.4%&lt;(-100%)),((C13-(-14.4%)))/4.2%,0%))</f>
        <v>0</v>
      </c>
      <c r="D16" s="11">
        <f>(IF((D13/8.1%&lt;(-100%)),((D13-(-8.1%)))/1.4%,0%))</f>
        <v>0</v>
      </c>
      <c r="E16" s="11">
        <f>(IF((E13/20%&lt;(-100%)),((E13-(-20%)))/25%,0%))</f>
        <v>0</v>
      </c>
      <c r="F16" s="11">
        <f>(IF((F13/1%&lt;(-100%)),((F13-(-1%)))/0%,0%))</f>
        <v>0</v>
      </c>
      <c r="G16" s="11">
        <f>(IF((G13/1%&lt;(-100%)),((G13-(-1%)))/0%,0%))</f>
        <v>0</v>
      </c>
      <c r="H16" s="11">
        <f>(IF((H13/1%&lt;(-100%)),((H13-(-1%)))/0%,0%))</f>
        <v>0</v>
      </c>
    </row>
    <row r="17" spans="1:9" ht="19.95" customHeight="1">
      <c r="A17" s="12" t="s">
        <v>705</v>
      </c>
      <c r="B17" s="15">
        <f>Scot24!M60</f>
        <v>5</v>
      </c>
      <c r="C17" s="15">
        <f>Scot24!N60</f>
        <v>11</v>
      </c>
      <c r="D17" s="15">
        <f>Scot24!O60</f>
        <v>3</v>
      </c>
      <c r="E17" s="15">
        <f>Scot24!R60</f>
        <v>38</v>
      </c>
      <c r="F17" s="15">
        <f>Scot24!P60</f>
        <v>0</v>
      </c>
      <c r="G17" s="15">
        <f>Scot24!Q60</f>
        <v>0</v>
      </c>
      <c r="H17" s="111">
        <f>Scot24!T60</f>
        <v>0</v>
      </c>
      <c r="I17" s="111">
        <f>SUM(B17:H17)</f>
        <v>57</v>
      </c>
    </row>
    <row r="18" spans="1:9" ht="19.95" customHeight="1">
      <c r="A18" s="17" t="s">
        <v>710</v>
      </c>
      <c r="B18" s="115">
        <f t="shared" ref="B18:H18" si="7">B17-B6</f>
        <v>-1</v>
      </c>
      <c r="C18" s="115">
        <f t="shared" si="7"/>
        <v>10</v>
      </c>
      <c r="D18" s="115">
        <f t="shared" si="7"/>
        <v>-1</v>
      </c>
      <c r="E18" s="115">
        <f t="shared" si="7"/>
        <v>-10</v>
      </c>
      <c r="F18" s="115">
        <f t="shared" si="7"/>
        <v>0</v>
      </c>
      <c r="G18" s="115">
        <f t="shared" si="7"/>
        <v>0</v>
      </c>
      <c r="H18" s="115">
        <f t="shared" si="7"/>
        <v>0</v>
      </c>
      <c r="I18" s="202">
        <f t="shared" ref="I18" si="8">I17-I6</f>
        <v>-2</v>
      </c>
    </row>
    <row r="19" spans="1:9" ht="19.95" customHeight="1">
      <c r="A19" s="17" t="s">
        <v>711</v>
      </c>
      <c r="B19" s="115">
        <f>Scot24!M61</f>
        <v>-1</v>
      </c>
      <c r="C19" s="115">
        <f>Scot24!N61</f>
        <v>10</v>
      </c>
      <c r="D19" s="115">
        <f>Scot24!O61</f>
        <v>1</v>
      </c>
      <c r="E19" s="115">
        <f>Scot24!R61</f>
        <v>-10</v>
      </c>
      <c r="F19" s="115">
        <f>Scot24!P61</f>
        <v>0</v>
      </c>
      <c r="G19" s="115">
        <f>Scot24!Q61</f>
        <v>0</v>
      </c>
      <c r="H19" s="115">
        <f>Scot24!T61</f>
        <v>0</v>
      </c>
      <c r="I19" s="202">
        <f>Scot24!U61</f>
        <v>0</v>
      </c>
    </row>
    <row r="20" spans="1:9" ht="19.95" customHeight="1">
      <c r="B20" s="5"/>
      <c r="C20" s="5"/>
      <c r="D20" s="5"/>
      <c r="E20" s="5"/>
      <c r="F20" s="5"/>
      <c r="G20" s="5"/>
      <c r="H20" s="88"/>
      <c r="I20" s="5"/>
    </row>
    <row r="21" spans="1:9" ht="19.95" customHeight="1">
      <c r="B21" s="238" t="s">
        <v>15</v>
      </c>
      <c r="C21" s="238"/>
      <c r="D21" s="238"/>
      <c r="E21" s="238"/>
      <c r="F21" s="238"/>
      <c r="G21" s="238"/>
      <c r="H21" s="238"/>
      <c r="I21" s="5"/>
    </row>
    <row r="22" spans="1:9" ht="19.95" customHeight="1">
      <c r="A22" s="9"/>
      <c r="B22" s="10" t="s">
        <v>1</v>
      </c>
      <c r="C22" s="10" t="s">
        <v>2</v>
      </c>
      <c r="D22" s="10" t="s">
        <v>3</v>
      </c>
      <c r="E22" s="10" t="s">
        <v>4</v>
      </c>
      <c r="F22" s="10" t="s">
        <v>6</v>
      </c>
      <c r="G22" s="10" t="s">
        <v>5</v>
      </c>
      <c r="H22" s="10" t="s">
        <v>8</v>
      </c>
      <c r="I22" s="10" t="s">
        <v>12</v>
      </c>
    </row>
    <row r="23" spans="1:9" ht="19.95" customHeight="1">
      <c r="A23" s="25" t="s">
        <v>706</v>
      </c>
      <c r="B23" s="26">
        <f>B5</f>
        <v>0.25286926782789754</v>
      </c>
      <c r="C23" s="26">
        <f>C5</f>
        <v>0.18680769264115363</v>
      </c>
      <c r="D23" s="26">
        <f>D5</f>
        <v>9.5196534314391332E-2</v>
      </c>
      <c r="E23" s="26">
        <f>E5</f>
        <v>0.45017276630386821</v>
      </c>
      <c r="F23" s="26">
        <f>G5</f>
        <v>1.5005758876795608E-3</v>
      </c>
      <c r="G23" s="57">
        <f>F5</f>
        <v>1.0163900679216225E-2</v>
      </c>
      <c r="H23" s="57">
        <f>H5</f>
        <v>3.2892623457935199E-3</v>
      </c>
      <c r="I23" s="42"/>
    </row>
    <row r="24" spans="1:9" ht="19.95" customHeight="1">
      <c r="A24" s="13" t="s">
        <v>16</v>
      </c>
      <c r="B24" s="14">
        <f>'Projection - GB'!B9</f>
        <v>-0.1760558467392272</v>
      </c>
      <c r="C24" s="14">
        <f>'Projection - GB'!C9</f>
        <v>0.10746217953793141</v>
      </c>
      <c r="D24" s="14">
        <f>'Projection - GB'!D9</f>
        <v>-8.8315987592402362E-3</v>
      </c>
      <c r="E24" s="14">
        <f>'Projection - GB'!E9</f>
        <v>-9.0524500439056327E-3</v>
      </c>
      <c r="F24" s="14">
        <f>'Projection - GB'!F9</f>
        <v>2.1289439803618918E-2</v>
      </c>
      <c r="G24" s="14">
        <f>'Projection - GB'!G9</f>
        <v>4.3691527300599858E-2</v>
      </c>
      <c r="H24" s="11">
        <f>'Projection - GB'!I9</f>
        <v>2.1496748900222795E-2</v>
      </c>
      <c r="I24" s="5"/>
    </row>
    <row r="25" spans="1:9" ht="19.95" customHeight="1">
      <c r="A25" s="25" t="s">
        <v>712</v>
      </c>
      <c r="B25" s="26">
        <f>-B26*I27</f>
        <v>0</v>
      </c>
      <c r="C25" s="26">
        <f>-C26*I27</f>
        <v>0.11583127151593559</v>
      </c>
      <c r="D25" s="26">
        <f>-D26*I27</f>
        <v>0</v>
      </c>
      <c r="E25" s="26">
        <f>-E26*I27</f>
        <v>0</v>
      </c>
      <c r="F25" s="26">
        <f>-F26*I27</f>
        <v>4.7094198009592247E-2</v>
      </c>
      <c r="G25" s="26">
        <f>-G26*I27</f>
        <v>2.2947448980826974E-2</v>
      </c>
      <c r="H25" s="26">
        <f>-H26*I27</f>
        <v>2.3170903189179141E-2</v>
      </c>
      <c r="I25" s="35">
        <f>G25+F25+E25+D25+C25+B25+H25</f>
        <v>0.20904382169553393</v>
      </c>
    </row>
    <row r="26" spans="1:9" ht="19.95" customHeight="1">
      <c r="A26" s="9" t="s">
        <v>11</v>
      </c>
      <c r="B26" s="11">
        <f>'Projection - GB'!B11</f>
        <v>0</v>
      </c>
      <c r="C26" s="11">
        <f>'Projection - GB'!C11</f>
        <v>0.55410043012244725</v>
      </c>
      <c r="D26" s="11">
        <f>'Projection - GB'!D11</f>
        <v>0</v>
      </c>
      <c r="E26" s="11">
        <f>'Projection - GB'!E11</f>
        <v>0</v>
      </c>
      <c r="F26" s="11">
        <f>'Projection - GB'!G11</f>
        <v>0.22528385497172701</v>
      </c>
      <c r="G26" s="11">
        <f>'Projection - GB'!F11</f>
        <v>0.10977339007057206</v>
      </c>
      <c r="H26" s="11">
        <f>'Projection - GB'!I11</f>
        <v>0.11084232483525323</v>
      </c>
    </row>
    <row r="27" spans="1:9" ht="19.95" customHeight="1">
      <c r="A27" s="25" t="s">
        <v>713</v>
      </c>
      <c r="B27" s="26">
        <f>B28*B23</f>
        <v>-9.7617678580546638E-2</v>
      </c>
      <c r="C27" s="26">
        <f t="shared" ref="C27:G27" si="9">C28*C23</f>
        <v>0</v>
      </c>
      <c r="D27" s="26">
        <f t="shared" si="9"/>
        <v>-7.0750339397379685E-3</v>
      </c>
      <c r="E27" s="26">
        <f>E28*E23</f>
        <v>-0.10435110917524945</v>
      </c>
      <c r="F27" s="26">
        <f>F28*F23</f>
        <v>0</v>
      </c>
      <c r="G27" s="26">
        <f t="shared" si="9"/>
        <v>0</v>
      </c>
      <c r="H27" s="26">
        <f>H28*H23</f>
        <v>0</v>
      </c>
      <c r="I27" s="35">
        <f>G27+F27+E27+D27+C27+B27+H27</f>
        <v>-0.20904382169553404</v>
      </c>
    </row>
    <row r="28" spans="1:9" ht="19.95" customHeight="1">
      <c r="A28" s="9" t="s">
        <v>10</v>
      </c>
      <c r="B28" s="11">
        <f>'Projection - GB'!B13</f>
        <v>-0.38604010451355081</v>
      </c>
      <c r="C28" s="11">
        <f>'Projection - GB'!C13</f>
        <v>0</v>
      </c>
      <c r="D28" s="11">
        <f>'Projection - GB'!D13</f>
        <v>-7.4320288975776305E-2</v>
      </c>
      <c r="E28" s="11">
        <f>'Projection - GB'!E13</f>
        <v>-0.23180235897435894</v>
      </c>
      <c r="F28" s="11">
        <f>'Projection - GB'!G13</f>
        <v>0</v>
      </c>
      <c r="G28" s="11">
        <f>'Projection - GB'!F13</f>
        <v>0</v>
      </c>
      <c r="H28" s="11">
        <f>'Projection - GB'!I13</f>
        <v>0</v>
      </c>
    </row>
    <row r="29" spans="1:9" ht="19.95" customHeight="1">
      <c r="A29" s="12" t="s">
        <v>744</v>
      </c>
      <c r="B29" s="16">
        <f>B23+B25+B27</f>
        <v>0.15525158924735089</v>
      </c>
      <c r="C29" s="16">
        <f t="shared" ref="C29:H29" si="10">C23+C25+C27</f>
        <v>0.30263896415708924</v>
      </c>
      <c r="D29" s="16">
        <f t="shared" si="10"/>
        <v>8.8121500374653369E-2</v>
      </c>
      <c r="E29" s="16">
        <f t="shared" si="10"/>
        <v>0.34582165712861879</v>
      </c>
      <c r="F29" s="16">
        <f t="shared" si="10"/>
        <v>4.8594773897271806E-2</v>
      </c>
      <c r="G29" s="16">
        <f t="shared" si="10"/>
        <v>3.3111349660043199E-2</v>
      </c>
      <c r="H29" s="16">
        <f t="shared" si="10"/>
        <v>2.6460165534972661E-2</v>
      </c>
      <c r="I29" s="129"/>
    </row>
    <row r="30" spans="1:9" ht="19.95" customHeight="1">
      <c r="A30" s="200" t="s">
        <v>745</v>
      </c>
      <c r="B30" s="90">
        <f>' SCOTTISH POLLS'!C5</f>
        <v>0.18</v>
      </c>
      <c r="C30" s="90">
        <f>' SCOTTISH POLLS'!C6</f>
        <v>0.28999999999999998</v>
      </c>
      <c r="D30" s="90">
        <f>' SCOTTISH POLLS'!C7</f>
        <v>0.08</v>
      </c>
      <c r="E30" s="90">
        <f>' SCOTTISH POLLS'!C10</f>
        <v>0.39</v>
      </c>
      <c r="F30" s="90">
        <f>' SCOTTISH POLLS'!C8</f>
        <v>0.02</v>
      </c>
      <c r="G30" s="90">
        <f>' SCOTTISH POLLS'!C9</f>
        <v>0.02</v>
      </c>
      <c r="H30" s="11">
        <f>' SCOTTISH POLLS'!C11</f>
        <v>1.9999999999999962E-2</v>
      </c>
      <c r="I30" s="5"/>
    </row>
    <row r="31" spans="1:9" ht="19.95" customHeight="1">
      <c r="A31" s="91" t="s">
        <v>704</v>
      </c>
      <c r="B31" s="52">
        <f t="shared" ref="B31:H31" si="11">(B29*10%)+(B30*90%)</f>
        <v>0.17752515892473508</v>
      </c>
      <c r="C31" s="52">
        <f t="shared" si="11"/>
        <v>0.29126389641570893</v>
      </c>
      <c r="D31" s="52">
        <f t="shared" si="11"/>
        <v>8.081215003746535E-2</v>
      </c>
      <c r="E31" s="52">
        <f t="shared" si="11"/>
        <v>0.38558216571286191</v>
      </c>
      <c r="F31" s="52">
        <f t="shared" si="11"/>
        <v>2.2859477389727184E-2</v>
      </c>
      <c r="G31" s="52">
        <f t="shared" si="11"/>
        <v>2.1311134966004321E-2</v>
      </c>
      <c r="H31" s="52">
        <f t="shared" si="11"/>
        <v>2.0646016553497234E-2</v>
      </c>
      <c r="I31" s="5"/>
    </row>
    <row r="32" spans="1:9" ht="19.95" customHeight="1">
      <c r="B32" s="5"/>
      <c r="C32" s="5"/>
      <c r="D32" s="5"/>
      <c r="E32" s="5"/>
      <c r="F32" s="5"/>
      <c r="G32" s="5"/>
      <c r="H32" s="88"/>
      <c r="I32" s="5"/>
    </row>
    <row r="33" spans="2:9" ht="19.95" customHeight="1">
      <c r="B33" s="5"/>
      <c r="C33" s="5"/>
      <c r="D33" s="5"/>
      <c r="E33" s="5"/>
      <c r="F33" s="5"/>
      <c r="G33" s="5"/>
      <c r="H33" s="88"/>
      <c r="I33" s="5"/>
    </row>
    <row r="34" spans="2:9" ht="19.95" customHeight="1">
      <c r="B34" s="5"/>
      <c r="C34" s="5"/>
      <c r="D34" s="5"/>
      <c r="E34" s="5"/>
      <c r="F34" s="5"/>
      <c r="G34" s="5"/>
      <c r="H34" s="88"/>
      <c r="I34" s="5"/>
    </row>
    <row r="35" spans="2:9" ht="19.95" customHeight="1">
      <c r="B35" s="5"/>
      <c r="C35" s="5"/>
      <c r="D35" s="5"/>
      <c r="E35" s="5"/>
      <c r="F35" s="5"/>
      <c r="G35" s="5"/>
      <c r="H35" s="88"/>
      <c r="I35" s="5"/>
    </row>
    <row r="36" spans="2:9" ht="19.95" customHeight="1">
      <c r="B36" s="5"/>
      <c r="C36" s="5"/>
      <c r="D36" s="5"/>
      <c r="E36" s="5"/>
      <c r="F36" s="5"/>
      <c r="G36" s="5"/>
      <c r="H36" s="88"/>
      <c r="I36" s="5"/>
    </row>
    <row r="37" spans="2:9" ht="19.95" customHeight="1">
      <c r="B37" s="5"/>
      <c r="C37" s="5"/>
      <c r="D37" s="5"/>
      <c r="E37" s="5"/>
      <c r="F37" s="5"/>
      <c r="G37" s="5"/>
      <c r="H37" s="88"/>
      <c r="I37" s="5"/>
    </row>
    <row r="38" spans="2:9" ht="19.95" customHeight="1">
      <c r="B38" s="5"/>
      <c r="C38" s="5"/>
      <c r="D38" s="5"/>
      <c r="E38" s="5"/>
      <c r="F38" s="5"/>
      <c r="G38" s="5"/>
      <c r="H38" s="88"/>
      <c r="I38" s="5"/>
    </row>
    <row r="39" spans="2:9" ht="19.95" customHeight="1">
      <c r="B39" s="5"/>
      <c r="C39" s="5"/>
      <c r="D39" s="5"/>
      <c r="E39" s="5"/>
      <c r="F39" s="5"/>
      <c r="G39" s="5"/>
      <c r="H39" s="88"/>
      <c r="I39" s="5"/>
    </row>
    <row r="40" spans="2:9" ht="19.95" customHeight="1">
      <c r="B40" s="5"/>
      <c r="C40" s="5"/>
      <c r="D40" s="5"/>
      <c r="E40" s="5"/>
      <c r="F40" s="5"/>
      <c r="G40" s="5"/>
      <c r="H40" s="88"/>
      <c r="I40" s="5"/>
    </row>
    <row r="41" spans="2:9" ht="19.95" customHeight="1">
      <c r="B41" s="5"/>
      <c r="C41" s="5"/>
      <c r="D41" s="5"/>
      <c r="E41" s="5"/>
      <c r="F41" s="5"/>
      <c r="G41" s="5"/>
      <c r="H41" s="88"/>
      <c r="I41" s="5"/>
    </row>
  </sheetData>
  <mergeCells count="3">
    <mergeCell ref="B1:H1"/>
    <mergeCell ref="A4:I4"/>
    <mergeCell ref="B21:H21"/>
  </mergeCells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72E1F-B802-46C2-B8B1-80B9E1B5E61A}">
  <dimension ref="A1:BD545"/>
  <sheetViews>
    <sheetView topLeftCell="AR1" zoomScaleNormal="100" workbookViewId="0">
      <pane ySplit="2" topLeftCell="A536" activePane="bottomLeft" state="frozen"/>
      <selection pane="bottomLeft" activeCell="AS5" sqref="AS5:BD545"/>
    </sheetView>
  </sheetViews>
  <sheetFormatPr defaultColWidth="8.88671875" defaultRowHeight="19.95" customHeight="1"/>
  <cols>
    <col min="1" max="1" width="34.44140625" style="132" customWidth="1"/>
    <col min="2" max="2" width="22.33203125" style="20" bestFit="1" customWidth="1"/>
    <col min="3" max="3" width="8.88671875" style="20"/>
    <col min="4" max="15" width="13" style="147" customWidth="1"/>
    <col min="16" max="16" width="11" style="66" customWidth="1"/>
    <col min="17" max="28" width="13.33203125" style="22" customWidth="1"/>
    <col min="29" max="29" width="8.6640625" style="22" bestFit="1" customWidth="1"/>
    <col min="30" max="41" width="12" style="147" customWidth="1"/>
    <col min="42" max="43" width="14" style="147" customWidth="1"/>
    <col min="44" max="44" width="8.88671875" style="22"/>
    <col min="45" max="56" width="12" style="147" customWidth="1"/>
    <col min="57" max="16384" width="8.88671875" style="22"/>
  </cols>
  <sheetData>
    <row r="1" spans="1:56" ht="19.95" customHeight="1">
      <c r="A1" s="20"/>
      <c r="D1" s="242" t="s">
        <v>696</v>
      </c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170"/>
      <c r="Q1" s="240" t="s">
        <v>10</v>
      </c>
      <c r="R1" s="240"/>
      <c r="S1" s="240"/>
      <c r="T1" s="240"/>
      <c r="U1" s="240"/>
      <c r="V1" s="240"/>
      <c r="W1" s="240"/>
      <c r="X1" s="240"/>
      <c r="Y1" s="240"/>
      <c r="Z1" s="240"/>
      <c r="AA1" s="240"/>
      <c r="AB1" s="133"/>
      <c r="AD1" s="241" t="s">
        <v>586</v>
      </c>
      <c r="AE1" s="241"/>
      <c r="AF1" s="241"/>
      <c r="AG1" s="241"/>
      <c r="AH1" s="241"/>
      <c r="AI1" s="241"/>
      <c r="AJ1" s="241"/>
      <c r="AK1" s="241"/>
      <c r="AL1" s="241"/>
      <c r="AM1" s="241"/>
      <c r="AN1" s="241"/>
      <c r="AO1" s="241"/>
      <c r="AP1" s="241"/>
      <c r="AQ1" s="241"/>
      <c r="AS1" s="241" t="s">
        <v>589</v>
      </c>
      <c r="AT1" s="241"/>
      <c r="AU1" s="241"/>
      <c r="AV1" s="241"/>
      <c r="AW1" s="241"/>
      <c r="AX1" s="241"/>
      <c r="AY1" s="241"/>
      <c r="AZ1" s="241"/>
      <c r="BA1" s="241"/>
      <c r="BB1" s="241"/>
      <c r="BC1" s="241"/>
      <c r="BD1" s="241"/>
    </row>
    <row r="2" spans="1:56" ht="19.95" customHeight="1">
      <c r="A2" s="134" t="s">
        <v>732</v>
      </c>
      <c r="B2" s="1" t="s">
        <v>733</v>
      </c>
      <c r="C2" s="1" t="s">
        <v>734</v>
      </c>
      <c r="D2" s="135" t="s">
        <v>572</v>
      </c>
      <c r="E2" s="136" t="s">
        <v>573</v>
      </c>
      <c r="F2" s="137" t="s">
        <v>574</v>
      </c>
      <c r="G2" s="138" t="s">
        <v>575</v>
      </c>
      <c r="H2" s="139" t="s">
        <v>576</v>
      </c>
      <c r="I2" s="140" t="s">
        <v>577</v>
      </c>
      <c r="J2" s="141" t="s">
        <v>578</v>
      </c>
      <c r="K2" s="142" t="s">
        <v>579</v>
      </c>
      <c r="L2" s="143" t="s">
        <v>580</v>
      </c>
      <c r="M2" s="144" t="s">
        <v>581</v>
      </c>
      <c r="N2" s="145" t="s">
        <v>584</v>
      </c>
      <c r="O2" s="146" t="s">
        <v>585</v>
      </c>
      <c r="P2" s="117" t="s">
        <v>731</v>
      </c>
      <c r="Q2" s="72" t="s">
        <v>572</v>
      </c>
      <c r="R2" s="73" t="s">
        <v>573</v>
      </c>
      <c r="S2" s="74" t="s">
        <v>574</v>
      </c>
      <c r="T2" s="75" t="s">
        <v>575</v>
      </c>
      <c r="U2" s="76" t="s">
        <v>576</v>
      </c>
      <c r="V2" s="77" t="s">
        <v>577</v>
      </c>
      <c r="W2" s="78" t="s">
        <v>578</v>
      </c>
      <c r="X2" s="79" t="s">
        <v>579</v>
      </c>
      <c r="Y2" s="80" t="s">
        <v>580</v>
      </c>
      <c r="Z2" s="81" t="s">
        <v>581</v>
      </c>
      <c r="AA2" s="84" t="s">
        <v>584</v>
      </c>
      <c r="AB2" s="85" t="s">
        <v>585</v>
      </c>
      <c r="AD2" s="135" t="s">
        <v>572</v>
      </c>
      <c r="AE2" s="136" t="s">
        <v>573</v>
      </c>
      <c r="AF2" s="137" t="s">
        <v>574</v>
      </c>
      <c r="AG2" s="138" t="s">
        <v>575</v>
      </c>
      <c r="AH2" s="139" t="s">
        <v>576</v>
      </c>
      <c r="AI2" s="140" t="s">
        <v>577</v>
      </c>
      <c r="AJ2" s="141" t="s">
        <v>578</v>
      </c>
      <c r="AK2" s="142" t="s">
        <v>579</v>
      </c>
      <c r="AL2" s="143" t="s">
        <v>580</v>
      </c>
      <c r="AM2" s="144" t="s">
        <v>581</v>
      </c>
      <c r="AN2" s="145" t="s">
        <v>584</v>
      </c>
      <c r="AO2" s="146" t="s">
        <v>585</v>
      </c>
      <c r="AP2" s="117" t="s">
        <v>588</v>
      </c>
      <c r="AQ2" s="117" t="s">
        <v>587</v>
      </c>
      <c r="AS2" s="135" t="s">
        <v>572</v>
      </c>
      <c r="AT2" s="136" t="s">
        <v>573</v>
      </c>
      <c r="AU2" s="137" t="s">
        <v>574</v>
      </c>
      <c r="AV2" s="138" t="s">
        <v>575</v>
      </c>
      <c r="AW2" s="139" t="s">
        <v>576</v>
      </c>
      <c r="AX2" s="140" t="s">
        <v>577</v>
      </c>
      <c r="AY2" s="141" t="s">
        <v>578</v>
      </c>
      <c r="AZ2" s="142" t="s">
        <v>579</v>
      </c>
      <c r="BA2" s="143" t="s">
        <v>580</v>
      </c>
      <c r="BB2" s="144" t="s">
        <v>581</v>
      </c>
      <c r="BC2" s="145" t="s">
        <v>584</v>
      </c>
      <c r="BD2" s="146" t="s">
        <v>585</v>
      </c>
    </row>
    <row r="3" spans="1:56" ht="19.95" customHeight="1">
      <c r="A3" s="132" t="s">
        <v>19</v>
      </c>
      <c r="B3" s="20" t="s">
        <v>20</v>
      </c>
      <c r="C3" s="20" t="s">
        <v>21</v>
      </c>
      <c r="D3" s="153">
        <v>11859.793987643132</v>
      </c>
      <c r="E3" s="154">
        <v>17236.206012356866</v>
      </c>
      <c r="F3" s="155">
        <v>6538.4027296207623</v>
      </c>
      <c r="G3" s="156">
        <v>5671.5972703792377</v>
      </c>
      <c r="H3" s="157">
        <v>2873</v>
      </c>
      <c r="I3" s="158">
        <v>0</v>
      </c>
      <c r="J3" s="159">
        <v>1388</v>
      </c>
      <c r="K3" s="160">
        <v>0</v>
      </c>
      <c r="L3" s="161">
        <v>0</v>
      </c>
      <c r="M3" s="162">
        <v>0</v>
      </c>
      <c r="N3" s="163">
        <v>0</v>
      </c>
      <c r="O3" s="164">
        <v>0</v>
      </c>
      <c r="P3" s="170">
        <f>O3+N3+M3+L3+K3+J3+I3+H3+G3+F3+E3+D3</f>
        <v>45567</v>
      </c>
      <c r="Q3" s="33">
        <f>'Projection - England'!B16</f>
        <v>-0.94506059310872403</v>
      </c>
      <c r="R3" s="33">
        <f>'Projection - England'!B17</f>
        <v>0</v>
      </c>
      <c r="S3" s="33">
        <f>'Projection - England'!C16</f>
        <v>0</v>
      </c>
      <c r="T3" s="33">
        <f>'Projection - England'!C17</f>
        <v>0</v>
      </c>
      <c r="U3" s="33">
        <f>'Projection - England'!D16</f>
        <v>-8.8357360441388269E-2</v>
      </c>
      <c r="V3" s="33">
        <f>'Projection - England'!D17</f>
        <v>0</v>
      </c>
      <c r="W3" s="33">
        <f>'Projection - England'!E16</f>
        <v>0</v>
      </c>
      <c r="X3" s="33">
        <f>'Projection - England'!E17</f>
        <v>0</v>
      </c>
      <c r="Y3" s="33">
        <f>'Projection - England'!F16</f>
        <v>0</v>
      </c>
      <c r="Z3" s="33">
        <f>'Projection - England'!F17</f>
        <v>0</v>
      </c>
      <c r="AA3" s="33">
        <f>'Projection - England'!G16</f>
        <v>0</v>
      </c>
      <c r="AB3" s="33">
        <f>'Projection - England'!G17</f>
        <v>0</v>
      </c>
      <c r="AD3" s="170">
        <f t="shared" ref="AD3:AO3" si="0">Q3*D3</f>
        <v>-11208.223940109297</v>
      </c>
      <c r="AE3" s="170">
        <f>R3*E3</f>
        <v>0</v>
      </c>
      <c r="AF3" s="170">
        <f t="shared" si="0"/>
        <v>0</v>
      </c>
      <c r="AG3" s="170">
        <f t="shared" si="0"/>
        <v>0</v>
      </c>
      <c r="AH3" s="170">
        <f t="shared" si="0"/>
        <v>-253.85069654810849</v>
      </c>
      <c r="AI3" s="170">
        <f t="shared" si="0"/>
        <v>0</v>
      </c>
      <c r="AJ3" s="170">
        <f t="shared" si="0"/>
        <v>0</v>
      </c>
      <c r="AK3" s="170">
        <f t="shared" si="0"/>
        <v>0</v>
      </c>
      <c r="AL3" s="170">
        <f t="shared" si="0"/>
        <v>0</v>
      </c>
      <c r="AM3" s="170">
        <f t="shared" si="0"/>
        <v>0</v>
      </c>
      <c r="AN3" s="170">
        <f t="shared" si="0"/>
        <v>0</v>
      </c>
      <c r="AO3" s="170">
        <f t="shared" si="0"/>
        <v>0</v>
      </c>
      <c r="AP3" s="170">
        <f>-(AD3+AF3+AH3+AJ3+AL3+AN3)</f>
        <v>11462.074636657406</v>
      </c>
      <c r="AQ3" s="170">
        <f>-(AE3+AG3+AI3+AK3+AM3+AO3)</f>
        <v>0</v>
      </c>
      <c r="AR3" s="170"/>
      <c r="AS3" s="170">
        <f>'Projection - England'!$B$13*'Eng19'!AP3</f>
        <v>0</v>
      </c>
      <c r="AT3" s="170">
        <f>'Projection - England'!$B$13*'Eng19'!AQ3</f>
        <v>0</v>
      </c>
      <c r="AU3" s="170">
        <f>'Projection - England'!$C$13*'Eng19'!AP3</f>
        <v>6351.1404862674635</v>
      </c>
      <c r="AV3" s="170">
        <f>'Projection - England'!$C$13*'Eng19'!AQ3</f>
        <v>0</v>
      </c>
      <c r="AW3" s="170">
        <f>'Projection - England'!$D$13*'Eng19'!AP3</f>
        <v>0</v>
      </c>
      <c r="AX3" s="170">
        <f>'Projection - England'!$D$13*'Eng19'!AQ3</f>
        <v>0</v>
      </c>
      <c r="AY3" s="170">
        <f>'Projection - England'!$E$13*'Eng19'!AP3</f>
        <v>1258.2307901078043</v>
      </c>
      <c r="AZ3" s="170">
        <f>'Projection - England'!$E$13*'Eng19'!AQ3</f>
        <v>0</v>
      </c>
      <c r="BA3" s="170">
        <f>'Projection - England'!$F$13*'Eng19'!AP3</f>
        <v>2582.2203601198376</v>
      </c>
      <c r="BB3" s="170">
        <f>'Projection - England'!$F$13*'Eng19'!AQ3</f>
        <v>0</v>
      </c>
      <c r="BC3" s="170">
        <f>'Projection - England'!$G$13*'Eng19'!AP3</f>
        <v>1270.4830001623038</v>
      </c>
      <c r="BD3" s="170">
        <f>'Projection - England'!$G$13*'Eng19'!AQ3</f>
        <v>0</v>
      </c>
    </row>
    <row r="4" spans="1:56" ht="19.95" customHeight="1">
      <c r="A4" s="132" t="s">
        <v>22</v>
      </c>
      <c r="B4" s="20" t="s">
        <v>20</v>
      </c>
      <c r="C4" s="20" t="s">
        <v>21</v>
      </c>
      <c r="D4" s="153">
        <v>7272.213466728108</v>
      </c>
      <c r="E4" s="154">
        <v>10568.933120504496</v>
      </c>
      <c r="F4" s="155">
        <v>6185.5045515006186</v>
      </c>
      <c r="G4" s="156">
        <v>5365.4833115861093</v>
      </c>
      <c r="H4" s="157">
        <v>926.04197477019704</v>
      </c>
      <c r="I4" s="158">
        <v>0</v>
      </c>
      <c r="J4" s="159">
        <v>573.59372095942194</v>
      </c>
      <c r="K4" s="160">
        <v>0</v>
      </c>
      <c r="L4" s="161">
        <v>2162.7332571442098</v>
      </c>
      <c r="M4" s="162">
        <v>0</v>
      </c>
      <c r="N4" s="163">
        <v>153.00291050162355</v>
      </c>
      <c r="O4" s="164">
        <v>11698.701294043682</v>
      </c>
      <c r="P4" s="170">
        <f t="shared" ref="P4:P67" si="1">O4+N4+M4+L4+K4+J4+I4+H4+G4+F4+E4+D4</f>
        <v>44906.207607738463</v>
      </c>
      <c r="Q4" s="86">
        <f>Q3</f>
        <v>-0.94506059310872403</v>
      </c>
      <c r="R4" s="86">
        <f t="shared" ref="R4:AB4" si="2">R3</f>
        <v>0</v>
      </c>
      <c r="S4" s="86">
        <f t="shared" si="2"/>
        <v>0</v>
      </c>
      <c r="T4" s="86">
        <f t="shared" si="2"/>
        <v>0</v>
      </c>
      <c r="U4" s="86">
        <f t="shared" si="2"/>
        <v>-8.8357360441388269E-2</v>
      </c>
      <c r="V4" s="86">
        <f t="shared" si="2"/>
        <v>0</v>
      </c>
      <c r="W4" s="86">
        <f t="shared" si="2"/>
        <v>0</v>
      </c>
      <c r="X4" s="86">
        <f t="shared" si="2"/>
        <v>0</v>
      </c>
      <c r="Y4" s="86">
        <f t="shared" si="2"/>
        <v>0</v>
      </c>
      <c r="Z4" s="86">
        <f t="shared" si="2"/>
        <v>0</v>
      </c>
      <c r="AA4" s="86">
        <f t="shared" si="2"/>
        <v>0</v>
      </c>
      <c r="AB4" s="86">
        <f t="shared" si="2"/>
        <v>0</v>
      </c>
      <c r="AD4" s="170">
        <f t="shared" ref="AD4:AD67" si="3">Q4*D4</f>
        <v>-6872.6823720793154</v>
      </c>
      <c r="AE4" s="170">
        <f t="shared" ref="AE4:AE67" si="4">R4*E4</f>
        <v>0</v>
      </c>
      <c r="AF4" s="170">
        <f t="shared" ref="AF4:AF67" si="5">S4*F4</f>
        <v>0</v>
      </c>
      <c r="AG4" s="170">
        <f t="shared" ref="AG4:AG67" si="6">T4*G4</f>
        <v>0</v>
      </c>
      <c r="AH4" s="170">
        <f t="shared" ref="AH4:AH67" si="7">U4*H4</f>
        <v>-81.822624548625285</v>
      </c>
      <c r="AI4" s="170">
        <f t="shared" ref="AI4:AI67" si="8">V4*I4</f>
        <v>0</v>
      </c>
      <c r="AJ4" s="170">
        <f t="shared" ref="AJ4:AJ67" si="9">W4*J4</f>
        <v>0</v>
      </c>
      <c r="AK4" s="170">
        <f t="shared" ref="AK4:AK67" si="10">X4*K4</f>
        <v>0</v>
      </c>
      <c r="AL4" s="170">
        <f t="shared" ref="AL4:AL67" si="11">Y4*L4</f>
        <v>0</v>
      </c>
      <c r="AM4" s="170">
        <f t="shared" ref="AM4:AM67" si="12">Z4*M4</f>
        <v>0</v>
      </c>
      <c r="AN4" s="170">
        <f t="shared" ref="AN4:AN67" si="13">AA4*N4</f>
        <v>0</v>
      </c>
      <c r="AO4" s="170">
        <f>AB4*O4</f>
        <v>0</v>
      </c>
      <c r="AP4" s="170">
        <f t="shared" ref="AP4:AP67" si="14">-(AD4+AF4+AH4+AJ4+AL4+AN4)</f>
        <v>6954.5049966279403</v>
      </c>
      <c r="AQ4" s="170">
        <f t="shared" ref="AQ4:AQ67" si="15">-(AE4+AG4+AI4+AK4+AM4+AO4)</f>
        <v>0</v>
      </c>
      <c r="AR4" s="170"/>
      <c r="AS4" s="170">
        <f>'Projection - England'!$B$13*'Eng19'!AP4</f>
        <v>0</v>
      </c>
      <c r="AT4" s="170">
        <f>'Projection - England'!$B$13*'Eng19'!AQ4</f>
        <v>0</v>
      </c>
      <c r="AU4" s="170">
        <f>'Projection - England'!$C$13*'Eng19'!AP4</f>
        <v>3853.4942099202513</v>
      </c>
      <c r="AV4" s="170">
        <f>'Projection - England'!$C$13*'Eng19'!AQ4</f>
        <v>0</v>
      </c>
      <c r="AW4" s="170">
        <f>'Projection - England'!$D$13*'Eng19'!AP4</f>
        <v>0</v>
      </c>
      <c r="AX4" s="170">
        <f>'Projection - England'!$D$13*'Eng19'!AQ4</f>
        <v>0</v>
      </c>
      <c r="AY4" s="170">
        <f>'Projection - England'!$E$13*'Eng19'!AP4</f>
        <v>763.41958974258148</v>
      </c>
      <c r="AZ4" s="170">
        <f>'Projection - England'!$E$13*'Eng19'!AQ4</f>
        <v>0</v>
      </c>
      <c r="BA4" s="170">
        <f>'Projection - England'!$F$13*'Eng19'!AP4</f>
        <v>1566.7376950604798</v>
      </c>
      <c r="BB4" s="170">
        <f>'Projection - England'!$F$13*'Eng19'!AQ4</f>
        <v>0</v>
      </c>
      <c r="BC4" s="170">
        <f>'Projection - England'!$G$13*'Eng19'!AP4</f>
        <v>770.85350190462975</v>
      </c>
      <c r="BD4" s="170">
        <f>'Projection - England'!$G$13*'Eng19'!AQ4</f>
        <v>0</v>
      </c>
    </row>
    <row r="5" spans="1:56" ht="19.95" customHeight="1">
      <c r="A5" s="132" t="s">
        <v>23</v>
      </c>
      <c r="B5" s="20" t="s">
        <v>20</v>
      </c>
      <c r="C5" s="20" t="s">
        <v>21</v>
      </c>
      <c r="D5" s="153">
        <v>11480.190510352442</v>
      </c>
      <c r="E5" s="154">
        <v>16684.516518896315</v>
      </c>
      <c r="F5" s="155">
        <v>7777.2399352323591</v>
      </c>
      <c r="G5" s="156">
        <v>6746.2000448397976</v>
      </c>
      <c r="H5" s="157">
        <v>2784.8625374114899</v>
      </c>
      <c r="I5" s="158">
        <v>0</v>
      </c>
      <c r="J5" s="159">
        <v>0</v>
      </c>
      <c r="K5" s="160">
        <v>0</v>
      </c>
      <c r="L5" s="161">
        <v>5271.5833588169698</v>
      </c>
      <c r="M5" s="162">
        <v>0</v>
      </c>
      <c r="N5" s="163">
        <v>3.9199673546354283</v>
      </c>
      <c r="O5" s="164">
        <v>299.72323411322202</v>
      </c>
      <c r="P5" s="170">
        <f t="shared" si="1"/>
        <v>51048.236107017226</v>
      </c>
      <c r="Q5" s="86">
        <f t="shared" ref="Q5:Q68" si="16">Q4</f>
        <v>-0.94506059310872403</v>
      </c>
      <c r="R5" s="86">
        <f t="shared" ref="R5:R68" si="17">R4</f>
        <v>0</v>
      </c>
      <c r="S5" s="86">
        <f t="shared" ref="S5:S68" si="18">S4</f>
        <v>0</v>
      </c>
      <c r="T5" s="86">
        <f t="shared" ref="T5:T68" si="19">T4</f>
        <v>0</v>
      </c>
      <c r="U5" s="86">
        <f t="shared" ref="U5:U68" si="20">U4</f>
        <v>-8.8357360441388269E-2</v>
      </c>
      <c r="V5" s="86">
        <f t="shared" ref="V5:V68" si="21">V4</f>
        <v>0</v>
      </c>
      <c r="W5" s="86">
        <f t="shared" ref="W5:W68" si="22">W4</f>
        <v>0</v>
      </c>
      <c r="X5" s="86">
        <f t="shared" ref="X5:X68" si="23">X4</f>
        <v>0</v>
      </c>
      <c r="Y5" s="86">
        <f t="shared" ref="Y5:Y68" si="24">Y4</f>
        <v>0</v>
      </c>
      <c r="Z5" s="86">
        <f t="shared" ref="Z5:Z68" si="25">Z4</f>
        <v>0</v>
      </c>
      <c r="AA5" s="86">
        <f t="shared" ref="AA5:AA68" si="26">AA4</f>
        <v>0</v>
      </c>
      <c r="AB5" s="86">
        <f t="shared" ref="AB5:AB68" si="27">AB4</f>
        <v>0</v>
      </c>
      <c r="AD5" s="170">
        <f t="shared" si="3"/>
        <v>-10849.475652714824</v>
      </c>
      <c r="AE5" s="170">
        <f t="shared" si="4"/>
        <v>0</v>
      </c>
      <c r="AF5" s="170">
        <f t="shared" si="5"/>
        <v>0</v>
      </c>
      <c r="AG5" s="170">
        <f t="shared" si="6"/>
        <v>0</v>
      </c>
      <c r="AH5" s="170">
        <f t="shared" si="7"/>
        <v>-246.06310299778613</v>
      </c>
      <c r="AI5" s="170">
        <f t="shared" si="8"/>
        <v>0</v>
      </c>
      <c r="AJ5" s="170">
        <f t="shared" si="9"/>
        <v>0</v>
      </c>
      <c r="AK5" s="170">
        <f t="shared" si="10"/>
        <v>0</v>
      </c>
      <c r="AL5" s="170">
        <f t="shared" si="11"/>
        <v>0</v>
      </c>
      <c r="AM5" s="170">
        <f t="shared" si="12"/>
        <v>0</v>
      </c>
      <c r="AN5" s="170">
        <f t="shared" si="13"/>
        <v>0</v>
      </c>
      <c r="AO5" s="170">
        <f t="shared" ref="AO5:AO67" si="28">AB5*O5</f>
        <v>0</v>
      </c>
      <c r="AP5" s="170">
        <f t="shared" si="14"/>
        <v>11095.538755712611</v>
      </c>
      <c r="AQ5" s="170">
        <f t="shared" si="15"/>
        <v>0</v>
      </c>
      <c r="AR5" s="170"/>
      <c r="AS5" s="170">
        <f>'Projection - England'!$B$13*'Eng19'!AP5</f>
        <v>0</v>
      </c>
      <c r="AT5" s="170">
        <f>'Projection - England'!$B$13*'Eng19'!AQ5</f>
        <v>0</v>
      </c>
      <c r="AU5" s="170">
        <f>'Projection - England'!$C$13*'Eng19'!AP5</f>
        <v>6148.0427969806415</v>
      </c>
      <c r="AV5" s="170">
        <f>'Projection - England'!$C$13*'Eng19'!AQ5</f>
        <v>0</v>
      </c>
      <c r="AW5" s="170">
        <f>'Projection - England'!$D$13*'Eng19'!AP5</f>
        <v>0</v>
      </c>
      <c r="AX5" s="170">
        <f>'Projection - England'!$D$13*'Eng19'!AQ5</f>
        <v>0</v>
      </c>
      <c r="AY5" s="170">
        <f>'Projection - England'!$E$13*'Eng19'!AP5</f>
        <v>1217.9949038739906</v>
      </c>
      <c r="AZ5" s="170">
        <f>'Projection - England'!$E$13*'Eng19'!AQ5</f>
        <v>0</v>
      </c>
      <c r="BA5" s="170">
        <f>'Projection - England'!$F$13*'Eng19'!AP5</f>
        <v>2499.6457438751363</v>
      </c>
      <c r="BB5" s="170">
        <f>'Projection - England'!$F$13*'Eng19'!AQ5</f>
        <v>0</v>
      </c>
      <c r="BC5" s="170">
        <f>'Projection - England'!$G$13*'Eng19'!AP5</f>
        <v>1229.8553109828449</v>
      </c>
      <c r="BD5" s="170">
        <f>'Projection - England'!$G$13*'Eng19'!AQ5</f>
        <v>0</v>
      </c>
    </row>
    <row r="6" spans="1:56" ht="19.95" customHeight="1">
      <c r="A6" s="132" t="s">
        <v>24</v>
      </c>
      <c r="B6" s="20" t="s">
        <v>20</v>
      </c>
      <c r="C6" s="20" t="s">
        <v>21</v>
      </c>
      <c r="D6" s="153">
        <v>9516.8154031310405</v>
      </c>
      <c r="E6" s="154">
        <v>13831.082651254022</v>
      </c>
      <c r="F6" s="155">
        <v>9150.9395593828631</v>
      </c>
      <c r="G6" s="156">
        <v>7937.7863329338761</v>
      </c>
      <c r="H6" s="157">
        <v>1769.6553085430701</v>
      </c>
      <c r="I6" s="158">
        <v>0</v>
      </c>
      <c r="J6" s="159">
        <v>761.53658334274701</v>
      </c>
      <c r="K6" s="160">
        <v>0</v>
      </c>
      <c r="L6" s="161">
        <v>4138.1822731307102</v>
      </c>
      <c r="M6" s="162">
        <v>0</v>
      </c>
      <c r="N6" s="163">
        <v>15.792199044339634</v>
      </c>
      <c r="O6" s="164">
        <v>1207.4817321455532</v>
      </c>
      <c r="P6" s="170">
        <f t="shared" si="1"/>
        <v>48329.272042908226</v>
      </c>
      <c r="Q6" s="86">
        <f t="shared" si="16"/>
        <v>-0.94506059310872403</v>
      </c>
      <c r="R6" s="86">
        <f t="shared" si="17"/>
        <v>0</v>
      </c>
      <c r="S6" s="86">
        <f t="shared" si="18"/>
        <v>0</v>
      </c>
      <c r="T6" s="86">
        <f t="shared" si="19"/>
        <v>0</v>
      </c>
      <c r="U6" s="86">
        <f t="shared" si="20"/>
        <v>-8.8357360441388269E-2</v>
      </c>
      <c r="V6" s="86">
        <f t="shared" si="21"/>
        <v>0</v>
      </c>
      <c r="W6" s="86">
        <f t="shared" si="22"/>
        <v>0</v>
      </c>
      <c r="X6" s="86">
        <f t="shared" si="23"/>
        <v>0</v>
      </c>
      <c r="Y6" s="86">
        <f t="shared" si="24"/>
        <v>0</v>
      </c>
      <c r="Z6" s="86">
        <f t="shared" si="25"/>
        <v>0</v>
      </c>
      <c r="AA6" s="86">
        <f t="shared" si="26"/>
        <v>0</v>
      </c>
      <c r="AB6" s="86">
        <f t="shared" si="27"/>
        <v>0</v>
      </c>
      <c r="AD6" s="170">
        <f t="shared" si="3"/>
        <v>-8993.9672093892623</v>
      </c>
      <c r="AE6" s="170">
        <f t="shared" si="4"/>
        <v>0</v>
      </c>
      <c r="AF6" s="170">
        <f t="shared" si="5"/>
        <v>0</v>
      </c>
      <c r="AG6" s="170">
        <f t="shared" si="6"/>
        <v>0</v>
      </c>
      <c r="AH6" s="170">
        <f t="shared" si="7"/>
        <v>-156.36207195395622</v>
      </c>
      <c r="AI6" s="170">
        <f t="shared" si="8"/>
        <v>0</v>
      </c>
      <c r="AJ6" s="170">
        <f t="shared" si="9"/>
        <v>0</v>
      </c>
      <c r="AK6" s="170">
        <f t="shared" si="10"/>
        <v>0</v>
      </c>
      <c r="AL6" s="170">
        <f t="shared" si="11"/>
        <v>0</v>
      </c>
      <c r="AM6" s="170">
        <f t="shared" si="12"/>
        <v>0</v>
      </c>
      <c r="AN6" s="170">
        <f t="shared" si="13"/>
        <v>0</v>
      </c>
      <c r="AO6" s="170">
        <f t="shared" si="28"/>
        <v>0</v>
      </c>
      <c r="AP6" s="170">
        <f t="shared" si="14"/>
        <v>9150.3292813432181</v>
      </c>
      <c r="AQ6" s="170">
        <f t="shared" si="15"/>
        <v>0</v>
      </c>
      <c r="AR6" s="170"/>
      <c r="AS6" s="170">
        <f>'Projection - England'!$B$13*'Eng19'!AP6</f>
        <v>0</v>
      </c>
      <c r="AT6" s="170">
        <f>'Projection - England'!$B$13*'Eng19'!AQ6</f>
        <v>0</v>
      </c>
      <c r="AU6" s="170">
        <f>'Projection - England'!$C$13*'Eng19'!AP6</f>
        <v>5070.2013905543017</v>
      </c>
      <c r="AV6" s="170">
        <f>'Projection - England'!$C$13*'Eng19'!AQ6</f>
        <v>0</v>
      </c>
      <c r="AW6" s="170">
        <f>'Projection - England'!$D$13*'Eng19'!AP6</f>
        <v>0</v>
      </c>
      <c r="AX6" s="170">
        <f>'Projection - England'!$D$13*'Eng19'!AQ6</f>
        <v>0</v>
      </c>
      <c r="AY6" s="170">
        <f>'Projection - England'!$E$13*'Eng19'!AP6</f>
        <v>1004.4626654750666</v>
      </c>
      <c r="AZ6" s="170">
        <f>'Projection - England'!$E$13*'Eng19'!AQ6</f>
        <v>0</v>
      </c>
      <c r="BA6" s="170">
        <f>'Projection - England'!$F$13*'Eng19'!AP6</f>
        <v>2061.4214547616725</v>
      </c>
      <c r="BB6" s="170">
        <f>'Projection - England'!$F$13*'Eng19'!AQ6</f>
        <v>0</v>
      </c>
      <c r="BC6" s="170">
        <f>'Projection - England'!$G$13*'Eng19'!AP6</f>
        <v>1014.2437705521795</v>
      </c>
      <c r="BD6" s="170">
        <f>'Projection - England'!$G$13*'Eng19'!AQ6</f>
        <v>0</v>
      </c>
    </row>
    <row r="7" spans="1:56" ht="19.95" customHeight="1">
      <c r="A7" s="132" t="s">
        <v>25</v>
      </c>
      <c r="B7" s="20" t="s">
        <v>20</v>
      </c>
      <c r="C7" s="20" t="s">
        <v>21</v>
      </c>
      <c r="D7" s="153">
        <v>14133.402741514843</v>
      </c>
      <c r="E7" s="154">
        <v>20540.512049549558</v>
      </c>
      <c r="F7" s="155">
        <v>3646.5601067499751</v>
      </c>
      <c r="G7" s="156">
        <v>3163.1303856556046</v>
      </c>
      <c r="H7" s="157">
        <v>2065.4526718284001</v>
      </c>
      <c r="I7" s="158">
        <v>0</v>
      </c>
      <c r="J7" s="159">
        <v>0</v>
      </c>
      <c r="K7" s="160">
        <v>0</v>
      </c>
      <c r="L7" s="161">
        <v>0</v>
      </c>
      <c r="M7" s="162">
        <v>0</v>
      </c>
      <c r="N7" s="163">
        <v>20.382618617947191</v>
      </c>
      <c r="O7" s="164">
        <v>1558.4681756707328</v>
      </c>
      <c r="P7" s="170">
        <f t="shared" si="1"/>
        <v>45127.908749587063</v>
      </c>
      <c r="Q7" s="86">
        <f t="shared" si="16"/>
        <v>-0.94506059310872403</v>
      </c>
      <c r="R7" s="86">
        <f t="shared" si="17"/>
        <v>0</v>
      </c>
      <c r="S7" s="86">
        <f t="shared" si="18"/>
        <v>0</v>
      </c>
      <c r="T7" s="86">
        <f t="shared" si="19"/>
        <v>0</v>
      </c>
      <c r="U7" s="86">
        <f t="shared" si="20"/>
        <v>-8.8357360441388269E-2</v>
      </c>
      <c r="V7" s="86">
        <f t="shared" si="21"/>
        <v>0</v>
      </c>
      <c r="W7" s="86">
        <f t="shared" si="22"/>
        <v>0</v>
      </c>
      <c r="X7" s="86">
        <f t="shared" si="23"/>
        <v>0</v>
      </c>
      <c r="Y7" s="86">
        <f t="shared" si="24"/>
        <v>0</v>
      </c>
      <c r="Z7" s="86">
        <f t="shared" si="25"/>
        <v>0</v>
      </c>
      <c r="AA7" s="86">
        <f t="shared" si="26"/>
        <v>0</v>
      </c>
      <c r="AB7" s="86">
        <f t="shared" si="27"/>
        <v>0</v>
      </c>
      <c r="AD7" s="170">
        <f t="shared" si="3"/>
        <v>-13356.921977540484</v>
      </c>
      <c r="AE7" s="170">
        <f t="shared" si="4"/>
        <v>0</v>
      </c>
      <c r="AF7" s="170">
        <f t="shared" si="5"/>
        <v>0</v>
      </c>
      <c r="AG7" s="170">
        <f t="shared" si="6"/>
        <v>0</v>
      </c>
      <c r="AH7" s="170">
        <f t="shared" si="7"/>
        <v>-182.49794619937038</v>
      </c>
      <c r="AI7" s="170">
        <f t="shared" si="8"/>
        <v>0</v>
      </c>
      <c r="AJ7" s="170">
        <f t="shared" si="9"/>
        <v>0</v>
      </c>
      <c r="AK7" s="170">
        <f t="shared" si="10"/>
        <v>0</v>
      </c>
      <c r="AL7" s="170">
        <f t="shared" si="11"/>
        <v>0</v>
      </c>
      <c r="AM7" s="170">
        <f t="shared" si="12"/>
        <v>0</v>
      </c>
      <c r="AN7" s="170">
        <f t="shared" si="13"/>
        <v>0</v>
      </c>
      <c r="AO7" s="170">
        <f t="shared" si="28"/>
        <v>0</v>
      </c>
      <c r="AP7" s="170">
        <f t="shared" si="14"/>
        <v>13539.419923739853</v>
      </c>
      <c r="AQ7" s="170">
        <f t="shared" si="15"/>
        <v>0</v>
      </c>
      <c r="AR7" s="170"/>
      <c r="AS7" s="170">
        <f>'Projection - England'!$B$13*'Eng19'!AP7</f>
        <v>0</v>
      </c>
      <c r="AT7" s="170">
        <f>'Projection - England'!$B$13*'Eng19'!AQ7</f>
        <v>0</v>
      </c>
      <c r="AU7" s="170">
        <f>'Projection - England'!$C$13*'Eng19'!AP7</f>
        <v>7502.198403352686</v>
      </c>
      <c r="AV7" s="170">
        <f>'Projection - England'!$C$13*'Eng19'!AQ7</f>
        <v>0</v>
      </c>
      <c r="AW7" s="170">
        <f>'Projection - England'!$D$13*'Eng19'!AP7</f>
        <v>0</v>
      </c>
      <c r="AX7" s="170">
        <f>'Projection - England'!$D$13*'Eng19'!AQ7</f>
        <v>0</v>
      </c>
      <c r="AY7" s="170">
        <f>'Projection - England'!$E$13*'Eng19'!AP7</f>
        <v>1486.2680246179702</v>
      </c>
      <c r="AZ7" s="170">
        <f>'Projection - England'!$E$13*'Eng19'!AQ7</f>
        <v>0</v>
      </c>
      <c r="BA7" s="170">
        <f>'Projection - England'!$F$13*'Eng19'!AP7</f>
        <v>3050.2127145011204</v>
      </c>
      <c r="BB7" s="170">
        <f>'Projection - England'!$F$13*'Eng19'!AQ7</f>
        <v>0</v>
      </c>
      <c r="BC7" s="170">
        <f>'Projection - England'!$G$13*'Eng19'!AP7</f>
        <v>1500.7407812680801</v>
      </c>
      <c r="BD7" s="170">
        <f>'Projection - England'!$G$13*'Eng19'!AQ7</f>
        <v>0</v>
      </c>
    </row>
    <row r="8" spans="1:56" ht="19.95" customHeight="1">
      <c r="A8" s="132" t="s">
        <v>26</v>
      </c>
      <c r="B8" s="20" t="s">
        <v>20</v>
      </c>
      <c r="C8" s="20" t="s">
        <v>21</v>
      </c>
      <c r="D8" s="153">
        <v>9692.4478615220523</v>
      </c>
      <c r="E8" s="154">
        <v>14086.334744033904</v>
      </c>
      <c r="F8" s="155">
        <v>10395.463197388117</v>
      </c>
      <c r="G8" s="156">
        <v>9017.3216812623559</v>
      </c>
      <c r="H8" s="157">
        <v>212.64194746020499</v>
      </c>
      <c r="I8" s="158">
        <v>0</v>
      </c>
      <c r="J8" s="159">
        <v>1511.0217643158901</v>
      </c>
      <c r="K8" s="160">
        <v>0</v>
      </c>
      <c r="L8" s="161">
        <v>338.26674285579401</v>
      </c>
      <c r="M8" s="162">
        <v>0</v>
      </c>
      <c r="N8" s="163">
        <v>77.725800774635587</v>
      </c>
      <c r="O8" s="164">
        <v>5942.9648960381182</v>
      </c>
      <c r="P8" s="170">
        <f t="shared" si="1"/>
        <v>51274.188635651073</v>
      </c>
      <c r="Q8" s="86">
        <f t="shared" si="16"/>
        <v>-0.94506059310872403</v>
      </c>
      <c r="R8" s="86">
        <f t="shared" si="17"/>
        <v>0</v>
      </c>
      <c r="S8" s="86">
        <f t="shared" si="18"/>
        <v>0</v>
      </c>
      <c r="T8" s="86">
        <f t="shared" si="19"/>
        <v>0</v>
      </c>
      <c r="U8" s="86">
        <f t="shared" si="20"/>
        <v>-8.8357360441388269E-2</v>
      </c>
      <c r="V8" s="86">
        <f t="shared" si="21"/>
        <v>0</v>
      </c>
      <c r="W8" s="86">
        <f t="shared" si="22"/>
        <v>0</v>
      </c>
      <c r="X8" s="86">
        <f t="shared" si="23"/>
        <v>0</v>
      </c>
      <c r="Y8" s="86">
        <f t="shared" si="24"/>
        <v>0</v>
      </c>
      <c r="Z8" s="86">
        <f t="shared" si="25"/>
        <v>0</v>
      </c>
      <c r="AA8" s="86">
        <f t="shared" si="26"/>
        <v>0</v>
      </c>
      <c r="AB8" s="86">
        <f t="shared" si="27"/>
        <v>0</v>
      </c>
      <c r="AD8" s="170">
        <f t="shared" si="3"/>
        <v>-9159.9505246854151</v>
      </c>
      <c r="AE8" s="170">
        <f t="shared" si="4"/>
        <v>0</v>
      </c>
      <c r="AF8" s="170">
        <f t="shared" si="5"/>
        <v>0</v>
      </c>
      <c r="AG8" s="170">
        <f t="shared" si="6"/>
        <v>0</v>
      </c>
      <c r="AH8" s="170">
        <f t="shared" si="7"/>
        <v>-18.788481196700079</v>
      </c>
      <c r="AI8" s="170">
        <f t="shared" si="8"/>
        <v>0</v>
      </c>
      <c r="AJ8" s="170">
        <f t="shared" si="9"/>
        <v>0</v>
      </c>
      <c r="AK8" s="170">
        <f t="shared" si="10"/>
        <v>0</v>
      </c>
      <c r="AL8" s="170">
        <f t="shared" si="11"/>
        <v>0</v>
      </c>
      <c r="AM8" s="170">
        <f t="shared" si="12"/>
        <v>0</v>
      </c>
      <c r="AN8" s="170">
        <f t="shared" si="13"/>
        <v>0</v>
      </c>
      <c r="AO8" s="170">
        <f t="shared" si="28"/>
        <v>0</v>
      </c>
      <c r="AP8" s="170">
        <f t="shared" si="14"/>
        <v>9178.7390058821147</v>
      </c>
      <c r="AQ8" s="170">
        <f t="shared" si="15"/>
        <v>0</v>
      </c>
      <c r="AR8" s="170"/>
      <c r="AS8" s="170">
        <f>'Projection - England'!$B$13*'Eng19'!AP8</f>
        <v>0</v>
      </c>
      <c r="AT8" s="170">
        <f>'Projection - England'!$B$13*'Eng19'!AQ8</f>
        <v>0</v>
      </c>
      <c r="AU8" s="170">
        <f>'Projection - England'!$C$13*'Eng19'!AP8</f>
        <v>5085.9432311409646</v>
      </c>
      <c r="AV8" s="170">
        <f>'Projection - England'!$C$13*'Eng19'!AQ8</f>
        <v>0</v>
      </c>
      <c r="AW8" s="170">
        <f>'Projection - England'!$D$13*'Eng19'!AP8</f>
        <v>0</v>
      </c>
      <c r="AX8" s="170">
        <f>'Projection - England'!$D$13*'Eng19'!AQ8</f>
        <v>0</v>
      </c>
      <c r="AY8" s="170">
        <f>'Projection - England'!$E$13*'Eng19'!AP8</f>
        <v>1007.5812972486724</v>
      </c>
      <c r="AZ8" s="170">
        <f>'Projection - England'!$E$13*'Eng19'!AQ8</f>
        <v>0</v>
      </c>
      <c r="BA8" s="170">
        <f>'Projection - England'!$F$13*'Eng19'!AP8</f>
        <v>2067.82170702448</v>
      </c>
      <c r="BB8" s="170">
        <f>'Projection - England'!$F$13*'Eng19'!AQ8</f>
        <v>0</v>
      </c>
      <c r="BC8" s="170">
        <f>'Projection - England'!$G$13*'Eng19'!AP8</f>
        <v>1017.392770468</v>
      </c>
      <c r="BD8" s="170">
        <f>'Projection - England'!$G$13*'Eng19'!AQ8</f>
        <v>0</v>
      </c>
    </row>
    <row r="9" spans="1:56" ht="19.95" customHeight="1">
      <c r="A9" s="132" t="s">
        <v>27</v>
      </c>
      <c r="B9" s="20" t="s">
        <v>20</v>
      </c>
      <c r="C9" s="20" t="s">
        <v>21</v>
      </c>
      <c r="D9" s="153">
        <v>7504.5130879293583</v>
      </c>
      <c r="E9" s="154">
        <v>10906.541356515088</v>
      </c>
      <c r="F9" s="155">
        <v>10106.566642015358</v>
      </c>
      <c r="G9" s="156">
        <v>8766.7245579846422</v>
      </c>
      <c r="H9" s="157">
        <v>3985</v>
      </c>
      <c r="I9" s="158">
        <v>0</v>
      </c>
      <c r="J9" s="159">
        <v>1148</v>
      </c>
      <c r="K9" s="160">
        <v>0</v>
      </c>
      <c r="L9" s="161">
        <v>4771</v>
      </c>
      <c r="M9" s="162">
        <v>0</v>
      </c>
      <c r="N9" s="163">
        <v>8.5954563902170964</v>
      </c>
      <c r="O9" s="164">
        <v>657.21414360978292</v>
      </c>
      <c r="P9" s="170">
        <f t="shared" si="1"/>
        <v>47854.155244444446</v>
      </c>
      <c r="Q9" s="86">
        <f t="shared" si="16"/>
        <v>-0.94506059310872403</v>
      </c>
      <c r="R9" s="86">
        <f t="shared" si="17"/>
        <v>0</v>
      </c>
      <c r="S9" s="86">
        <f t="shared" si="18"/>
        <v>0</v>
      </c>
      <c r="T9" s="86">
        <f t="shared" si="19"/>
        <v>0</v>
      </c>
      <c r="U9" s="86">
        <f t="shared" si="20"/>
        <v>-8.8357360441388269E-2</v>
      </c>
      <c r="V9" s="86">
        <f t="shared" si="21"/>
        <v>0</v>
      </c>
      <c r="W9" s="86">
        <f t="shared" si="22"/>
        <v>0</v>
      </c>
      <c r="X9" s="86">
        <f t="shared" si="23"/>
        <v>0</v>
      </c>
      <c r="Y9" s="86">
        <f t="shared" si="24"/>
        <v>0</v>
      </c>
      <c r="Z9" s="86">
        <f t="shared" si="25"/>
        <v>0</v>
      </c>
      <c r="AA9" s="86">
        <f t="shared" si="26"/>
        <v>0</v>
      </c>
      <c r="AB9" s="86">
        <f t="shared" si="27"/>
        <v>0</v>
      </c>
      <c r="AD9" s="170">
        <f t="shared" si="3"/>
        <v>-7092.2195898707014</v>
      </c>
      <c r="AE9" s="170">
        <f t="shared" si="4"/>
        <v>0</v>
      </c>
      <c r="AF9" s="170">
        <f t="shared" si="5"/>
        <v>0</v>
      </c>
      <c r="AG9" s="170">
        <f t="shared" si="6"/>
        <v>0</v>
      </c>
      <c r="AH9" s="170">
        <f t="shared" si="7"/>
        <v>-352.10408135893226</v>
      </c>
      <c r="AI9" s="170">
        <f t="shared" si="8"/>
        <v>0</v>
      </c>
      <c r="AJ9" s="170">
        <f t="shared" si="9"/>
        <v>0</v>
      </c>
      <c r="AK9" s="170">
        <f t="shared" si="10"/>
        <v>0</v>
      </c>
      <c r="AL9" s="170">
        <f t="shared" si="11"/>
        <v>0</v>
      </c>
      <c r="AM9" s="170">
        <f t="shared" si="12"/>
        <v>0</v>
      </c>
      <c r="AN9" s="170">
        <f t="shared" si="13"/>
        <v>0</v>
      </c>
      <c r="AO9" s="170">
        <f t="shared" si="28"/>
        <v>0</v>
      </c>
      <c r="AP9" s="170">
        <f t="shared" si="14"/>
        <v>7444.3236712296339</v>
      </c>
      <c r="AQ9" s="170">
        <f t="shared" si="15"/>
        <v>0</v>
      </c>
      <c r="AR9" s="170"/>
      <c r="AS9" s="170">
        <f>'Projection - England'!$B$13*'Eng19'!AP9</f>
        <v>0</v>
      </c>
      <c r="AT9" s="170">
        <f>'Projection - England'!$B$13*'Eng19'!AQ9</f>
        <v>0</v>
      </c>
      <c r="AU9" s="170">
        <f>'Projection - England'!$C$13*'Eng19'!AP9</f>
        <v>4124.9029481990565</v>
      </c>
      <c r="AV9" s="170">
        <f>'Projection - England'!$C$13*'Eng19'!AQ9</f>
        <v>0</v>
      </c>
      <c r="AW9" s="170">
        <f>'Projection - England'!$D$13*'Eng19'!AP9</f>
        <v>0</v>
      </c>
      <c r="AX9" s="170">
        <f>'Projection - England'!$D$13*'Eng19'!AQ9</f>
        <v>0</v>
      </c>
      <c r="AY9" s="170">
        <f>'Projection - England'!$E$13*'Eng19'!AP9</f>
        <v>817.1886461734839</v>
      </c>
      <c r="AZ9" s="170">
        <f>'Projection - England'!$E$13*'Eng19'!AQ9</f>
        <v>0</v>
      </c>
      <c r="BA9" s="170">
        <f>'Projection - England'!$F$13*'Eng19'!AP9</f>
        <v>1677.0859343118912</v>
      </c>
      <c r="BB9" s="170">
        <f>'Projection - England'!$F$13*'Eng19'!AQ9</f>
        <v>0</v>
      </c>
      <c r="BC9" s="170">
        <f>'Projection - England'!$G$13*'Eng19'!AP9</f>
        <v>825.14614254520416</v>
      </c>
      <c r="BD9" s="170">
        <f>'Projection - England'!$G$13*'Eng19'!AQ9</f>
        <v>0</v>
      </c>
    </row>
    <row r="10" spans="1:56" ht="19.95" customHeight="1">
      <c r="A10" s="132" t="s">
        <v>28</v>
      </c>
      <c r="B10" s="20" t="s">
        <v>20</v>
      </c>
      <c r="C10" s="20" t="s">
        <v>21</v>
      </c>
      <c r="D10" s="153">
        <v>12036.799415176543</v>
      </c>
      <c r="E10" s="154">
        <v>17493.453483725258</v>
      </c>
      <c r="F10" s="155">
        <v>11171.077424905163</v>
      </c>
      <c r="G10" s="156">
        <v>9690.1116144557363</v>
      </c>
      <c r="H10" s="157">
        <v>3462.4954733312802</v>
      </c>
      <c r="I10" s="158">
        <v>0</v>
      </c>
      <c r="J10" s="159">
        <v>0</v>
      </c>
      <c r="K10" s="160">
        <v>0</v>
      </c>
      <c r="L10" s="161">
        <v>0</v>
      </c>
      <c r="M10" s="162">
        <v>0</v>
      </c>
      <c r="N10" s="163">
        <v>0</v>
      </c>
      <c r="O10" s="164">
        <v>0</v>
      </c>
      <c r="P10" s="170">
        <f t="shared" si="1"/>
        <v>53853.937411593986</v>
      </c>
      <c r="Q10" s="86">
        <f t="shared" si="16"/>
        <v>-0.94506059310872403</v>
      </c>
      <c r="R10" s="86">
        <f t="shared" si="17"/>
        <v>0</v>
      </c>
      <c r="S10" s="86">
        <f t="shared" si="18"/>
        <v>0</v>
      </c>
      <c r="T10" s="86">
        <f t="shared" si="19"/>
        <v>0</v>
      </c>
      <c r="U10" s="86">
        <f t="shared" si="20"/>
        <v>-8.8357360441388269E-2</v>
      </c>
      <c r="V10" s="86">
        <f t="shared" si="21"/>
        <v>0</v>
      </c>
      <c r="W10" s="86">
        <f t="shared" si="22"/>
        <v>0</v>
      </c>
      <c r="X10" s="86">
        <f t="shared" si="23"/>
        <v>0</v>
      </c>
      <c r="Y10" s="86">
        <f t="shared" si="24"/>
        <v>0</v>
      </c>
      <c r="Z10" s="86">
        <f t="shared" si="25"/>
        <v>0</v>
      </c>
      <c r="AA10" s="86">
        <f t="shared" si="26"/>
        <v>0</v>
      </c>
      <c r="AB10" s="86">
        <f t="shared" si="27"/>
        <v>0</v>
      </c>
      <c r="AD10" s="170">
        <f t="shared" si="3"/>
        <v>-11375.504794437487</v>
      </c>
      <c r="AE10" s="170">
        <f t="shared" si="4"/>
        <v>0</v>
      </c>
      <c r="AF10" s="170">
        <f t="shared" si="5"/>
        <v>0</v>
      </c>
      <c r="AG10" s="170">
        <f t="shared" si="6"/>
        <v>0</v>
      </c>
      <c r="AH10" s="170">
        <f t="shared" si="7"/>
        <v>-305.93696056380719</v>
      </c>
      <c r="AI10" s="170">
        <f t="shared" si="8"/>
        <v>0</v>
      </c>
      <c r="AJ10" s="170">
        <f t="shared" si="9"/>
        <v>0</v>
      </c>
      <c r="AK10" s="170">
        <f t="shared" si="10"/>
        <v>0</v>
      </c>
      <c r="AL10" s="170">
        <f t="shared" si="11"/>
        <v>0</v>
      </c>
      <c r="AM10" s="170">
        <f t="shared" si="12"/>
        <v>0</v>
      </c>
      <c r="AN10" s="170">
        <f t="shared" si="13"/>
        <v>0</v>
      </c>
      <c r="AO10" s="170">
        <f t="shared" si="28"/>
        <v>0</v>
      </c>
      <c r="AP10" s="170">
        <f t="shared" si="14"/>
        <v>11681.441755001295</v>
      </c>
      <c r="AQ10" s="170">
        <f t="shared" si="15"/>
        <v>0</v>
      </c>
      <c r="AR10" s="170"/>
      <c r="AS10" s="170">
        <f>'Projection - England'!$B$13*'Eng19'!AP10</f>
        <v>0</v>
      </c>
      <c r="AT10" s="170">
        <f>'Projection - England'!$B$13*'Eng19'!AQ10</f>
        <v>0</v>
      </c>
      <c r="AU10" s="170">
        <f>'Projection - England'!$C$13*'Eng19'!AP10</f>
        <v>6472.6919008965342</v>
      </c>
      <c r="AV10" s="170">
        <f>'Projection - England'!$C$13*'Eng19'!AQ10</f>
        <v>0</v>
      </c>
      <c r="AW10" s="170">
        <f>'Projection - England'!$D$13*'Eng19'!AP10</f>
        <v>0</v>
      </c>
      <c r="AX10" s="170">
        <f>'Projection - England'!$D$13*'Eng19'!AQ10</f>
        <v>0</v>
      </c>
      <c r="AY10" s="170">
        <f>'Projection - England'!$E$13*'Eng19'!AP10</f>
        <v>1282.3114623584254</v>
      </c>
      <c r="AZ10" s="170">
        <f>'Projection - England'!$E$13*'Eng19'!AQ10</f>
        <v>0</v>
      </c>
      <c r="BA10" s="170">
        <f>'Projection - England'!$F$13*'Eng19'!AP10</f>
        <v>2631.6402301943881</v>
      </c>
      <c r="BB10" s="170">
        <f>'Projection - England'!$F$13*'Eng19'!AQ10</f>
        <v>0</v>
      </c>
      <c r="BC10" s="170">
        <f>'Projection - England'!$G$13*'Eng19'!AP10</f>
        <v>1294.7981615519509</v>
      </c>
      <c r="BD10" s="170">
        <f>'Projection - England'!$G$13*'Eng19'!AQ10</f>
        <v>0</v>
      </c>
    </row>
    <row r="11" spans="1:56" ht="19.95" customHeight="1">
      <c r="A11" s="132" t="s">
        <v>29</v>
      </c>
      <c r="B11" s="20" t="s">
        <v>20</v>
      </c>
      <c r="C11" s="20" t="s">
        <v>21</v>
      </c>
      <c r="D11" s="153">
        <v>14801.690314072763</v>
      </c>
      <c r="E11" s="154">
        <v>21511.755081941836</v>
      </c>
      <c r="F11" s="155">
        <v>5576.2823162314253</v>
      </c>
      <c r="G11" s="156">
        <v>4837.0265447745751</v>
      </c>
      <c r="H11" s="157">
        <v>7082.8641878205099</v>
      </c>
      <c r="I11" s="158">
        <v>0</v>
      </c>
      <c r="J11" s="159">
        <v>2297.1289730130102</v>
      </c>
      <c r="K11" s="160">
        <v>0</v>
      </c>
      <c r="L11" s="161">
        <v>0</v>
      </c>
      <c r="M11" s="162">
        <v>0</v>
      </c>
      <c r="N11" s="163">
        <v>0.15969506558697172</v>
      </c>
      <c r="O11" s="164">
        <v>12.210387791380429</v>
      </c>
      <c r="P11" s="170">
        <f t="shared" si="1"/>
        <v>56119.117500711087</v>
      </c>
      <c r="Q11" s="86">
        <f t="shared" si="16"/>
        <v>-0.94506059310872403</v>
      </c>
      <c r="R11" s="86">
        <f t="shared" si="17"/>
        <v>0</v>
      </c>
      <c r="S11" s="86">
        <f t="shared" si="18"/>
        <v>0</v>
      </c>
      <c r="T11" s="86">
        <f t="shared" si="19"/>
        <v>0</v>
      </c>
      <c r="U11" s="86">
        <f t="shared" si="20"/>
        <v>-8.8357360441388269E-2</v>
      </c>
      <c r="V11" s="86">
        <f t="shared" si="21"/>
        <v>0</v>
      </c>
      <c r="W11" s="86">
        <f t="shared" si="22"/>
        <v>0</v>
      </c>
      <c r="X11" s="86">
        <f t="shared" si="23"/>
        <v>0</v>
      </c>
      <c r="Y11" s="86">
        <f t="shared" si="24"/>
        <v>0</v>
      </c>
      <c r="Z11" s="86">
        <f t="shared" si="25"/>
        <v>0</v>
      </c>
      <c r="AA11" s="86">
        <f t="shared" si="26"/>
        <v>0</v>
      </c>
      <c r="AB11" s="86">
        <f t="shared" si="27"/>
        <v>0</v>
      </c>
      <c r="AD11" s="170">
        <f t="shared" si="3"/>
        <v>-13988.494227229261</v>
      </c>
      <c r="AE11" s="170">
        <f t="shared" si="4"/>
        <v>0</v>
      </c>
      <c r="AF11" s="170">
        <f t="shared" si="5"/>
        <v>0</v>
      </c>
      <c r="AG11" s="170">
        <f t="shared" si="6"/>
        <v>0</v>
      </c>
      <c r="AH11" s="170">
        <f t="shared" si="7"/>
        <v>-625.82318400065753</v>
      </c>
      <c r="AI11" s="170">
        <f t="shared" si="8"/>
        <v>0</v>
      </c>
      <c r="AJ11" s="170">
        <f t="shared" si="9"/>
        <v>0</v>
      </c>
      <c r="AK11" s="170">
        <f t="shared" si="10"/>
        <v>0</v>
      </c>
      <c r="AL11" s="170">
        <f t="shared" si="11"/>
        <v>0</v>
      </c>
      <c r="AM11" s="170">
        <f t="shared" si="12"/>
        <v>0</v>
      </c>
      <c r="AN11" s="170">
        <f t="shared" si="13"/>
        <v>0</v>
      </c>
      <c r="AO11" s="170">
        <f t="shared" si="28"/>
        <v>0</v>
      </c>
      <c r="AP11" s="170">
        <f t="shared" si="14"/>
        <v>14614.317411229918</v>
      </c>
      <c r="AQ11" s="170">
        <f t="shared" si="15"/>
        <v>0</v>
      </c>
      <c r="AR11" s="170"/>
      <c r="AS11" s="170">
        <f>'Projection - England'!$B$13*'Eng19'!AP11</f>
        <v>0</v>
      </c>
      <c r="AT11" s="170">
        <f>'Projection - England'!$B$13*'Eng19'!AQ11</f>
        <v>0</v>
      </c>
      <c r="AU11" s="170">
        <f>'Projection - England'!$C$13*'Eng19'!AP11</f>
        <v>8097.799563508469</v>
      </c>
      <c r="AV11" s="170">
        <f>'Projection - England'!$C$13*'Eng19'!AQ11</f>
        <v>0</v>
      </c>
      <c r="AW11" s="170">
        <f>'Projection - England'!$D$13*'Eng19'!AP11</f>
        <v>0</v>
      </c>
      <c r="AX11" s="170">
        <f>'Projection - England'!$D$13*'Eng19'!AQ11</f>
        <v>0</v>
      </c>
      <c r="AY11" s="170">
        <f>'Projection - England'!$E$13*'Eng19'!AP11</f>
        <v>1604.2631657980951</v>
      </c>
      <c r="AZ11" s="170">
        <f>'Projection - England'!$E$13*'Eng19'!AQ11</f>
        <v>0</v>
      </c>
      <c r="BA11" s="170">
        <f>'Projection - England'!$F$13*'Eng19'!AP11</f>
        <v>3292.369764182306</v>
      </c>
      <c r="BB11" s="170">
        <f>'Projection - England'!$F$13*'Eng19'!AQ11</f>
        <v>0</v>
      </c>
      <c r="BC11" s="170">
        <f>'Projection - England'!$G$13*'Eng19'!AP11</f>
        <v>1619.884917741052</v>
      </c>
      <c r="BD11" s="170">
        <f>'Projection - England'!$G$13*'Eng19'!AQ11</f>
        <v>0</v>
      </c>
    </row>
    <row r="12" spans="1:56" ht="19.95" customHeight="1">
      <c r="A12" s="132" t="s">
        <v>30</v>
      </c>
      <c r="B12" s="20" t="s">
        <v>20</v>
      </c>
      <c r="C12" s="20" t="s">
        <v>21</v>
      </c>
      <c r="D12" s="153">
        <v>8941.0194480776954</v>
      </c>
      <c r="E12" s="154">
        <v>12994.260551922303</v>
      </c>
      <c r="F12" s="155">
        <v>10174.342407391137</v>
      </c>
      <c r="G12" s="156">
        <v>8825.515192608862</v>
      </c>
      <c r="H12" s="157">
        <v>3450</v>
      </c>
      <c r="I12" s="158">
        <v>0</v>
      </c>
      <c r="J12" s="159">
        <v>1046</v>
      </c>
      <c r="K12" s="160">
        <v>0</v>
      </c>
      <c r="L12" s="161">
        <v>1908</v>
      </c>
      <c r="M12" s="162">
        <v>0</v>
      </c>
      <c r="N12" s="163">
        <v>9.6165064929040192</v>
      </c>
      <c r="O12" s="164">
        <v>735.28429350709598</v>
      </c>
      <c r="P12" s="170">
        <f t="shared" si="1"/>
        <v>48084.038400000005</v>
      </c>
      <c r="Q12" s="86">
        <f t="shared" si="16"/>
        <v>-0.94506059310872403</v>
      </c>
      <c r="R12" s="86">
        <f t="shared" si="17"/>
        <v>0</v>
      </c>
      <c r="S12" s="86">
        <f t="shared" si="18"/>
        <v>0</v>
      </c>
      <c r="T12" s="86">
        <f t="shared" si="19"/>
        <v>0</v>
      </c>
      <c r="U12" s="86">
        <f t="shared" si="20"/>
        <v>-8.8357360441388269E-2</v>
      </c>
      <c r="V12" s="86">
        <f t="shared" si="21"/>
        <v>0</v>
      </c>
      <c r="W12" s="86">
        <f t="shared" si="22"/>
        <v>0</v>
      </c>
      <c r="X12" s="86">
        <f t="shared" si="23"/>
        <v>0</v>
      </c>
      <c r="Y12" s="86">
        <f t="shared" si="24"/>
        <v>0</v>
      </c>
      <c r="Z12" s="86">
        <f t="shared" si="25"/>
        <v>0</v>
      </c>
      <c r="AA12" s="86">
        <f t="shared" si="26"/>
        <v>0</v>
      </c>
      <c r="AB12" s="86">
        <f t="shared" si="27"/>
        <v>0</v>
      </c>
      <c r="AD12" s="170">
        <f t="shared" si="3"/>
        <v>-8449.8051425969425</v>
      </c>
      <c r="AE12" s="170">
        <f t="shared" si="4"/>
        <v>0</v>
      </c>
      <c r="AF12" s="170">
        <f t="shared" si="5"/>
        <v>0</v>
      </c>
      <c r="AG12" s="170">
        <f t="shared" si="6"/>
        <v>0</v>
      </c>
      <c r="AH12" s="170">
        <f t="shared" si="7"/>
        <v>-304.8328935227895</v>
      </c>
      <c r="AI12" s="170">
        <f t="shared" si="8"/>
        <v>0</v>
      </c>
      <c r="AJ12" s="170">
        <f t="shared" si="9"/>
        <v>0</v>
      </c>
      <c r="AK12" s="170">
        <f t="shared" si="10"/>
        <v>0</v>
      </c>
      <c r="AL12" s="170">
        <f t="shared" si="11"/>
        <v>0</v>
      </c>
      <c r="AM12" s="170">
        <f t="shared" si="12"/>
        <v>0</v>
      </c>
      <c r="AN12" s="170">
        <f t="shared" si="13"/>
        <v>0</v>
      </c>
      <c r="AO12" s="170">
        <f t="shared" si="28"/>
        <v>0</v>
      </c>
      <c r="AP12" s="170">
        <f t="shared" si="14"/>
        <v>8754.6380361197316</v>
      </c>
      <c r="AQ12" s="170">
        <f t="shared" si="15"/>
        <v>0</v>
      </c>
      <c r="AR12" s="170"/>
      <c r="AS12" s="170">
        <f>'Projection - England'!$B$13*'Eng19'!AP12</f>
        <v>0</v>
      </c>
      <c r="AT12" s="170">
        <f>'Projection - England'!$B$13*'Eng19'!AQ12</f>
        <v>0</v>
      </c>
      <c r="AU12" s="170">
        <f>'Projection - England'!$C$13*'Eng19'!AP12</f>
        <v>4850.9487013802809</v>
      </c>
      <c r="AV12" s="170">
        <f>'Projection - England'!$C$13*'Eng19'!AQ12</f>
        <v>0</v>
      </c>
      <c r="AW12" s="170">
        <f>'Projection - England'!$D$13*'Eng19'!AP12</f>
        <v>0</v>
      </c>
      <c r="AX12" s="170">
        <f>'Projection - England'!$D$13*'Eng19'!AQ12</f>
        <v>0</v>
      </c>
      <c r="AY12" s="170">
        <f>'Projection - England'!$E$13*'Eng19'!AP12</f>
        <v>961.02629606563846</v>
      </c>
      <c r="AZ12" s="170">
        <f>'Projection - England'!$E$13*'Eng19'!AQ12</f>
        <v>0</v>
      </c>
      <c r="BA12" s="170">
        <f>'Projection - England'!$F$13*'Eng19'!AP12</f>
        <v>1972.2786056591626</v>
      </c>
      <c r="BB12" s="170">
        <f>'Projection - England'!$F$13*'Eng19'!AQ12</f>
        <v>0</v>
      </c>
      <c r="BC12" s="170">
        <f>'Projection - England'!$G$13*'Eng19'!AP12</f>
        <v>970.38443301465168</v>
      </c>
      <c r="BD12" s="170">
        <f>'Projection - England'!$G$13*'Eng19'!AQ12</f>
        <v>0</v>
      </c>
    </row>
    <row r="13" spans="1:56" ht="19.95" customHeight="1">
      <c r="A13" s="132" t="s">
        <v>31</v>
      </c>
      <c r="B13" s="20" t="s">
        <v>20</v>
      </c>
      <c r="C13" s="20" t="s">
        <v>21</v>
      </c>
      <c r="D13" s="153">
        <v>6745.9394434448495</v>
      </c>
      <c r="E13" s="154">
        <v>9804.0827787773724</v>
      </c>
      <c r="F13" s="155">
        <v>11810.388071444617</v>
      </c>
      <c r="G13" s="156">
        <v>10244.667928555384</v>
      </c>
      <c r="H13" s="157">
        <v>2621</v>
      </c>
      <c r="I13" s="158">
        <v>0</v>
      </c>
      <c r="J13" s="159">
        <v>0</v>
      </c>
      <c r="K13" s="160">
        <v>0</v>
      </c>
      <c r="L13" s="161">
        <v>2480</v>
      </c>
      <c r="M13" s="162">
        <v>0</v>
      </c>
      <c r="N13" s="163">
        <v>1.8441364534691775</v>
      </c>
      <c r="O13" s="164">
        <v>141.00386354653079</v>
      </c>
      <c r="P13" s="170">
        <f t="shared" si="1"/>
        <v>43848.926222222224</v>
      </c>
      <c r="Q13" s="86">
        <f t="shared" si="16"/>
        <v>-0.94506059310872403</v>
      </c>
      <c r="R13" s="86">
        <f t="shared" si="17"/>
        <v>0</v>
      </c>
      <c r="S13" s="86">
        <f t="shared" si="18"/>
        <v>0</v>
      </c>
      <c r="T13" s="86">
        <f t="shared" si="19"/>
        <v>0</v>
      </c>
      <c r="U13" s="86">
        <f t="shared" si="20"/>
        <v>-8.8357360441388269E-2</v>
      </c>
      <c r="V13" s="86">
        <f t="shared" si="21"/>
        <v>0</v>
      </c>
      <c r="W13" s="86">
        <f t="shared" si="22"/>
        <v>0</v>
      </c>
      <c r="X13" s="86">
        <f t="shared" si="23"/>
        <v>0</v>
      </c>
      <c r="Y13" s="86">
        <f t="shared" si="24"/>
        <v>0</v>
      </c>
      <c r="Z13" s="86">
        <f t="shared" si="25"/>
        <v>0</v>
      </c>
      <c r="AA13" s="86">
        <f t="shared" si="26"/>
        <v>0</v>
      </c>
      <c r="AB13" s="86">
        <f t="shared" si="27"/>
        <v>0</v>
      </c>
      <c r="AD13" s="170">
        <f t="shared" si="3"/>
        <v>-6375.321531497525</v>
      </c>
      <c r="AE13" s="170">
        <f t="shared" si="4"/>
        <v>0</v>
      </c>
      <c r="AF13" s="170">
        <f t="shared" si="5"/>
        <v>0</v>
      </c>
      <c r="AG13" s="170">
        <f t="shared" si="6"/>
        <v>0</v>
      </c>
      <c r="AH13" s="170">
        <f t="shared" si="7"/>
        <v>-231.58464171687865</v>
      </c>
      <c r="AI13" s="170">
        <f t="shared" si="8"/>
        <v>0</v>
      </c>
      <c r="AJ13" s="170">
        <f t="shared" si="9"/>
        <v>0</v>
      </c>
      <c r="AK13" s="170">
        <f t="shared" si="10"/>
        <v>0</v>
      </c>
      <c r="AL13" s="170">
        <f t="shared" si="11"/>
        <v>0</v>
      </c>
      <c r="AM13" s="170">
        <f t="shared" si="12"/>
        <v>0</v>
      </c>
      <c r="AN13" s="170">
        <f t="shared" si="13"/>
        <v>0</v>
      </c>
      <c r="AO13" s="170">
        <f t="shared" si="28"/>
        <v>0</v>
      </c>
      <c r="AP13" s="170">
        <f t="shared" si="14"/>
        <v>6606.9061732144037</v>
      </c>
      <c r="AQ13" s="170">
        <f t="shared" si="15"/>
        <v>0</v>
      </c>
      <c r="AR13" s="170"/>
      <c r="AS13" s="170">
        <f>'Projection - England'!$B$13*'Eng19'!AP13</f>
        <v>0</v>
      </c>
      <c r="AT13" s="170">
        <f>'Projection - England'!$B$13*'Eng19'!AQ13</f>
        <v>0</v>
      </c>
      <c r="AU13" s="170">
        <f>'Projection - England'!$C$13*'Eng19'!AP13</f>
        <v>3660.8895523567539</v>
      </c>
      <c r="AV13" s="170">
        <f>'Projection - England'!$C$13*'Eng19'!AQ13</f>
        <v>0</v>
      </c>
      <c r="AW13" s="170">
        <f>'Projection - England'!$D$13*'Eng19'!AP13</f>
        <v>0</v>
      </c>
      <c r="AX13" s="170">
        <f>'Projection - England'!$D$13*'Eng19'!AQ13</f>
        <v>0</v>
      </c>
      <c r="AY13" s="170">
        <f>'Projection - England'!$E$13*'Eng19'!AP13</f>
        <v>725.26248851193543</v>
      </c>
      <c r="AZ13" s="170">
        <f>'Projection - England'!$E$13*'Eng19'!AQ13</f>
        <v>0</v>
      </c>
      <c r="BA13" s="170">
        <f>'Projection - England'!$F$13*'Eng19'!AP13</f>
        <v>1488.4292921382416</v>
      </c>
      <c r="BB13" s="170">
        <f>'Projection - England'!$F$13*'Eng19'!AQ13</f>
        <v>0</v>
      </c>
      <c r="BC13" s="170">
        <f>'Projection - England'!$G$13*'Eng19'!AP13</f>
        <v>732.32484020747461</v>
      </c>
      <c r="BD13" s="170">
        <f>'Projection - England'!$G$13*'Eng19'!AQ13</f>
        <v>0</v>
      </c>
    </row>
    <row r="14" spans="1:56" ht="19.95" customHeight="1">
      <c r="A14" s="132" t="s">
        <v>32</v>
      </c>
      <c r="B14" s="20" t="s">
        <v>20</v>
      </c>
      <c r="C14" s="20" t="s">
        <v>21</v>
      </c>
      <c r="D14" s="153">
        <v>13231.923119172334</v>
      </c>
      <c r="E14" s="154">
        <v>19230.363787039565</v>
      </c>
      <c r="F14" s="155">
        <v>7362.0346950281219</v>
      </c>
      <c r="G14" s="156">
        <v>6386.0391608487789</v>
      </c>
      <c r="H14" s="157">
        <v>6938.4912846276802</v>
      </c>
      <c r="I14" s="158">
        <v>0</v>
      </c>
      <c r="J14" s="159">
        <v>2331.9565481825898</v>
      </c>
      <c r="K14" s="160">
        <v>0</v>
      </c>
      <c r="L14" s="161">
        <v>0</v>
      </c>
      <c r="M14" s="162">
        <v>0</v>
      </c>
      <c r="N14" s="163">
        <v>0</v>
      </c>
      <c r="O14" s="164">
        <v>0</v>
      </c>
      <c r="P14" s="170">
        <f t="shared" si="1"/>
        <v>55480.808594899077</v>
      </c>
      <c r="Q14" s="86">
        <f t="shared" si="16"/>
        <v>-0.94506059310872403</v>
      </c>
      <c r="R14" s="86">
        <f t="shared" si="17"/>
        <v>0</v>
      </c>
      <c r="S14" s="86">
        <f t="shared" si="18"/>
        <v>0</v>
      </c>
      <c r="T14" s="86">
        <f t="shared" si="19"/>
        <v>0</v>
      </c>
      <c r="U14" s="86">
        <f t="shared" si="20"/>
        <v>-8.8357360441388269E-2</v>
      </c>
      <c r="V14" s="86">
        <f t="shared" si="21"/>
        <v>0</v>
      </c>
      <c r="W14" s="86">
        <f t="shared" si="22"/>
        <v>0</v>
      </c>
      <c r="X14" s="86">
        <f t="shared" si="23"/>
        <v>0</v>
      </c>
      <c r="Y14" s="86">
        <f t="shared" si="24"/>
        <v>0</v>
      </c>
      <c r="Z14" s="86">
        <f t="shared" si="25"/>
        <v>0</v>
      </c>
      <c r="AA14" s="86">
        <f t="shared" si="26"/>
        <v>0</v>
      </c>
      <c r="AB14" s="86">
        <f t="shared" si="27"/>
        <v>0</v>
      </c>
      <c r="AD14" s="170">
        <f t="shared" si="3"/>
        <v>-12504.969110974043</v>
      </c>
      <c r="AE14" s="170">
        <f t="shared" si="4"/>
        <v>0</v>
      </c>
      <c r="AF14" s="170">
        <f t="shared" si="5"/>
        <v>0</v>
      </c>
      <c r="AG14" s="170">
        <f t="shared" si="6"/>
        <v>0</v>
      </c>
      <c r="AH14" s="170">
        <f t="shared" si="7"/>
        <v>-613.06677535527911</v>
      </c>
      <c r="AI14" s="170">
        <f t="shared" si="8"/>
        <v>0</v>
      </c>
      <c r="AJ14" s="170">
        <f t="shared" si="9"/>
        <v>0</v>
      </c>
      <c r="AK14" s="170">
        <f t="shared" si="10"/>
        <v>0</v>
      </c>
      <c r="AL14" s="170">
        <f t="shared" si="11"/>
        <v>0</v>
      </c>
      <c r="AM14" s="170">
        <f t="shared" si="12"/>
        <v>0</v>
      </c>
      <c r="AN14" s="170">
        <f t="shared" si="13"/>
        <v>0</v>
      </c>
      <c r="AO14" s="170">
        <f t="shared" si="28"/>
        <v>0</v>
      </c>
      <c r="AP14" s="170">
        <f t="shared" si="14"/>
        <v>13118.035886329322</v>
      </c>
      <c r="AQ14" s="170">
        <f t="shared" si="15"/>
        <v>0</v>
      </c>
      <c r="AR14" s="170"/>
      <c r="AS14" s="170">
        <f>'Projection - England'!$B$13*'Eng19'!AP14</f>
        <v>0</v>
      </c>
      <c r="AT14" s="170">
        <f>'Projection - England'!$B$13*'Eng19'!AQ14</f>
        <v>0</v>
      </c>
      <c r="AU14" s="170">
        <f>'Projection - England'!$C$13*'Eng19'!AP14</f>
        <v>7268.7093269767774</v>
      </c>
      <c r="AV14" s="170">
        <f>'Projection - England'!$C$13*'Eng19'!AQ14</f>
        <v>0</v>
      </c>
      <c r="AW14" s="170">
        <f>'Projection - England'!$D$13*'Eng19'!AP14</f>
        <v>0</v>
      </c>
      <c r="AX14" s="170">
        <f>'Projection - England'!$D$13*'Eng19'!AQ14</f>
        <v>0</v>
      </c>
      <c r="AY14" s="170">
        <f>'Projection - England'!$E$13*'Eng19'!AP14</f>
        <v>1440.0112703097916</v>
      </c>
      <c r="AZ14" s="170">
        <f>'Projection - England'!$E$13*'Eng19'!AQ14</f>
        <v>0</v>
      </c>
      <c r="BA14" s="170">
        <f>'Projection - England'!$F$13*'Eng19'!AP14</f>
        <v>2955.2816941297256</v>
      </c>
      <c r="BB14" s="170">
        <f>'Projection - England'!$F$13*'Eng19'!AQ14</f>
        <v>0</v>
      </c>
      <c r="BC14" s="170">
        <f>'Projection - England'!$G$13*'Eng19'!AP14</f>
        <v>1454.0335949130313</v>
      </c>
      <c r="BD14" s="170">
        <f>'Projection - England'!$G$13*'Eng19'!AQ14</f>
        <v>0</v>
      </c>
    </row>
    <row r="15" spans="1:56" ht="19.95" customHeight="1">
      <c r="A15" s="132" t="s">
        <v>33</v>
      </c>
      <c r="B15" s="20" t="s">
        <v>20</v>
      </c>
      <c r="C15" s="20" t="s">
        <v>21</v>
      </c>
      <c r="D15" s="153">
        <v>11233.706430418089</v>
      </c>
      <c r="E15" s="154">
        <v>16326.293569581911</v>
      </c>
      <c r="F15" s="155">
        <v>9078.7944208018343</v>
      </c>
      <c r="G15" s="156">
        <v>7875.2055791981657</v>
      </c>
      <c r="H15" s="157">
        <v>2487</v>
      </c>
      <c r="I15" s="158">
        <v>0</v>
      </c>
      <c r="J15" s="159">
        <v>1115</v>
      </c>
      <c r="K15" s="160">
        <v>0</v>
      </c>
      <c r="L15" s="161">
        <v>0</v>
      </c>
      <c r="M15" s="162">
        <v>0</v>
      </c>
      <c r="N15" s="163">
        <v>9.011027417405117</v>
      </c>
      <c r="O15" s="164">
        <v>688.9889725825949</v>
      </c>
      <c r="P15" s="170">
        <f t="shared" si="1"/>
        <v>48814</v>
      </c>
      <c r="Q15" s="86">
        <f t="shared" si="16"/>
        <v>-0.94506059310872403</v>
      </c>
      <c r="R15" s="86">
        <f t="shared" si="17"/>
        <v>0</v>
      </c>
      <c r="S15" s="86">
        <f t="shared" si="18"/>
        <v>0</v>
      </c>
      <c r="T15" s="86">
        <f t="shared" si="19"/>
        <v>0</v>
      </c>
      <c r="U15" s="86">
        <f t="shared" si="20"/>
        <v>-8.8357360441388269E-2</v>
      </c>
      <c r="V15" s="86">
        <f t="shared" si="21"/>
        <v>0</v>
      </c>
      <c r="W15" s="86">
        <f t="shared" si="22"/>
        <v>0</v>
      </c>
      <c r="X15" s="86">
        <f t="shared" si="23"/>
        <v>0</v>
      </c>
      <c r="Y15" s="86">
        <f t="shared" si="24"/>
        <v>0</v>
      </c>
      <c r="Z15" s="86">
        <f t="shared" si="25"/>
        <v>0</v>
      </c>
      <c r="AA15" s="86">
        <f t="shared" si="26"/>
        <v>0</v>
      </c>
      <c r="AB15" s="86">
        <f t="shared" si="27"/>
        <v>0</v>
      </c>
      <c r="AD15" s="170">
        <f t="shared" si="3"/>
        <v>-10616.533261940207</v>
      </c>
      <c r="AE15" s="170">
        <f t="shared" si="4"/>
        <v>0</v>
      </c>
      <c r="AF15" s="170">
        <f t="shared" si="5"/>
        <v>0</v>
      </c>
      <c r="AG15" s="170">
        <f t="shared" si="6"/>
        <v>0</v>
      </c>
      <c r="AH15" s="170">
        <f t="shared" si="7"/>
        <v>-219.74475541773262</v>
      </c>
      <c r="AI15" s="170">
        <f t="shared" si="8"/>
        <v>0</v>
      </c>
      <c r="AJ15" s="170">
        <f t="shared" si="9"/>
        <v>0</v>
      </c>
      <c r="AK15" s="170">
        <f t="shared" si="10"/>
        <v>0</v>
      </c>
      <c r="AL15" s="170">
        <f t="shared" si="11"/>
        <v>0</v>
      </c>
      <c r="AM15" s="170">
        <f t="shared" si="12"/>
        <v>0</v>
      </c>
      <c r="AN15" s="170">
        <f t="shared" si="13"/>
        <v>0</v>
      </c>
      <c r="AO15" s="170">
        <f t="shared" si="28"/>
        <v>0</v>
      </c>
      <c r="AP15" s="170">
        <f t="shared" si="14"/>
        <v>10836.278017357939</v>
      </c>
      <c r="AQ15" s="170">
        <f t="shared" si="15"/>
        <v>0</v>
      </c>
      <c r="AR15" s="170"/>
      <c r="AS15" s="170">
        <f>'Projection - England'!$B$13*'Eng19'!AP15</f>
        <v>0</v>
      </c>
      <c r="AT15" s="170">
        <f>'Projection - England'!$B$13*'Eng19'!AQ15</f>
        <v>0</v>
      </c>
      <c r="AU15" s="170">
        <f>'Projection - England'!$C$13*'Eng19'!AP15</f>
        <v>6004.3863103444555</v>
      </c>
      <c r="AV15" s="170">
        <f>'Projection - England'!$C$13*'Eng19'!AQ15</f>
        <v>0</v>
      </c>
      <c r="AW15" s="170">
        <f>'Projection - England'!$D$13*'Eng19'!AP15</f>
        <v>0</v>
      </c>
      <c r="AX15" s="170">
        <f>'Projection - England'!$D$13*'Eng19'!AQ15</f>
        <v>0</v>
      </c>
      <c r="AY15" s="170">
        <f>'Projection - England'!$E$13*'Eng19'!AP15</f>
        <v>1189.5349737125987</v>
      </c>
      <c r="AZ15" s="170">
        <f>'Projection - England'!$E$13*'Eng19'!AQ15</f>
        <v>0</v>
      </c>
      <c r="BA15" s="170">
        <f>'Projection - England'!$F$13*'Eng19'!AP15</f>
        <v>2441.2384852957794</v>
      </c>
      <c r="BB15" s="170">
        <f>'Projection - England'!$F$13*'Eng19'!AQ15</f>
        <v>0</v>
      </c>
      <c r="BC15" s="170">
        <f>'Projection - England'!$G$13*'Eng19'!AP15</f>
        <v>1201.1182480051089</v>
      </c>
      <c r="BD15" s="170">
        <f>'Projection - England'!$G$13*'Eng19'!AQ15</f>
        <v>0</v>
      </c>
    </row>
    <row r="16" spans="1:56" ht="19.95" customHeight="1">
      <c r="A16" s="132" t="s">
        <v>34</v>
      </c>
      <c r="B16" s="20" t="s">
        <v>20</v>
      </c>
      <c r="C16" s="20" t="s">
        <v>21</v>
      </c>
      <c r="D16" s="153">
        <v>13365.906008124481</v>
      </c>
      <c r="E16" s="154">
        <v>19425.085270272415</v>
      </c>
      <c r="F16" s="155">
        <v>5767.9561601562664</v>
      </c>
      <c r="G16" s="156">
        <v>5003.2899113736339</v>
      </c>
      <c r="H16" s="157">
        <v>5025.71672535998</v>
      </c>
      <c r="I16" s="158">
        <v>0</v>
      </c>
      <c r="J16" s="159">
        <v>0</v>
      </c>
      <c r="K16" s="160">
        <v>0</v>
      </c>
      <c r="L16" s="161">
        <v>0</v>
      </c>
      <c r="M16" s="162">
        <v>0</v>
      </c>
      <c r="N16" s="163">
        <v>13.561723489478597</v>
      </c>
      <c r="O16" s="164">
        <v>1036.9381315405913</v>
      </c>
      <c r="P16" s="170">
        <f t="shared" si="1"/>
        <v>49638.453930316849</v>
      </c>
      <c r="Q16" s="86">
        <f t="shared" si="16"/>
        <v>-0.94506059310872403</v>
      </c>
      <c r="R16" s="86">
        <f t="shared" si="17"/>
        <v>0</v>
      </c>
      <c r="S16" s="86">
        <f t="shared" si="18"/>
        <v>0</v>
      </c>
      <c r="T16" s="86">
        <f t="shared" si="19"/>
        <v>0</v>
      </c>
      <c r="U16" s="86">
        <f t="shared" si="20"/>
        <v>-8.8357360441388269E-2</v>
      </c>
      <c r="V16" s="86">
        <f t="shared" si="21"/>
        <v>0</v>
      </c>
      <c r="W16" s="86">
        <f t="shared" si="22"/>
        <v>0</v>
      </c>
      <c r="X16" s="86">
        <f t="shared" si="23"/>
        <v>0</v>
      </c>
      <c r="Y16" s="86">
        <f t="shared" si="24"/>
        <v>0</v>
      </c>
      <c r="Z16" s="86">
        <f t="shared" si="25"/>
        <v>0</v>
      </c>
      <c r="AA16" s="86">
        <f t="shared" si="26"/>
        <v>0</v>
      </c>
      <c r="AB16" s="86">
        <f t="shared" si="27"/>
        <v>0</v>
      </c>
      <c r="AD16" s="170">
        <f t="shared" si="3"/>
        <v>-12631.59105947358</v>
      </c>
      <c r="AE16" s="170">
        <f t="shared" si="4"/>
        <v>0</v>
      </c>
      <c r="AF16" s="170">
        <f t="shared" si="5"/>
        <v>0</v>
      </c>
      <c r="AG16" s="170">
        <f t="shared" si="6"/>
        <v>0</v>
      </c>
      <c r="AH16" s="170">
        <f t="shared" si="7"/>
        <v>-444.05906417894528</v>
      </c>
      <c r="AI16" s="170">
        <f t="shared" si="8"/>
        <v>0</v>
      </c>
      <c r="AJ16" s="170">
        <f t="shared" si="9"/>
        <v>0</v>
      </c>
      <c r="AK16" s="170">
        <f t="shared" si="10"/>
        <v>0</v>
      </c>
      <c r="AL16" s="170">
        <f t="shared" si="11"/>
        <v>0</v>
      </c>
      <c r="AM16" s="170">
        <f t="shared" si="12"/>
        <v>0</v>
      </c>
      <c r="AN16" s="170">
        <f t="shared" si="13"/>
        <v>0</v>
      </c>
      <c r="AO16" s="170">
        <f t="shared" si="28"/>
        <v>0</v>
      </c>
      <c r="AP16" s="170">
        <f t="shared" si="14"/>
        <v>13075.650123652526</v>
      </c>
      <c r="AQ16" s="170">
        <f t="shared" si="15"/>
        <v>0</v>
      </c>
      <c r="AR16" s="170"/>
      <c r="AS16" s="170">
        <f>'Projection - England'!$B$13*'Eng19'!AP16</f>
        <v>0</v>
      </c>
      <c r="AT16" s="170">
        <f>'Projection - England'!$B$13*'Eng19'!AQ16</f>
        <v>0</v>
      </c>
      <c r="AU16" s="170">
        <f>'Projection - England'!$C$13*'Eng19'!AP16</f>
        <v>7245.2233576464969</v>
      </c>
      <c r="AV16" s="170">
        <f>'Projection - England'!$C$13*'Eng19'!AQ16</f>
        <v>0</v>
      </c>
      <c r="AW16" s="170">
        <f>'Projection - England'!$D$13*'Eng19'!AP16</f>
        <v>0</v>
      </c>
      <c r="AX16" s="170">
        <f>'Projection - England'!$D$13*'Eng19'!AQ16</f>
        <v>0</v>
      </c>
      <c r="AY16" s="170">
        <f>'Projection - England'!$E$13*'Eng19'!AP16</f>
        <v>1435.3584414500328</v>
      </c>
      <c r="AZ16" s="170">
        <f>'Projection - England'!$E$13*'Eng19'!AQ16</f>
        <v>0</v>
      </c>
      <c r="BA16" s="170">
        <f>'Projection - England'!$F$13*'Eng19'!AP16</f>
        <v>2945.7328661179799</v>
      </c>
      <c r="BB16" s="170">
        <f>'Projection - England'!$F$13*'Eng19'!AQ16</f>
        <v>0</v>
      </c>
      <c r="BC16" s="170">
        <f>'Projection - England'!$G$13*'Eng19'!AP16</f>
        <v>1449.3354584380197</v>
      </c>
      <c r="BD16" s="170">
        <f>'Projection - England'!$G$13*'Eng19'!AQ16</f>
        <v>0</v>
      </c>
    </row>
    <row r="17" spans="1:56" ht="19.95" customHeight="1">
      <c r="A17" s="132" t="s">
        <v>35</v>
      </c>
      <c r="B17" s="20" t="s">
        <v>20</v>
      </c>
      <c r="C17" s="20" t="s">
        <v>21</v>
      </c>
      <c r="D17" s="153">
        <v>10659.795564075259</v>
      </c>
      <c r="E17" s="154">
        <v>15492.211128072227</v>
      </c>
      <c r="F17" s="155">
        <v>12308.158810635725</v>
      </c>
      <c r="G17" s="156">
        <v>10676.448484513074</v>
      </c>
      <c r="H17" s="157">
        <v>2728.03978587864</v>
      </c>
      <c r="I17" s="158">
        <v>0</v>
      </c>
      <c r="J17" s="159">
        <v>1187.9298228180501</v>
      </c>
      <c r="K17" s="160">
        <v>0</v>
      </c>
      <c r="L17" s="161">
        <v>1820</v>
      </c>
      <c r="M17" s="162">
        <v>0</v>
      </c>
      <c r="N17" s="163">
        <v>2.0088575977638303</v>
      </c>
      <c r="O17" s="164">
        <v>153.59854856002775</v>
      </c>
      <c r="P17" s="170">
        <f t="shared" si="1"/>
        <v>55028.191002150765</v>
      </c>
      <c r="Q17" s="86">
        <f t="shared" si="16"/>
        <v>-0.94506059310872403</v>
      </c>
      <c r="R17" s="86">
        <f t="shared" si="17"/>
        <v>0</v>
      </c>
      <c r="S17" s="86">
        <f t="shared" si="18"/>
        <v>0</v>
      </c>
      <c r="T17" s="86">
        <f t="shared" si="19"/>
        <v>0</v>
      </c>
      <c r="U17" s="86">
        <f t="shared" si="20"/>
        <v>-8.8357360441388269E-2</v>
      </c>
      <c r="V17" s="86">
        <f t="shared" si="21"/>
        <v>0</v>
      </c>
      <c r="W17" s="86">
        <f t="shared" si="22"/>
        <v>0</v>
      </c>
      <c r="X17" s="86">
        <f t="shared" si="23"/>
        <v>0</v>
      </c>
      <c r="Y17" s="86">
        <f t="shared" si="24"/>
        <v>0</v>
      </c>
      <c r="Z17" s="86">
        <f t="shared" si="25"/>
        <v>0</v>
      </c>
      <c r="AA17" s="86">
        <f t="shared" si="26"/>
        <v>0</v>
      </c>
      <c r="AB17" s="86">
        <f t="shared" si="27"/>
        <v>0</v>
      </c>
      <c r="AD17" s="170">
        <f t="shared" si="3"/>
        <v>-10074.152718202709</v>
      </c>
      <c r="AE17" s="170">
        <f t="shared" si="4"/>
        <v>0</v>
      </c>
      <c r="AF17" s="170">
        <f t="shared" si="5"/>
        <v>0</v>
      </c>
      <c r="AG17" s="170">
        <f t="shared" si="6"/>
        <v>0</v>
      </c>
      <c r="AH17" s="170">
        <f t="shared" si="7"/>
        <v>-241.04239465932667</v>
      </c>
      <c r="AI17" s="170">
        <f t="shared" si="8"/>
        <v>0</v>
      </c>
      <c r="AJ17" s="170">
        <f t="shared" si="9"/>
        <v>0</v>
      </c>
      <c r="AK17" s="170">
        <f t="shared" si="10"/>
        <v>0</v>
      </c>
      <c r="AL17" s="170">
        <f t="shared" si="11"/>
        <v>0</v>
      </c>
      <c r="AM17" s="170">
        <f t="shared" si="12"/>
        <v>0</v>
      </c>
      <c r="AN17" s="170">
        <f t="shared" si="13"/>
        <v>0</v>
      </c>
      <c r="AO17" s="170">
        <f t="shared" si="28"/>
        <v>0</v>
      </c>
      <c r="AP17" s="170">
        <f t="shared" si="14"/>
        <v>10315.195112862037</v>
      </c>
      <c r="AQ17" s="170">
        <f t="shared" si="15"/>
        <v>0</v>
      </c>
      <c r="AR17" s="170"/>
      <c r="AS17" s="170">
        <f>'Projection - England'!$B$13*'Eng19'!AP17</f>
        <v>0</v>
      </c>
      <c r="AT17" s="170">
        <f>'Projection - England'!$B$13*'Eng19'!AQ17</f>
        <v>0</v>
      </c>
      <c r="AU17" s="170">
        <f>'Projection - England'!$C$13*'Eng19'!AP17</f>
        <v>5715.6540488338214</v>
      </c>
      <c r="AV17" s="170">
        <f>'Projection - England'!$C$13*'Eng19'!AQ17</f>
        <v>0</v>
      </c>
      <c r="AW17" s="170">
        <f>'Projection - England'!$D$13*'Eng19'!AP17</f>
        <v>0</v>
      </c>
      <c r="AX17" s="170">
        <f>'Projection - England'!$D$13*'Eng19'!AQ17</f>
        <v>0</v>
      </c>
      <c r="AY17" s="170">
        <f>'Projection - England'!$E$13*'Eng19'!AP17</f>
        <v>1132.3339367782633</v>
      </c>
      <c r="AZ17" s="170">
        <f>'Projection - England'!$E$13*'Eng19'!AQ17</f>
        <v>0</v>
      </c>
      <c r="BA17" s="170">
        <f>'Projection - England'!$F$13*'Eng19'!AP17</f>
        <v>2323.8469198110784</v>
      </c>
      <c r="BB17" s="170">
        <f>'Projection - England'!$F$13*'Eng19'!AQ17</f>
        <v>0</v>
      </c>
      <c r="BC17" s="170">
        <f>'Projection - England'!$G$13*'Eng19'!AP17</f>
        <v>1143.3602074388764</v>
      </c>
      <c r="BD17" s="170">
        <f>'Projection - England'!$G$13*'Eng19'!AQ17</f>
        <v>0</v>
      </c>
    </row>
    <row r="18" spans="1:56" ht="19.95" customHeight="1">
      <c r="A18" s="132" t="s">
        <v>36</v>
      </c>
      <c r="B18" s="20" t="s">
        <v>20</v>
      </c>
      <c r="C18" s="20" t="s">
        <v>21</v>
      </c>
      <c r="D18" s="153">
        <v>13306.339903056525</v>
      </c>
      <c r="E18" s="154">
        <v>19338.516004450874</v>
      </c>
      <c r="F18" s="155">
        <v>5203.5924347947357</v>
      </c>
      <c r="G18" s="156">
        <v>4513.7446972556945</v>
      </c>
      <c r="H18" s="157">
        <v>4407.3267123412998</v>
      </c>
      <c r="I18" s="158">
        <v>0</v>
      </c>
      <c r="J18" s="159">
        <v>1681.2199898461499</v>
      </c>
      <c r="K18" s="160">
        <v>0</v>
      </c>
      <c r="L18" s="161">
        <v>0</v>
      </c>
      <c r="M18" s="162">
        <v>0</v>
      </c>
      <c r="N18" s="163">
        <v>8.2062056644588637</v>
      </c>
      <c r="O18" s="164">
        <v>627.45178187296517</v>
      </c>
      <c r="P18" s="170">
        <f t="shared" si="1"/>
        <v>49086.397729282704</v>
      </c>
      <c r="Q18" s="86">
        <f t="shared" si="16"/>
        <v>-0.94506059310872403</v>
      </c>
      <c r="R18" s="86">
        <f t="shared" si="17"/>
        <v>0</v>
      </c>
      <c r="S18" s="86">
        <f t="shared" si="18"/>
        <v>0</v>
      </c>
      <c r="T18" s="86">
        <f t="shared" si="19"/>
        <v>0</v>
      </c>
      <c r="U18" s="86">
        <f t="shared" si="20"/>
        <v>-8.8357360441388269E-2</v>
      </c>
      <c r="V18" s="86">
        <f t="shared" si="21"/>
        <v>0</v>
      </c>
      <c r="W18" s="86">
        <f t="shared" si="22"/>
        <v>0</v>
      </c>
      <c r="X18" s="86">
        <f t="shared" si="23"/>
        <v>0</v>
      </c>
      <c r="Y18" s="86">
        <f t="shared" si="24"/>
        <v>0</v>
      </c>
      <c r="Z18" s="86">
        <f t="shared" si="25"/>
        <v>0</v>
      </c>
      <c r="AA18" s="86">
        <f t="shared" si="26"/>
        <v>0</v>
      </c>
      <c r="AB18" s="86">
        <f t="shared" si="27"/>
        <v>0</v>
      </c>
      <c r="AD18" s="170">
        <f t="shared" si="3"/>
        <v>-12575.297480888881</v>
      </c>
      <c r="AE18" s="170">
        <f t="shared" si="4"/>
        <v>0</v>
      </c>
      <c r="AF18" s="170">
        <f t="shared" si="5"/>
        <v>0</v>
      </c>
      <c r="AG18" s="170">
        <f t="shared" si="6"/>
        <v>0</v>
      </c>
      <c r="AH18" s="170">
        <f t="shared" si="7"/>
        <v>-389.41975490529899</v>
      </c>
      <c r="AI18" s="170">
        <f t="shared" si="8"/>
        <v>0</v>
      </c>
      <c r="AJ18" s="170">
        <f t="shared" si="9"/>
        <v>0</v>
      </c>
      <c r="AK18" s="170">
        <f t="shared" si="10"/>
        <v>0</v>
      </c>
      <c r="AL18" s="170">
        <f t="shared" si="11"/>
        <v>0</v>
      </c>
      <c r="AM18" s="170">
        <f t="shared" si="12"/>
        <v>0</v>
      </c>
      <c r="AN18" s="170">
        <f t="shared" si="13"/>
        <v>0</v>
      </c>
      <c r="AO18" s="170">
        <f t="shared" si="28"/>
        <v>0</v>
      </c>
      <c r="AP18" s="170">
        <f t="shared" si="14"/>
        <v>12964.71723579418</v>
      </c>
      <c r="AQ18" s="170">
        <f t="shared" si="15"/>
        <v>0</v>
      </c>
      <c r="AR18" s="170"/>
      <c r="AS18" s="170">
        <f>'Projection - England'!$B$13*'Eng19'!AP18</f>
        <v>0</v>
      </c>
      <c r="AT18" s="170">
        <f>'Projection - England'!$B$13*'Eng19'!AQ18</f>
        <v>0</v>
      </c>
      <c r="AU18" s="170">
        <f>'Projection - England'!$C$13*'Eng19'!AP18</f>
        <v>7183.7553967694621</v>
      </c>
      <c r="AV18" s="170">
        <f>'Projection - England'!$C$13*'Eng19'!AQ18</f>
        <v>0</v>
      </c>
      <c r="AW18" s="170">
        <f>'Projection - England'!$D$13*'Eng19'!AP18</f>
        <v>0</v>
      </c>
      <c r="AX18" s="170">
        <f>'Projection - England'!$D$13*'Eng19'!AQ18</f>
        <v>0</v>
      </c>
      <c r="AY18" s="170">
        <f>'Projection - England'!$E$13*'Eng19'!AP18</f>
        <v>1423.1809622795035</v>
      </c>
      <c r="AZ18" s="170">
        <f>'Projection - England'!$E$13*'Eng19'!AQ18</f>
        <v>0</v>
      </c>
      <c r="BA18" s="170">
        <f>'Projection - England'!$F$13*'Eng19'!AP18</f>
        <v>2920.7414774981057</v>
      </c>
      <c r="BB18" s="170">
        <f>'Projection - England'!$F$13*'Eng19'!AQ18</f>
        <v>0</v>
      </c>
      <c r="BC18" s="170">
        <f>'Projection - England'!$G$13*'Eng19'!AP18</f>
        <v>1437.0393992471122</v>
      </c>
      <c r="BD18" s="170">
        <f>'Projection - England'!$G$13*'Eng19'!AQ18</f>
        <v>0</v>
      </c>
    </row>
    <row r="19" spans="1:56" ht="19.95" customHeight="1">
      <c r="A19" s="132" t="s">
        <v>37</v>
      </c>
      <c r="B19" s="20" t="s">
        <v>20</v>
      </c>
      <c r="C19" s="20" t="s">
        <v>21</v>
      </c>
      <c r="D19" s="153">
        <v>11940.188074569316</v>
      </c>
      <c r="E19" s="154">
        <v>17353.045229452782</v>
      </c>
      <c r="F19" s="155">
        <v>7244.0933836473332</v>
      </c>
      <c r="G19" s="156">
        <v>6283.7334988463672</v>
      </c>
      <c r="H19" s="157">
        <v>8253.5147903346096</v>
      </c>
      <c r="I19" s="158">
        <v>0</v>
      </c>
      <c r="J19" s="159">
        <v>1501.3297393180401</v>
      </c>
      <c r="K19" s="160">
        <v>0</v>
      </c>
      <c r="L19" s="161">
        <v>0</v>
      </c>
      <c r="M19" s="162">
        <v>0</v>
      </c>
      <c r="N19" s="163">
        <v>4.5758755962354503</v>
      </c>
      <c r="O19" s="164">
        <v>349.87440162776858</v>
      </c>
      <c r="P19" s="170">
        <f t="shared" si="1"/>
        <v>52930.354993392451</v>
      </c>
      <c r="Q19" s="86">
        <f t="shared" si="16"/>
        <v>-0.94506059310872403</v>
      </c>
      <c r="R19" s="86">
        <f t="shared" si="17"/>
        <v>0</v>
      </c>
      <c r="S19" s="86">
        <f t="shared" si="18"/>
        <v>0</v>
      </c>
      <c r="T19" s="86">
        <f t="shared" si="19"/>
        <v>0</v>
      </c>
      <c r="U19" s="86">
        <f t="shared" si="20"/>
        <v>-8.8357360441388269E-2</v>
      </c>
      <c r="V19" s="86">
        <f t="shared" si="21"/>
        <v>0</v>
      </c>
      <c r="W19" s="86">
        <f t="shared" si="22"/>
        <v>0</v>
      </c>
      <c r="X19" s="86">
        <f t="shared" si="23"/>
        <v>0</v>
      </c>
      <c r="Y19" s="86">
        <f t="shared" si="24"/>
        <v>0</v>
      </c>
      <c r="Z19" s="86">
        <f t="shared" si="25"/>
        <v>0</v>
      </c>
      <c r="AA19" s="86">
        <f t="shared" si="26"/>
        <v>0</v>
      </c>
      <c r="AB19" s="86">
        <f t="shared" si="27"/>
        <v>0</v>
      </c>
      <c r="AD19" s="170">
        <f t="shared" si="3"/>
        <v>-11284.201223582191</v>
      </c>
      <c r="AE19" s="170">
        <f t="shared" si="4"/>
        <v>0</v>
      </c>
      <c r="AF19" s="170">
        <f t="shared" si="5"/>
        <v>0</v>
      </c>
      <c r="AG19" s="170">
        <f t="shared" si="6"/>
        <v>0</v>
      </c>
      <c r="AH19" s="170">
        <f t="shared" si="7"/>
        <v>-729.25878123792427</v>
      </c>
      <c r="AI19" s="170">
        <f t="shared" si="8"/>
        <v>0</v>
      </c>
      <c r="AJ19" s="170">
        <f t="shared" si="9"/>
        <v>0</v>
      </c>
      <c r="AK19" s="170">
        <f t="shared" si="10"/>
        <v>0</v>
      </c>
      <c r="AL19" s="170">
        <f t="shared" si="11"/>
        <v>0</v>
      </c>
      <c r="AM19" s="170">
        <f t="shared" si="12"/>
        <v>0</v>
      </c>
      <c r="AN19" s="170">
        <f t="shared" si="13"/>
        <v>0</v>
      </c>
      <c r="AO19" s="170">
        <f t="shared" si="28"/>
        <v>0</v>
      </c>
      <c r="AP19" s="170">
        <f t="shared" si="14"/>
        <v>12013.460004820116</v>
      </c>
      <c r="AQ19" s="170">
        <f t="shared" si="15"/>
        <v>0</v>
      </c>
      <c r="AR19" s="170"/>
      <c r="AS19" s="170">
        <f>'Projection - England'!$B$13*'Eng19'!AP19</f>
        <v>0</v>
      </c>
      <c r="AT19" s="170">
        <f>'Projection - England'!$B$13*'Eng19'!AQ19</f>
        <v>0</v>
      </c>
      <c r="AU19" s="170">
        <f>'Projection - England'!$C$13*'Eng19'!AP19</f>
        <v>6656.6633559296442</v>
      </c>
      <c r="AV19" s="170">
        <f>'Projection - England'!$C$13*'Eng19'!AQ19</f>
        <v>0</v>
      </c>
      <c r="AW19" s="170">
        <f>'Projection - England'!$D$13*'Eng19'!AP19</f>
        <v>0</v>
      </c>
      <c r="AX19" s="170">
        <f>'Projection - England'!$D$13*'Eng19'!AQ19</f>
        <v>0</v>
      </c>
      <c r="AY19" s="170">
        <f>'Projection - England'!$E$13*'Eng19'!AP19</f>
        <v>1318.7582312063353</v>
      </c>
      <c r="AZ19" s="170">
        <f>'Projection - England'!$E$13*'Eng19'!AQ19</f>
        <v>0</v>
      </c>
      <c r="BA19" s="170">
        <f>'Projection - England'!$F$13*'Eng19'!AP19</f>
        <v>2706.4385814345378</v>
      </c>
      <c r="BB19" s="170">
        <f>'Projection - England'!$F$13*'Eng19'!AQ19</f>
        <v>0</v>
      </c>
      <c r="BC19" s="170">
        <f>'Projection - England'!$G$13*'Eng19'!AP19</f>
        <v>1331.5998362496009</v>
      </c>
      <c r="BD19" s="170">
        <f>'Projection - England'!$G$13*'Eng19'!AQ19</f>
        <v>0</v>
      </c>
    </row>
    <row r="20" spans="1:56" ht="19.95" customHeight="1">
      <c r="A20" s="132" t="s">
        <v>38</v>
      </c>
      <c r="B20" s="20" t="s">
        <v>20</v>
      </c>
      <c r="C20" s="20" t="s">
        <v>21</v>
      </c>
      <c r="D20" s="153">
        <v>10296.686962548798</v>
      </c>
      <c r="E20" s="154">
        <v>14964.494148562315</v>
      </c>
      <c r="F20" s="155">
        <v>13080.690159385815</v>
      </c>
      <c r="G20" s="156">
        <v>11346.564240614187</v>
      </c>
      <c r="H20" s="157">
        <v>2750</v>
      </c>
      <c r="I20" s="158">
        <v>0</v>
      </c>
      <c r="J20" s="159">
        <v>1148</v>
      </c>
      <c r="K20" s="160">
        <v>0</v>
      </c>
      <c r="L20" s="161">
        <v>1177</v>
      </c>
      <c r="M20" s="162">
        <v>0</v>
      </c>
      <c r="N20" s="163">
        <v>0.87522121198920244</v>
      </c>
      <c r="O20" s="164">
        <v>66.919978788010795</v>
      </c>
      <c r="P20" s="170">
        <f t="shared" si="1"/>
        <v>54831.230711111108</v>
      </c>
      <c r="Q20" s="86">
        <f t="shared" si="16"/>
        <v>-0.94506059310872403</v>
      </c>
      <c r="R20" s="86">
        <f t="shared" si="17"/>
        <v>0</v>
      </c>
      <c r="S20" s="86">
        <f t="shared" si="18"/>
        <v>0</v>
      </c>
      <c r="T20" s="86">
        <f t="shared" si="19"/>
        <v>0</v>
      </c>
      <c r="U20" s="86">
        <f t="shared" si="20"/>
        <v>-8.8357360441388269E-2</v>
      </c>
      <c r="V20" s="86">
        <f t="shared" si="21"/>
        <v>0</v>
      </c>
      <c r="W20" s="86">
        <f t="shared" si="22"/>
        <v>0</v>
      </c>
      <c r="X20" s="86">
        <f t="shared" si="23"/>
        <v>0</v>
      </c>
      <c r="Y20" s="86">
        <f t="shared" si="24"/>
        <v>0</v>
      </c>
      <c r="Z20" s="86">
        <f t="shared" si="25"/>
        <v>0</v>
      </c>
      <c r="AA20" s="86">
        <f t="shared" si="26"/>
        <v>0</v>
      </c>
      <c r="AB20" s="86">
        <f t="shared" si="27"/>
        <v>0</v>
      </c>
      <c r="AD20" s="170">
        <f t="shared" si="3"/>
        <v>-9730.9930878812338</v>
      </c>
      <c r="AE20" s="170">
        <f t="shared" si="4"/>
        <v>0</v>
      </c>
      <c r="AF20" s="170">
        <f t="shared" si="5"/>
        <v>0</v>
      </c>
      <c r="AG20" s="170">
        <f t="shared" si="6"/>
        <v>0</v>
      </c>
      <c r="AH20" s="170">
        <f t="shared" si="7"/>
        <v>-242.98274121381775</v>
      </c>
      <c r="AI20" s="170">
        <f t="shared" si="8"/>
        <v>0</v>
      </c>
      <c r="AJ20" s="170">
        <f t="shared" si="9"/>
        <v>0</v>
      </c>
      <c r="AK20" s="170">
        <f t="shared" si="10"/>
        <v>0</v>
      </c>
      <c r="AL20" s="170">
        <f t="shared" si="11"/>
        <v>0</v>
      </c>
      <c r="AM20" s="170">
        <f t="shared" si="12"/>
        <v>0</v>
      </c>
      <c r="AN20" s="170">
        <f t="shared" si="13"/>
        <v>0</v>
      </c>
      <c r="AO20" s="170">
        <f t="shared" si="28"/>
        <v>0</v>
      </c>
      <c r="AP20" s="170">
        <f t="shared" si="14"/>
        <v>9973.9758290950522</v>
      </c>
      <c r="AQ20" s="170">
        <f t="shared" si="15"/>
        <v>0</v>
      </c>
      <c r="AR20" s="170"/>
      <c r="AS20" s="170">
        <f>'Projection - England'!$B$13*'Eng19'!AP20</f>
        <v>0</v>
      </c>
      <c r="AT20" s="170">
        <f>'Projection - England'!$B$13*'Eng19'!AQ20</f>
        <v>0</v>
      </c>
      <c r="AU20" s="170">
        <f>'Projection - England'!$C$13*'Eng19'!AP20</f>
        <v>5526.5842969324622</v>
      </c>
      <c r="AV20" s="170">
        <f>'Projection - England'!$C$13*'Eng19'!AQ20</f>
        <v>0</v>
      </c>
      <c r="AW20" s="170">
        <f>'Projection - England'!$D$13*'Eng19'!AP20</f>
        <v>0</v>
      </c>
      <c r="AX20" s="170">
        <f>'Projection - England'!$D$13*'Eng19'!AQ20</f>
        <v>0</v>
      </c>
      <c r="AY20" s="170">
        <f>'Projection - England'!$E$13*'Eng19'!AP20</f>
        <v>1094.8771392417088</v>
      </c>
      <c r="AZ20" s="170">
        <f>'Projection - England'!$E$13*'Eng19'!AQ20</f>
        <v>0</v>
      </c>
      <c r="BA20" s="170">
        <f>'Projection - England'!$F$13*'Eng19'!AP20</f>
        <v>2246.9757241733605</v>
      </c>
      <c r="BB20" s="170">
        <f>'Projection - England'!$F$13*'Eng19'!AQ20</f>
        <v>0</v>
      </c>
      <c r="BC20" s="170">
        <f>'Projection - England'!$G$13*'Eng19'!AP20</f>
        <v>1105.5386687475236</v>
      </c>
      <c r="BD20" s="170">
        <f>'Projection - England'!$G$13*'Eng19'!AQ20</f>
        <v>0</v>
      </c>
    </row>
    <row r="21" spans="1:56" ht="19.95" customHeight="1">
      <c r="A21" s="132" t="s">
        <v>39</v>
      </c>
      <c r="B21" s="20" t="s">
        <v>20</v>
      </c>
      <c r="C21" s="20" t="s">
        <v>21</v>
      </c>
      <c r="D21" s="153">
        <v>13707.550916418413</v>
      </c>
      <c r="E21" s="154">
        <v>19921.608399473691</v>
      </c>
      <c r="F21" s="155">
        <v>4817.7806965800601</v>
      </c>
      <c r="G21" s="156">
        <v>4179.0805763954695</v>
      </c>
      <c r="H21" s="157">
        <v>7938.5373865994197</v>
      </c>
      <c r="I21" s="158">
        <v>0</v>
      </c>
      <c r="J21" s="159">
        <v>1401.86121988631</v>
      </c>
      <c r="K21" s="160">
        <v>0</v>
      </c>
      <c r="L21" s="161">
        <v>0</v>
      </c>
      <c r="M21" s="162">
        <v>0</v>
      </c>
      <c r="N21" s="163">
        <v>0.28230669190719582</v>
      </c>
      <c r="O21" s="164">
        <v>21.585351880589606</v>
      </c>
      <c r="P21" s="170">
        <f t="shared" si="1"/>
        <v>51988.286853925856</v>
      </c>
      <c r="Q21" s="86">
        <f t="shared" si="16"/>
        <v>-0.94506059310872403</v>
      </c>
      <c r="R21" s="86">
        <f t="shared" si="17"/>
        <v>0</v>
      </c>
      <c r="S21" s="86">
        <f t="shared" si="18"/>
        <v>0</v>
      </c>
      <c r="T21" s="86">
        <f t="shared" si="19"/>
        <v>0</v>
      </c>
      <c r="U21" s="86">
        <f t="shared" si="20"/>
        <v>-8.8357360441388269E-2</v>
      </c>
      <c r="V21" s="86">
        <f t="shared" si="21"/>
        <v>0</v>
      </c>
      <c r="W21" s="86">
        <f t="shared" si="22"/>
        <v>0</v>
      </c>
      <c r="X21" s="86">
        <f t="shared" si="23"/>
        <v>0</v>
      </c>
      <c r="Y21" s="86">
        <f t="shared" si="24"/>
        <v>0</v>
      </c>
      <c r="Z21" s="86">
        <f t="shared" si="25"/>
        <v>0</v>
      </c>
      <c r="AA21" s="86">
        <f t="shared" si="26"/>
        <v>0</v>
      </c>
      <c r="AB21" s="86">
        <f t="shared" si="27"/>
        <v>0</v>
      </c>
      <c r="AD21" s="170">
        <f t="shared" si="3"/>
        <v>-12954.46619913842</v>
      </c>
      <c r="AE21" s="170">
        <f t="shared" si="4"/>
        <v>0</v>
      </c>
      <c r="AF21" s="170">
        <f t="shared" si="5"/>
        <v>0</v>
      </c>
      <c r="AG21" s="170">
        <f t="shared" si="6"/>
        <v>0</v>
      </c>
      <c r="AH21" s="170">
        <f t="shared" si="7"/>
        <v>-701.4282092452014</v>
      </c>
      <c r="AI21" s="170">
        <f t="shared" si="8"/>
        <v>0</v>
      </c>
      <c r="AJ21" s="170">
        <f t="shared" si="9"/>
        <v>0</v>
      </c>
      <c r="AK21" s="170">
        <f t="shared" si="10"/>
        <v>0</v>
      </c>
      <c r="AL21" s="170">
        <f t="shared" si="11"/>
        <v>0</v>
      </c>
      <c r="AM21" s="170">
        <f t="shared" si="12"/>
        <v>0</v>
      </c>
      <c r="AN21" s="170">
        <f t="shared" si="13"/>
        <v>0</v>
      </c>
      <c r="AO21" s="170">
        <f t="shared" si="28"/>
        <v>0</v>
      </c>
      <c r="AP21" s="170">
        <f t="shared" si="14"/>
        <v>13655.894408383621</v>
      </c>
      <c r="AQ21" s="170">
        <f t="shared" si="15"/>
        <v>0</v>
      </c>
      <c r="AR21" s="170"/>
      <c r="AS21" s="170">
        <f>'Projection - England'!$B$13*'Eng19'!AP21</f>
        <v>0</v>
      </c>
      <c r="AT21" s="170">
        <f>'Projection - England'!$B$13*'Eng19'!AQ21</f>
        <v>0</v>
      </c>
      <c r="AU21" s="170">
        <f>'Projection - England'!$C$13*'Eng19'!AP21</f>
        <v>7566.7369653920887</v>
      </c>
      <c r="AV21" s="170">
        <f>'Projection - England'!$C$13*'Eng19'!AQ21</f>
        <v>0</v>
      </c>
      <c r="AW21" s="170">
        <f>'Projection - England'!$D$13*'Eng19'!AP21</f>
        <v>0</v>
      </c>
      <c r="AX21" s="170">
        <f>'Projection - England'!$D$13*'Eng19'!AQ21</f>
        <v>0</v>
      </c>
      <c r="AY21" s="170">
        <f>'Projection - England'!$E$13*'Eng19'!AP21</f>
        <v>1499.0538236540394</v>
      </c>
      <c r="AZ21" s="170">
        <f>'Projection - England'!$E$13*'Eng19'!AQ21</f>
        <v>0</v>
      </c>
      <c r="BA21" s="170">
        <f>'Projection - England'!$F$13*'Eng19'!AP21</f>
        <v>3076.4525354075136</v>
      </c>
      <c r="BB21" s="170">
        <f>'Projection - England'!$F$13*'Eng19'!AQ21</f>
        <v>0</v>
      </c>
      <c r="BC21" s="170">
        <f>'Projection - England'!$G$13*'Eng19'!AP21</f>
        <v>1513.6510839299833</v>
      </c>
      <c r="BD21" s="170">
        <f>'Projection - England'!$G$13*'Eng19'!AQ21</f>
        <v>0</v>
      </c>
    </row>
    <row r="22" spans="1:56" ht="19.95" customHeight="1">
      <c r="A22" s="132" t="s">
        <v>40</v>
      </c>
      <c r="B22" s="20" t="s">
        <v>20</v>
      </c>
      <c r="C22" s="20" t="s">
        <v>21</v>
      </c>
      <c r="D22" s="153">
        <v>12617.901714477111</v>
      </c>
      <c r="E22" s="154">
        <v>18337.987457539188</v>
      </c>
      <c r="F22" s="155">
        <v>7208.9801748212421</v>
      </c>
      <c r="G22" s="156">
        <v>6253.2752986455571</v>
      </c>
      <c r="H22" s="157">
        <v>3627.4619250525702</v>
      </c>
      <c r="I22" s="158">
        <v>0</v>
      </c>
      <c r="J22" s="159">
        <v>1543</v>
      </c>
      <c r="K22" s="160">
        <v>0</v>
      </c>
      <c r="L22" s="161">
        <v>0</v>
      </c>
      <c r="M22" s="162">
        <v>0</v>
      </c>
      <c r="N22" s="163">
        <v>21.197861059282523</v>
      </c>
      <c r="O22" s="164">
        <v>1620.8021389407174</v>
      </c>
      <c r="P22" s="170">
        <f t="shared" si="1"/>
        <v>51230.606570535667</v>
      </c>
      <c r="Q22" s="86">
        <f t="shared" si="16"/>
        <v>-0.94506059310872403</v>
      </c>
      <c r="R22" s="86">
        <f t="shared" si="17"/>
        <v>0</v>
      </c>
      <c r="S22" s="86">
        <f t="shared" si="18"/>
        <v>0</v>
      </c>
      <c r="T22" s="86">
        <f t="shared" si="19"/>
        <v>0</v>
      </c>
      <c r="U22" s="86">
        <f t="shared" si="20"/>
        <v>-8.8357360441388269E-2</v>
      </c>
      <c r="V22" s="86">
        <f t="shared" si="21"/>
        <v>0</v>
      </c>
      <c r="W22" s="86">
        <f t="shared" si="22"/>
        <v>0</v>
      </c>
      <c r="X22" s="86">
        <f t="shared" si="23"/>
        <v>0</v>
      </c>
      <c r="Y22" s="86">
        <f t="shared" si="24"/>
        <v>0</v>
      </c>
      <c r="Z22" s="86">
        <f t="shared" si="25"/>
        <v>0</v>
      </c>
      <c r="AA22" s="86">
        <f t="shared" si="26"/>
        <v>0</v>
      </c>
      <c r="AB22" s="86">
        <f t="shared" si="27"/>
        <v>0</v>
      </c>
      <c r="AD22" s="170">
        <f t="shared" si="3"/>
        <v>-11924.681678071325</v>
      </c>
      <c r="AE22" s="170">
        <f t="shared" si="4"/>
        <v>0</v>
      </c>
      <c r="AF22" s="170">
        <f t="shared" si="5"/>
        <v>0</v>
      </c>
      <c r="AG22" s="170">
        <f t="shared" si="6"/>
        <v>0</v>
      </c>
      <c r="AH22" s="170">
        <f t="shared" si="7"/>
        <v>-320.5129607992821</v>
      </c>
      <c r="AI22" s="170">
        <f t="shared" si="8"/>
        <v>0</v>
      </c>
      <c r="AJ22" s="170">
        <f t="shared" si="9"/>
        <v>0</v>
      </c>
      <c r="AK22" s="170">
        <f t="shared" si="10"/>
        <v>0</v>
      </c>
      <c r="AL22" s="170">
        <f t="shared" si="11"/>
        <v>0</v>
      </c>
      <c r="AM22" s="170">
        <f t="shared" si="12"/>
        <v>0</v>
      </c>
      <c r="AN22" s="170">
        <f t="shared" si="13"/>
        <v>0</v>
      </c>
      <c r="AO22" s="170">
        <f t="shared" si="28"/>
        <v>0</v>
      </c>
      <c r="AP22" s="170">
        <f t="shared" si="14"/>
        <v>12245.194638870607</v>
      </c>
      <c r="AQ22" s="170">
        <f t="shared" si="15"/>
        <v>0</v>
      </c>
      <c r="AR22" s="170"/>
      <c r="AS22" s="170">
        <f>'Projection - England'!$B$13*'Eng19'!AP22</f>
        <v>0</v>
      </c>
      <c r="AT22" s="170">
        <f>'Projection - England'!$B$13*'Eng19'!AQ22</f>
        <v>0</v>
      </c>
      <c r="AU22" s="170">
        <f>'Projection - England'!$C$13*'Eng19'!AP22</f>
        <v>6785.0676163312901</v>
      </c>
      <c r="AV22" s="170">
        <f>'Projection - England'!$C$13*'Eng19'!AQ22</f>
        <v>0</v>
      </c>
      <c r="AW22" s="170">
        <f>'Projection - England'!$D$13*'Eng19'!AP22</f>
        <v>0</v>
      </c>
      <c r="AX22" s="170">
        <f>'Projection - England'!$D$13*'Eng19'!AQ22</f>
        <v>0</v>
      </c>
      <c r="AY22" s="170">
        <f>'Projection - England'!$E$13*'Eng19'!AP22</f>
        <v>1344.1965275828213</v>
      </c>
      <c r="AZ22" s="170">
        <f>'Projection - England'!$E$13*'Eng19'!AQ22</f>
        <v>0</v>
      </c>
      <c r="BA22" s="170">
        <f>'Projection - England'!$F$13*'Eng19'!AP22</f>
        <v>2758.6446531238948</v>
      </c>
      <c r="BB22" s="170">
        <f>'Projection - England'!$F$13*'Eng19'!AQ22</f>
        <v>0</v>
      </c>
      <c r="BC22" s="170">
        <f>'Projection - England'!$G$13*'Eng19'!AP22</f>
        <v>1357.2858418326043</v>
      </c>
      <c r="BD22" s="170">
        <f>'Projection - England'!$G$13*'Eng19'!AQ22</f>
        <v>0</v>
      </c>
    </row>
    <row r="23" spans="1:56" ht="19.95" customHeight="1">
      <c r="A23" s="132" t="s">
        <v>41</v>
      </c>
      <c r="B23" s="20" t="s">
        <v>20</v>
      </c>
      <c r="C23" s="20" t="s">
        <v>21</v>
      </c>
      <c r="D23" s="153">
        <v>7727.3760390898851</v>
      </c>
      <c r="E23" s="154">
        <v>11230.434987612472</v>
      </c>
      <c r="F23" s="155">
        <v>13013.615580552321</v>
      </c>
      <c r="G23" s="156">
        <v>11288.381835223272</v>
      </c>
      <c r="H23" s="157">
        <v>2585.8861205477801</v>
      </c>
      <c r="I23" s="158">
        <v>0</v>
      </c>
      <c r="J23" s="159">
        <v>834.28904359196895</v>
      </c>
      <c r="K23" s="160">
        <v>0</v>
      </c>
      <c r="L23" s="161">
        <v>1201.92703305703</v>
      </c>
      <c r="M23" s="162">
        <v>0</v>
      </c>
      <c r="N23" s="163">
        <v>5.0167488640952564</v>
      </c>
      <c r="O23" s="164">
        <v>383.58385625390167</v>
      </c>
      <c r="P23" s="170">
        <f t="shared" si="1"/>
        <v>48270.511244792724</v>
      </c>
      <c r="Q23" s="86">
        <f t="shared" si="16"/>
        <v>-0.94506059310872403</v>
      </c>
      <c r="R23" s="86">
        <f t="shared" si="17"/>
        <v>0</v>
      </c>
      <c r="S23" s="86">
        <f t="shared" si="18"/>
        <v>0</v>
      </c>
      <c r="T23" s="86">
        <f t="shared" si="19"/>
        <v>0</v>
      </c>
      <c r="U23" s="86">
        <f t="shared" si="20"/>
        <v>-8.8357360441388269E-2</v>
      </c>
      <c r="V23" s="86">
        <f t="shared" si="21"/>
        <v>0</v>
      </c>
      <c r="W23" s="86">
        <f t="shared" si="22"/>
        <v>0</v>
      </c>
      <c r="X23" s="86">
        <f t="shared" si="23"/>
        <v>0</v>
      </c>
      <c r="Y23" s="86">
        <f t="shared" si="24"/>
        <v>0</v>
      </c>
      <c r="Z23" s="86">
        <f t="shared" si="25"/>
        <v>0</v>
      </c>
      <c r="AA23" s="86">
        <f t="shared" si="26"/>
        <v>0</v>
      </c>
      <c r="AB23" s="86">
        <f t="shared" si="27"/>
        <v>0</v>
      </c>
      <c r="AD23" s="170">
        <f t="shared" si="3"/>
        <v>-7302.8385826764297</v>
      </c>
      <c r="AE23" s="170">
        <f t="shared" si="4"/>
        <v>0</v>
      </c>
      <c r="AF23" s="170">
        <f t="shared" si="5"/>
        <v>0</v>
      </c>
      <c r="AG23" s="170">
        <f t="shared" si="6"/>
        <v>0</v>
      </c>
      <c r="AH23" s="170">
        <f t="shared" si="7"/>
        <v>-228.48207201362339</v>
      </c>
      <c r="AI23" s="170">
        <f t="shared" si="8"/>
        <v>0</v>
      </c>
      <c r="AJ23" s="170">
        <f t="shared" si="9"/>
        <v>0</v>
      </c>
      <c r="AK23" s="170">
        <f t="shared" si="10"/>
        <v>0</v>
      </c>
      <c r="AL23" s="170">
        <f t="shared" si="11"/>
        <v>0</v>
      </c>
      <c r="AM23" s="170">
        <f t="shared" si="12"/>
        <v>0</v>
      </c>
      <c r="AN23" s="170">
        <f t="shared" si="13"/>
        <v>0</v>
      </c>
      <c r="AO23" s="170">
        <f t="shared" si="28"/>
        <v>0</v>
      </c>
      <c r="AP23" s="170">
        <f t="shared" si="14"/>
        <v>7531.3206546900528</v>
      </c>
      <c r="AQ23" s="170">
        <f t="shared" si="15"/>
        <v>0</v>
      </c>
      <c r="AR23" s="170"/>
      <c r="AS23" s="170">
        <f>'Projection - England'!$B$13*'Eng19'!AP23</f>
        <v>0</v>
      </c>
      <c r="AT23" s="170">
        <f>'Projection - England'!$B$13*'Eng19'!AQ23</f>
        <v>0</v>
      </c>
      <c r="AU23" s="170">
        <f>'Projection - England'!$C$13*'Eng19'!AP23</f>
        <v>4173.1080141538305</v>
      </c>
      <c r="AV23" s="170">
        <f>'Projection - England'!$C$13*'Eng19'!AQ23</f>
        <v>0</v>
      </c>
      <c r="AW23" s="170">
        <f>'Projection - England'!$D$13*'Eng19'!AP23</f>
        <v>0</v>
      </c>
      <c r="AX23" s="170">
        <f>'Projection - England'!$D$13*'Eng19'!AQ23</f>
        <v>0</v>
      </c>
      <c r="AY23" s="170">
        <f>'Projection - England'!$E$13*'Eng19'!AP23</f>
        <v>826.7385999738475</v>
      </c>
      <c r="AZ23" s="170">
        <f>'Projection - England'!$E$13*'Eng19'!AQ23</f>
        <v>0</v>
      </c>
      <c r="BA23" s="170">
        <f>'Projection - England'!$F$13*'Eng19'!AP23</f>
        <v>1696.684950116766</v>
      </c>
      <c r="BB23" s="170">
        <f>'Projection - England'!$F$13*'Eng19'!AQ23</f>
        <v>0</v>
      </c>
      <c r="BC23" s="170">
        <f>'Projection - England'!$G$13*'Eng19'!AP23</f>
        <v>834.78909044561112</v>
      </c>
      <c r="BD23" s="170">
        <f>'Projection - England'!$G$13*'Eng19'!AQ23</f>
        <v>0</v>
      </c>
    </row>
    <row r="24" spans="1:56" ht="19.95" customHeight="1">
      <c r="A24" s="132" t="s">
        <v>42</v>
      </c>
      <c r="B24" s="20" t="s">
        <v>20</v>
      </c>
      <c r="C24" s="20" t="s">
        <v>21</v>
      </c>
      <c r="D24" s="153">
        <v>3933.3998560716027</v>
      </c>
      <c r="E24" s="154">
        <v>5716.5318654660805</v>
      </c>
      <c r="F24" s="155">
        <v>17158.929688905344</v>
      </c>
      <c r="G24" s="156">
        <v>14884.145686735552</v>
      </c>
      <c r="H24" s="157">
        <v>2680.83158368979</v>
      </c>
      <c r="I24" s="158">
        <v>0</v>
      </c>
      <c r="J24" s="159">
        <v>1510.28732495191</v>
      </c>
      <c r="K24" s="160">
        <v>0</v>
      </c>
      <c r="L24" s="161">
        <v>934.17765905091699</v>
      </c>
      <c r="M24" s="162">
        <v>0</v>
      </c>
      <c r="N24" s="163">
        <v>0.81898394690094523</v>
      </c>
      <c r="O24" s="164">
        <v>62.620041200519665</v>
      </c>
      <c r="P24" s="170">
        <f t="shared" si="1"/>
        <v>46881.742690018611</v>
      </c>
      <c r="Q24" s="86">
        <f t="shared" si="16"/>
        <v>-0.94506059310872403</v>
      </c>
      <c r="R24" s="86">
        <f t="shared" si="17"/>
        <v>0</v>
      </c>
      <c r="S24" s="86">
        <f t="shared" si="18"/>
        <v>0</v>
      </c>
      <c r="T24" s="86">
        <f t="shared" si="19"/>
        <v>0</v>
      </c>
      <c r="U24" s="86">
        <f t="shared" si="20"/>
        <v>-8.8357360441388269E-2</v>
      </c>
      <c r="V24" s="86">
        <f t="shared" si="21"/>
        <v>0</v>
      </c>
      <c r="W24" s="86">
        <f t="shared" si="22"/>
        <v>0</v>
      </c>
      <c r="X24" s="86">
        <f t="shared" si="23"/>
        <v>0</v>
      </c>
      <c r="Y24" s="86">
        <f t="shared" si="24"/>
        <v>0</v>
      </c>
      <c r="Z24" s="86">
        <f t="shared" si="25"/>
        <v>0</v>
      </c>
      <c r="AA24" s="86">
        <f t="shared" si="26"/>
        <v>0</v>
      </c>
      <c r="AB24" s="86">
        <f t="shared" si="27"/>
        <v>0</v>
      </c>
      <c r="AD24" s="170">
        <f t="shared" si="3"/>
        <v>-3717.3012009127988</v>
      </c>
      <c r="AE24" s="170">
        <f t="shared" si="4"/>
        <v>0</v>
      </c>
      <c r="AF24" s="170">
        <f t="shared" si="5"/>
        <v>0</v>
      </c>
      <c r="AG24" s="170">
        <f t="shared" si="6"/>
        <v>0</v>
      </c>
      <c r="AH24" s="170">
        <f t="shared" si="7"/>
        <v>-236.87120252273652</v>
      </c>
      <c r="AI24" s="170">
        <f t="shared" si="8"/>
        <v>0</v>
      </c>
      <c r="AJ24" s="170">
        <f t="shared" si="9"/>
        <v>0</v>
      </c>
      <c r="AK24" s="170">
        <f t="shared" si="10"/>
        <v>0</v>
      </c>
      <c r="AL24" s="170">
        <f t="shared" si="11"/>
        <v>0</v>
      </c>
      <c r="AM24" s="170">
        <f t="shared" si="12"/>
        <v>0</v>
      </c>
      <c r="AN24" s="170">
        <f t="shared" si="13"/>
        <v>0</v>
      </c>
      <c r="AO24" s="170">
        <f t="shared" si="28"/>
        <v>0</v>
      </c>
      <c r="AP24" s="170">
        <f t="shared" si="14"/>
        <v>3954.1724034355352</v>
      </c>
      <c r="AQ24" s="170">
        <f t="shared" si="15"/>
        <v>0</v>
      </c>
      <c r="AR24" s="170"/>
      <c r="AS24" s="170">
        <f>'Projection - England'!$B$13*'Eng19'!AP24</f>
        <v>0</v>
      </c>
      <c r="AT24" s="170">
        <f>'Projection - England'!$B$13*'Eng19'!AQ24</f>
        <v>0</v>
      </c>
      <c r="AU24" s="170">
        <f>'Projection - England'!$C$13*'Eng19'!AP24</f>
        <v>2191.0086295219417</v>
      </c>
      <c r="AV24" s="170">
        <f>'Projection - England'!$C$13*'Eng19'!AQ24</f>
        <v>0</v>
      </c>
      <c r="AW24" s="170">
        <f>'Projection - England'!$D$13*'Eng19'!AP24</f>
        <v>0</v>
      </c>
      <c r="AX24" s="170">
        <f>'Projection - England'!$D$13*'Eng19'!AQ24</f>
        <v>0</v>
      </c>
      <c r="AY24" s="170">
        <f>'Projection - England'!$E$13*'Eng19'!AP24</f>
        <v>434.06290964862058</v>
      </c>
      <c r="AZ24" s="170">
        <f>'Projection - England'!$E$13*'Eng19'!AQ24</f>
        <v>0</v>
      </c>
      <c r="BA24" s="170">
        <f>'Projection - England'!$F$13*'Eng19'!AP24</f>
        <v>890.81120226877636</v>
      </c>
      <c r="BB24" s="170">
        <f>'Projection - England'!$F$13*'Eng19'!AQ24</f>
        <v>0</v>
      </c>
      <c r="BC24" s="170">
        <f>'Projection - England'!$G$13*'Eng19'!AP24</f>
        <v>438.28966199619782</v>
      </c>
      <c r="BD24" s="170">
        <f>'Projection - England'!$G$13*'Eng19'!AQ24</f>
        <v>0</v>
      </c>
    </row>
    <row r="25" spans="1:56" ht="19.95" customHeight="1">
      <c r="A25" s="132" t="s">
        <v>43</v>
      </c>
      <c r="B25" s="20" t="s">
        <v>20</v>
      </c>
      <c r="C25" s="20" t="s">
        <v>21</v>
      </c>
      <c r="D25" s="153">
        <v>6484.5540144795723</v>
      </c>
      <c r="E25" s="154">
        <v>9424.2032372804533</v>
      </c>
      <c r="F25" s="155">
        <v>10837.409061990673</v>
      </c>
      <c r="G25" s="156">
        <v>9400.6781465929362</v>
      </c>
      <c r="H25" s="157">
        <v>2095.2822957624298</v>
      </c>
      <c r="I25" s="158">
        <v>0</v>
      </c>
      <c r="J25" s="159">
        <v>1189.4236314561199</v>
      </c>
      <c r="K25" s="160">
        <v>0</v>
      </c>
      <c r="L25" s="161">
        <v>1913.8953078920499</v>
      </c>
      <c r="M25" s="162">
        <v>0</v>
      </c>
      <c r="N25" s="163">
        <v>1.4231790747610262</v>
      </c>
      <c r="O25" s="164">
        <v>108.81719065982105</v>
      </c>
      <c r="P25" s="170">
        <f t="shared" si="1"/>
        <v>41455.68606518882</v>
      </c>
      <c r="Q25" s="86">
        <f t="shared" si="16"/>
        <v>-0.94506059310872403</v>
      </c>
      <c r="R25" s="86">
        <f t="shared" si="17"/>
        <v>0</v>
      </c>
      <c r="S25" s="86">
        <f t="shared" si="18"/>
        <v>0</v>
      </c>
      <c r="T25" s="86">
        <f t="shared" si="19"/>
        <v>0</v>
      </c>
      <c r="U25" s="86">
        <f t="shared" si="20"/>
        <v>-8.8357360441388269E-2</v>
      </c>
      <c r="V25" s="86">
        <f t="shared" si="21"/>
        <v>0</v>
      </c>
      <c r="W25" s="86">
        <f t="shared" si="22"/>
        <v>0</v>
      </c>
      <c r="X25" s="86">
        <f t="shared" si="23"/>
        <v>0</v>
      </c>
      <c r="Y25" s="86">
        <f t="shared" si="24"/>
        <v>0</v>
      </c>
      <c r="Z25" s="86">
        <f t="shared" si="25"/>
        <v>0</v>
      </c>
      <c r="AA25" s="86">
        <f t="shared" si="26"/>
        <v>0</v>
      </c>
      <c r="AB25" s="86">
        <f t="shared" si="27"/>
        <v>0</v>
      </c>
      <c r="AD25" s="170">
        <f t="shared" si="3"/>
        <v>-6128.2964629696216</v>
      </c>
      <c r="AE25" s="170">
        <f t="shared" si="4"/>
        <v>0</v>
      </c>
      <c r="AF25" s="170">
        <f t="shared" si="5"/>
        <v>0</v>
      </c>
      <c r="AG25" s="170">
        <f t="shared" si="6"/>
        <v>0</v>
      </c>
      <c r="AH25" s="170">
        <f t="shared" si="7"/>
        <v>-185.13361303314051</v>
      </c>
      <c r="AI25" s="170">
        <f t="shared" si="8"/>
        <v>0</v>
      </c>
      <c r="AJ25" s="170">
        <f t="shared" si="9"/>
        <v>0</v>
      </c>
      <c r="AK25" s="170">
        <f t="shared" si="10"/>
        <v>0</v>
      </c>
      <c r="AL25" s="170">
        <f t="shared" si="11"/>
        <v>0</v>
      </c>
      <c r="AM25" s="170">
        <f t="shared" si="12"/>
        <v>0</v>
      </c>
      <c r="AN25" s="170">
        <f t="shared" si="13"/>
        <v>0</v>
      </c>
      <c r="AO25" s="170">
        <f t="shared" si="28"/>
        <v>0</v>
      </c>
      <c r="AP25" s="170">
        <f t="shared" si="14"/>
        <v>6313.4300760027618</v>
      </c>
      <c r="AQ25" s="170">
        <f t="shared" si="15"/>
        <v>0</v>
      </c>
      <c r="AR25" s="170"/>
      <c r="AS25" s="170">
        <f>'Projection - England'!$B$13*'Eng19'!AP25</f>
        <v>0</v>
      </c>
      <c r="AT25" s="170">
        <f>'Projection - England'!$B$13*'Eng19'!AQ25</f>
        <v>0</v>
      </c>
      <c r="AU25" s="170">
        <f>'Projection - England'!$C$13*'Eng19'!AP25</f>
        <v>3498.2743206611258</v>
      </c>
      <c r="AV25" s="170">
        <f>'Projection - England'!$C$13*'Eng19'!AQ25</f>
        <v>0</v>
      </c>
      <c r="AW25" s="170">
        <f>'Projection - England'!$D$13*'Eng19'!AP25</f>
        <v>0</v>
      </c>
      <c r="AX25" s="170">
        <f>'Projection - England'!$D$13*'Eng19'!AQ25</f>
        <v>0</v>
      </c>
      <c r="AY25" s="170">
        <f>'Projection - England'!$E$13*'Eng19'!AP25</f>
        <v>693.04662241633275</v>
      </c>
      <c r="AZ25" s="170">
        <f>'Projection - England'!$E$13*'Eng19'!AQ25</f>
        <v>0</v>
      </c>
      <c r="BA25" s="170">
        <f>'Projection - England'!$F$13*'Eng19'!AP25</f>
        <v>1422.3138656163455</v>
      </c>
      <c r="BB25" s="170">
        <f>'Projection - England'!$F$13*'Eng19'!AQ25</f>
        <v>0</v>
      </c>
      <c r="BC25" s="170">
        <f>'Projection - England'!$G$13*'Eng19'!AP25</f>
        <v>699.79526730895918</v>
      </c>
      <c r="BD25" s="170">
        <f>'Projection - England'!$G$13*'Eng19'!AQ25</f>
        <v>0</v>
      </c>
    </row>
    <row r="26" spans="1:56" ht="19.95" customHeight="1">
      <c r="A26" s="132" t="s">
        <v>44</v>
      </c>
      <c r="B26" s="20" t="s">
        <v>20</v>
      </c>
      <c r="C26" s="20" t="s">
        <v>21</v>
      </c>
      <c r="D26" s="153">
        <v>10047.337991425436</v>
      </c>
      <c r="E26" s="154">
        <v>14602.107564130118</v>
      </c>
      <c r="F26" s="155">
        <v>11198.1947999412</v>
      </c>
      <c r="G26" s="156">
        <v>9713.6340000587988</v>
      </c>
      <c r="H26" s="157">
        <v>2422</v>
      </c>
      <c r="I26" s="158">
        <v>0</v>
      </c>
      <c r="J26" s="159">
        <v>1195</v>
      </c>
      <c r="K26" s="160">
        <v>0</v>
      </c>
      <c r="L26" s="161">
        <v>1079</v>
      </c>
      <c r="M26" s="162">
        <v>0</v>
      </c>
      <c r="N26" s="163">
        <v>12.588978496409121</v>
      </c>
      <c r="O26" s="164">
        <v>962.56142150359085</v>
      </c>
      <c r="P26" s="170">
        <f t="shared" si="1"/>
        <v>51232.424755555548</v>
      </c>
      <c r="Q26" s="86">
        <f t="shared" si="16"/>
        <v>-0.94506059310872403</v>
      </c>
      <c r="R26" s="86">
        <f t="shared" si="17"/>
        <v>0</v>
      </c>
      <c r="S26" s="86">
        <f t="shared" si="18"/>
        <v>0</v>
      </c>
      <c r="T26" s="86">
        <f t="shared" si="19"/>
        <v>0</v>
      </c>
      <c r="U26" s="86">
        <f t="shared" si="20"/>
        <v>-8.8357360441388269E-2</v>
      </c>
      <c r="V26" s="86">
        <f t="shared" si="21"/>
        <v>0</v>
      </c>
      <c r="W26" s="86">
        <f t="shared" si="22"/>
        <v>0</v>
      </c>
      <c r="X26" s="86">
        <f t="shared" si="23"/>
        <v>0</v>
      </c>
      <c r="Y26" s="86">
        <f t="shared" si="24"/>
        <v>0</v>
      </c>
      <c r="Z26" s="86">
        <f t="shared" si="25"/>
        <v>0</v>
      </c>
      <c r="AA26" s="86">
        <f t="shared" si="26"/>
        <v>0</v>
      </c>
      <c r="AB26" s="86">
        <f t="shared" si="27"/>
        <v>0</v>
      </c>
      <c r="AD26" s="170">
        <f t="shared" si="3"/>
        <v>-9495.3432013403399</v>
      </c>
      <c r="AE26" s="170">
        <f t="shared" si="4"/>
        <v>0</v>
      </c>
      <c r="AF26" s="170">
        <f t="shared" si="5"/>
        <v>0</v>
      </c>
      <c r="AG26" s="170">
        <f t="shared" si="6"/>
        <v>0</v>
      </c>
      <c r="AH26" s="170">
        <f t="shared" si="7"/>
        <v>-214.00152698904239</v>
      </c>
      <c r="AI26" s="170">
        <f t="shared" si="8"/>
        <v>0</v>
      </c>
      <c r="AJ26" s="170">
        <f t="shared" si="9"/>
        <v>0</v>
      </c>
      <c r="AK26" s="170">
        <f t="shared" si="10"/>
        <v>0</v>
      </c>
      <c r="AL26" s="170">
        <f t="shared" si="11"/>
        <v>0</v>
      </c>
      <c r="AM26" s="170">
        <f t="shared" si="12"/>
        <v>0</v>
      </c>
      <c r="AN26" s="170">
        <f t="shared" si="13"/>
        <v>0</v>
      </c>
      <c r="AO26" s="170">
        <f t="shared" si="28"/>
        <v>0</v>
      </c>
      <c r="AP26" s="170">
        <f t="shared" si="14"/>
        <v>9709.3447283293826</v>
      </c>
      <c r="AQ26" s="170">
        <f t="shared" si="15"/>
        <v>0</v>
      </c>
      <c r="AR26" s="170"/>
      <c r="AS26" s="170">
        <f>'Projection - England'!$B$13*'Eng19'!AP26</f>
        <v>0</v>
      </c>
      <c r="AT26" s="170">
        <f>'Projection - England'!$B$13*'Eng19'!AQ26</f>
        <v>0</v>
      </c>
      <c r="AU26" s="170">
        <f>'Projection - England'!$C$13*'Eng19'!AP26</f>
        <v>5379.9520901744281</v>
      </c>
      <c r="AV26" s="170">
        <f>'Projection - England'!$C$13*'Eng19'!AQ26</f>
        <v>0</v>
      </c>
      <c r="AW26" s="170">
        <f>'Projection - England'!$D$13*'Eng19'!AP26</f>
        <v>0</v>
      </c>
      <c r="AX26" s="170">
        <f>'Projection - England'!$D$13*'Eng19'!AQ26</f>
        <v>0</v>
      </c>
      <c r="AY26" s="170">
        <f>'Projection - England'!$E$13*'Eng19'!AP26</f>
        <v>1065.8276861925542</v>
      </c>
      <c r="AZ26" s="170">
        <f>'Projection - England'!$E$13*'Eng19'!AQ26</f>
        <v>0</v>
      </c>
      <c r="BA26" s="170">
        <f>'Projection - England'!$F$13*'Eng19'!AP26</f>
        <v>2187.3586096474587</v>
      </c>
      <c r="BB26" s="170">
        <f>'Projection - England'!$F$13*'Eng19'!AQ26</f>
        <v>0</v>
      </c>
      <c r="BC26" s="170">
        <f>'Projection - England'!$G$13*'Eng19'!AP26</f>
        <v>1076.2063423149445</v>
      </c>
      <c r="BD26" s="170">
        <f>'Projection - England'!$G$13*'Eng19'!AQ26</f>
        <v>0</v>
      </c>
    </row>
    <row r="27" spans="1:56" ht="19.95" customHeight="1">
      <c r="A27" s="132" t="s">
        <v>45</v>
      </c>
      <c r="B27" s="20" t="s">
        <v>20</v>
      </c>
      <c r="C27" s="20" t="s">
        <v>21</v>
      </c>
      <c r="D27" s="153">
        <v>10234.694078799799</v>
      </c>
      <c r="E27" s="154">
        <v>14874.397970103302</v>
      </c>
      <c r="F27" s="155">
        <v>10246.361027830382</v>
      </c>
      <c r="G27" s="156">
        <v>8887.9862008949167</v>
      </c>
      <c r="H27" s="157">
        <v>3949.0670561576999</v>
      </c>
      <c r="I27" s="158">
        <v>0</v>
      </c>
      <c r="J27" s="159">
        <v>1409.22616890121</v>
      </c>
      <c r="K27" s="160">
        <v>0</v>
      </c>
      <c r="L27" s="161">
        <v>0</v>
      </c>
      <c r="M27" s="162">
        <v>0</v>
      </c>
      <c r="N27" s="163">
        <v>2.8108077643877269</v>
      </c>
      <c r="O27" s="164">
        <v>214.91617592595927</v>
      </c>
      <c r="P27" s="170">
        <f t="shared" si="1"/>
        <v>49819.459486377658</v>
      </c>
      <c r="Q27" s="86">
        <f t="shared" si="16"/>
        <v>-0.94506059310872403</v>
      </c>
      <c r="R27" s="86">
        <f t="shared" si="17"/>
        <v>0</v>
      </c>
      <c r="S27" s="86">
        <f t="shared" si="18"/>
        <v>0</v>
      </c>
      <c r="T27" s="86">
        <f t="shared" si="19"/>
        <v>0</v>
      </c>
      <c r="U27" s="86">
        <f t="shared" si="20"/>
        <v>-8.8357360441388269E-2</v>
      </c>
      <c r="V27" s="86">
        <f t="shared" si="21"/>
        <v>0</v>
      </c>
      <c r="W27" s="86">
        <f t="shared" si="22"/>
        <v>0</v>
      </c>
      <c r="X27" s="86">
        <f t="shared" si="23"/>
        <v>0</v>
      </c>
      <c r="Y27" s="86">
        <f t="shared" si="24"/>
        <v>0</v>
      </c>
      <c r="Z27" s="86">
        <f t="shared" si="25"/>
        <v>0</v>
      </c>
      <c r="AA27" s="86">
        <f t="shared" si="26"/>
        <v>0</v>
      </c>
      <c r="AB27" s="86">
        <f t="shared" si="27"/>
        <v>0</v>
      </c>
      <c r="AD27" s="170">
        <f t="shared" si="3"/>
        <v>-9672.4060563968833</v>
      </c>
      <c r="AE27" s="170">
        <f t="shared" si="4"/>
        <v>0</v>
      </c>
      <c r="AF27" s="170">
        <f t="shared" si="5"/>
        <v>0</v>
      </c>
      <c r="AG27" s="170">
        <f t="shared" si="6"/>
        <v>0</v>
      </c>
      <c r="AH27" s="170">
        <f t="shared" si="7"/>
        <v>-348.929141288138</v>
      </c>
      <c r="AI27" s="170">
        <f t="shared" si="8"/>
        <v>0</v>
      </c>
      <c r="AJ27" s="170">
        <f t="shared" si="9"/>
        <v>0</v>
      </c>
      <c r="AK27" s="170">
        <f t="shared" si="10"/>
        <v>0</v>
      </c>
      <c r="AL27" s="170">
        <f t="shared" si="11"/>
        <v>0</v>
      </c>
      <c r="AM27" s="170">
        <f t="shared" si="12"/>
        <v>0</v>
      </c>
      <c r="AN27" s="170">
        <f t="shared" si="13"/>
        <v>0</v>
      </c>
      <c r="AO27" s="170">
        <f t="shared" si="28"/>
        <v>0</v>
      </c>
      <c r="AP27" s="170">
        <f t="shared" si="14"/>
        <v>10021.335197685021</v>
      </c>
      <c r="AQ27" s="170">
        <f t="shared" si="15"/>
        <v>0</v>
      </c>
      <c r="AR27" s="170"/>
      <c r="AS27" s="170">
        <f>'Projection - England'!$B$13*'Eng19'!AP27</f>
        <v>0</v>
      </c>
      <c r="AT27" s="170">
        <f>'Projection - England'!$B$13*'Eng19'!AQ27</f>
        <v>0</v>
      </c>
      <c r="AU27" s="170">
        <f>'Projection - England'!$C$13*'Eng19'!AP27</f>
        <v>5552.8261434384913</v>
      </c>
      <c r="AV27" s="170">
        <f>'Projection - England'!$C$13*'Eng19'!AQ27</f>
        <v>0</v>
      </c>
      <c r="AW27" s="170">
        <f>'Projection - England'!$D$13*'Eng19'!AP27</f>
        <v>0</v>
      </c>
      <c r="AX27" s="170">
        <f>'Projection - England'!$D$13*'Eng19'!AQ27</f>
        <v>0</v>
      </c>
      <c r="AY27" s="170">
        <f>'Projection - England'!$E$13*'Eng19'!AP27</f>
        <v>1100.0759376834314</v>
      </c>
      <c r="AZ27" s="170">
        <f>'Projection - England'!$E$13*'Eng19'!AQ27</f>
        <v>0</v>
      </c>
      <c r="BA27" s="170">
        <f>'Projection - England'!$F$13*'Eng19'!AP27</f>
        <v>2257.6450252983354</v>
      </c>
      <c r="BB27" s="170">
        <f>'Projection - England'!$F$13*'Eng19'!AQ27</f>
        <v>0</v>
      </c>
      <c r="BC27" s="170">
        <f>'Projection - England'!$G$13*'Eng19'!AP27</f>
        <v>1110.7880912647654</v>
      </c>
      <c r="BD27" s="170">
        <f>'Projection - England'!$G$13*'Eng19'!AQ27</f>
        <v>0</v>
      </c>
    </row>
    <row r="28" spans="1:56" ht="19.95" customHeight="1">
      <c r="A28" s="132" t="s">
        <v>46</v>
      </c>
      <c r="B28" s="20" t="s">
        <v>20</v>
      </c>
      <c r="C28" s="20" t="s">
        <v>21</v>
      </c>
      <c r="D28" s="153">
        <v>14841.900353137884</v>
      </c>
      <c r="E28" s="154">
        <v>21570.193577400816</v>
      </c>
      <c r="F28" s="155">
        <v>4733.8161261576806</v>
      </c>
      <c r="G28" s="156">
        <v>4106.2473099068902</v>
      </c>
      <c r="H28" s="157">
        <v>4142.8306028116203</v>
      </c>
      <c r="I28" s="158">
        <v>0</v>
      </c>
      <c r="J28" s="159">
        <v>0</v>
      </c>
      <c r="K28" s="160">
        <v>0</v>
      </c>
      <c r="L28" s="161">
        <v>0</v>
      </c>
      <c r="M28" s="162">
        <v>0</v>
      </c>
      <c r="N28" s="163">
        <v>11.782103612415073</v>
      </c>
      <c r="O28" s="164">
        <v>900.8672470688349</v>
      </c>
      <c r="P28" s="170">
        <f t="shared" si="1"/>
        <v>50307.637320096139</v>
      </c>
      <c r="Q28" s="86">
        <f t="shared" si="16"/>
        <v>-0.94506059310872403</v>
      </c>
      <c r="R28" s="86">
        <f t="shared" si="17"/>
        <v>0</v>
      </c>
      <c r="S28" s="86">
        <f t="shared" si="18"/>
        <v>0</v>
      </c>
      <c r="T28" s="86">
        <f t="shared" si="19"/>
        <v>0</v>
      </c>
      <c r="U28" s="86">
        <f t="shared" si="20"/>
        <v>-8.8357360441388269E-2</v>
      </c>
      <c r="V28" s="86">
        <f t="shared" si="21"/>
        <v>0</v>
      </c>
      <c r="W28" s="86">
        <f t="shared" si="22"/>
        <v>0</v>
      </c>
      <c r="X28" s="86">
        <f t="shared" si="23"/>
        <v>0</v>
      </c>
      <c r="Y28" s="86">
        <f t="shared" si="24"/>
        <v>0</v>
      </c>
      <c r="Z28" s="86">
        <f t="shared" si="25"/>
        <v>0</v>
      </c>
      <c r="AA28" s="86">
        <f t="shared" si="26"/>
        <v>0</v>
      </c>
      <c r="AB28" s="86">
        <f t="shared" si="27"/>
        <v>0</v>
      </c>
      <c r="AD28" s="170">
        <f t="shared" si="3"/>
        <v>-14026.495150597069</v>
      </c>
      <c r="AE28" s="170">
        <f t="shared" si="4"/>
        <v>0</v>
      </c>
      <c r="AF28" s="170">
        <f t="shared" si="5"/>
        <v>0</v>
      </c>
      <c r="AG28" s="170">
        <f t="shared" si="6"/>
        <v>0</v>
      </c>
      <c r="AH28" s="170">
        <f t="shared" si="7"/>
        <v>-366.04957682024019</v>
      </c>
      <c r="AI28" s="170">
        <f t="shared" si="8"/>
        <v>0</v>
      </c>
      <c r="AJ28" s="170">
        <f t="shared" si="9"/>
        <v>0</v>
      </c>
      <c r="AK28" s="170">
        <f t="shared" si="10"/>
        <v>0</v>
      </c>
      <c r="AL28" s="170">
        <f t="shared" si="11"/>
        <v>0</v>
      </c>
      <c r="AM28" s="170">
        <f t="shared" si="12"/>
        <v>0</v>
      </c>
      <c r="AN28" s="170">
        <f t="shared" si="13"/>
        <v>0</v>
      </c>
      <c r="AO28" s="170">
        <f t="shared" si="28"/>
        <v>0</v>
      </c>
      <c r="AP28" s="170">
        <f t="shared" si="14"/>
        <v>14392.544727417309</v>
      </c>
      <c r="AQ28" s="170">
        <f t="shared" si="15"/>
        <v>0</v>
      </c>
      <c r="AR28" s="170"/>
      <c r="AS28" s="170">
        <f>'Projection - England'!$B$13*'Eng19'!AP28</f>
        <v>0</v>
      </c>
      <c r="AT28" s="170">
        <f>'Projection - England'!$B$13*'Eng19'!AQ28</f>
        <v>0</v>
      </c>
      <c r="AU28" s="170">
        <f>'Projection - England'!$C$13*'Eng19'!AP28</f>
        <v>7974.9152240184931</v>
      </c>
      <c r="AV28" s="170">
        <f>'Projection - England'!$C$13*'Eng19'!AQ28</f>
        <v>0</v>
      </c>
      <c r="AW28" s="170">
        <f>'Projection - England'!$D$13*'Eng19'!AP28</f>
        <v>0</v>
      </c>
      <c r="AX28" s="170">
        <f>'Projection - England'!$D$13*'Eng19'!AQ28</f>
        <v>0</v>
      </c>
      <c r="AY28" s="170">
        <f>'Projection - England'!$E$13*'Eng19'!AP28</f>
        <v>1579.9184264709359</v>
      </c>
      <c r="AZ28" s="170">
        <f>'Projection - England'!$E$13*'Eng19'!AQ28</f>
        <v>0</v>
      </c>
      <c r="BA28" s="170">
        <f>'Projection - England'!$F$13*'Eng19'!AP28</f>
        <v>3242.4079590455754</v>
      </c>
      <c r="BB28" s="170">
        <f>'Projection - England'!$F$13*'Eng19'!AQ28</f>
        <v>0</v>
      </c>
      <c r="BC28" s="170">
        <f>'Projection - England'!$G$13*'Eng19'!AP28</f>
        <v>1595.3031178823087</v>
      </c>
      <c r="BD28" s="170">
        <f>'Projection - England'!$G$13*'Eng19'!AQ28</f>
        <v>0</v>
      </c>
    </row>
    <row r="29" spans="1:56" ht="19.95" customHeight="1">
      <c r="A29" s="132" t="s">
        <v>47</v>
      </c>
      <c r="B29" s="20" t="s">
        <v>20</v>
      </c>
      <c r="C29" s="20" t="s">
        <v>21</v>
      </c>
      <c r="D29" s="153">
        <v>12538.152124551874</v>
      </c>
      <c r="E29" s="154">
        <v>18222.084907900924</v>
      </c>
      <c r="F29" s="155">
        <v>7808.3066700973295</v>
      </c>
      <c r="G29" s="156">
        <v>6773.1482179557706</v>
      </c>
      <c r="H29" s="157">
        <v>1592.3160777696</v>
      </c>
      <c r="I29" s="158">
        <v>0</v>
      </c>
      <c r="J29" s="159">
        <v>0</v>
      </c>
      <c r="K29" s="160">
        <v>0</v>
      </c>
      <c r="L29" s="161">
        <v>0</v>
      </c>
      <c r="M29" s="162">
        <v>0</v>
      </c>
      <c r="N29" s="163">
        <v>12.363560656009563</v>
      </c>
      <c r="O29" s="164">
        <v>945.3258279286905</v>
      </c>
      <c r="P29" s="170">
        <f t="shared" si="1"/>
        <v>47891.6973868602</v>
      </c>
      <c r="Q29" s="86">
        <f t="shared" si="16"/>
        <v>-0.94506059310872403</v>
      </c>
      <c r="R29" s="86">
        <f t="shared" si="17"/>
        <v>0</v>
      </c>
      <c r="S29" s="86">
        <f t="shared" si="18"/>
        <v>0</v>
      </c>
      <c r="T29" s="86">
        <f t="shared" si="19"/>
        <v>0</v>
      </c>
      <c r="U29" s="86">
        <f t="shared" si="20"/>
        <v>-8.8357360441388269E-2</v>
      </c>
      <c r="V29" s="86">
        <f t="shared" si="21"/>
        <v>0</v>
      </c>
      <c r="W29" s="86">
        <f t="shared" si="22"/>
        <v>0</v>
      </c>
      <c r="X29" s="86">
        <f t="shared" si="23"/>
        <v>0</v>
      </c>
      <c r="Y29" s="86">
        <f t="shared" si="24"/>
        <v>0</v>
      </c>
      <c r="Z29" s="86">
        <f t="shared" si="25"/>
        <v>0</v>
      </c>
      <c r="AA29" s="86">
        <f t="shared" si="26"/>
        <v>0</v>
      </c>
      <c r="AB29" s="86">
        <f t="shared" si="27"/>
        <v>0</v>
      </c>
      <c r="AD29" s="170">
        <f t="shared" si="3"/>
        <v>-11849.313483316402</v>
      </c>
      <c r="AE29" s="170">
        <f t="shared" si="4"/>
        <v>0</v>
      </c>
      <c r="AF29" s="170">
        <f t="shared" si="5"/>
        <v>0</v>
      </c>
      <c r="AG29" s="170">
        <f t="shared" si="6"/>
        <v>0</v>
      </c>
      <c r="AH29" s="170">
        <f t="shared" si="7"/>
        <v>-140.6928456201062</v>
      </c>
      <c r="AI29" s="170">
        <f t="shared" si="8"/>
        <v>0</v>
      </c>
      <c r="AJ29" s="170">
        <f t="shared" si="9"/>
        <v>0</v>
      </c>
      <c r="AK29" s="170">
        <f t="shared" si="10"/>
        <v>0</v>
      </c>
      <c r="AL29" s="170">
        <f t="shared" si="11"/>
        <v>0</v>
      </c>
      <c r="AM29" s="170">
        <f t="shared" si="12"/>
        <v>0</v>
      </c>
      <c r="AN29" s="170">
        <f t="shared" si="13"/>
        <v>0</v>
      </c>
      <c r="AO29" s="170">
        <f t="shared" si="28"/>
        <v>0</v>
      </c>
      <c r="AP29" s="170">
        <f t="shared" si="14"/>
        <v>11990.006328936508</v>
      </c>
      <c r="AQ29" s="170">
        <f t="shared" si="15"/>
        <v>0</v>
      </c>
      <c r="AR29" s="170"/>
      <c r="AS29" s="170">
        <f>'Projection - England'!$B$13*'Eng19'!AP29</f>
        <v>0</v>
      </c>
      <c r="AT29" s="170">
        <f>'Projection - England'!$B$13*'Eng19'!AQ29</f>
        <v>0</v>
      </c>
      <c r="AU29" s="170">
        <f>'Projection - England'!$C$13*'Eng19'!AP29</f>
        <v>6643.667664034585</v>
      </c>
      <c r="AV29" s="170">
        <f>'Projection - England'!$C$13*'Eng19'!AQ29</f>
        <v>0</v>
      </c>
      <c r="AW29" s="170">
        <f>'Projection - England'!$D$13*'Eng19'!AP29</f>
        <v>0</v>
      </c>
      <c r="AX29" s="170">
        <f>'Projection - England'!$D$13*'Eng19'!AQ29</f>
        <v>0</v>
      </c>
      <c r="AY29" s="170">
        <f>'Projection - England'!$E$13*'Eng19'!AP29</f>
        <v>1316.1836416949754</v>
      </c>
      <c r="AZ29" s="170">
        <f>'Projection - England'!$E$13*'Eng19'!AQ29</f>
        <v>0</v>
      </c>
      <c r="BA29" s="170">
        <f>'Projection - England'!$F$13*'Eng19'!AP29</f>
        <v>2701.1548469182212</v>
      </c>
      <c r="BB29" s="170">
        <f>'Projection - England'!$F$13*'Eng19'!AQ29</f>
        <v>0</v>
      </c>
      <c r="BC29" s="170">
        <f>'Projection - England'!$G$13*'Eng19'!AP29</f>
        <v>1329.0001762887293</v>
      </c>
      <c r="BD29" s="170">
        <f>'Projection - England'!$G$13*'Eng19'!AQ29</f>
        <v>0</v>
      </c>
    </row>
    <row r="30" spans="1:56" ht="19.95" customHeight="1">
      <c r="A30" s="132" t="s">
        <v>48</v>
      </c>
      <c r="B30" s="20" t="s">
        <v>20</v>
      </c>
      <c r="C30" s="20" t="s">
        <v>21</v>
      </c>
      <c r="D30" s="153">
        <v>12955.057083646043</v>
      </c>
      <c r="E30" s="154">
        <v>18827.985800446557</v>
      </c>
      <c r="F30" s="155">
        <v>6213.698374746702</v>
      </c>
      <c r="G30" s="156">
        <v>5389.9394391108981</v>
      </c>
      <c r="H30" s="157">
        <v>4121.1604568084904</v>
      </c>
      <c r="I30" s="158">
        <v>0</v>
      </c>
      <c r="J30" s="159">
        <v>1992.4659146558899</v>
      </c>
      <c r="K30" s="160">
        <v>0</v>
      </c>
      <c r="L30" s="161">
        <v>0</v>
      </c>
      <c r="M30" s="162">
        <v>0</v>
      </c>
      <c r="N30" s="163">
        <v>9.1570943971579393</v>
      </c>
      <c r="O30" s="164">
        <v>700.15734813472704</v>
      </c>
      <c r="P30" s="170">
        <f t="shared" si="1"/>
        <v>50209.621511946461</v>
      </c>
      <c r="Q30" s="86">
        <f t="shared" si="16"/>
        <v>-0.94506059310872403</v>
      </c>
      <c r="R30" s="86">
        <f t="shared" si="17"/>
        <v>0</v>
      </c>
      <c r="S30" s="86">
        <f t="shared" si="18"/>
        <v>0</v>
      </c>
      <c r="T30" s="86">
        <f t="shared" si="19"/>
        <v>0</v>
      </c>
      <c r="U30" s="86">
        <f t="shared" si="20"/>
        <v>-8.8357360441388269E-2</v>
      </c>
      <c r="V30" s="86">
        <f t="shared" si="21"/>
        <v>0</v>
      </c>
      <c r="W30" s="86">
        <f t="shared" si="22"/>
        <v>0</v>
      </c>
      <c r="X30" s="86">
        <f t="shared" si="23"/>
        <v>0</v>
      </c>
      <c r="Y30" s="86">
        <f t="shared" si="24"/>
        <v>0</v>
      </c>
      <c r="Z30" s="86">
        <f t="shared" si="25"/>
        <v>0</v>
      </c>
      <c r="AA30" s="86">
        <f t="shared" si="26"/>
        <v>0</v>
      </c>
      <c r="AB30" s="86">
        <f t="shared" si="27"/>
        <v>0</v>
      </c>
      <c r="AD30" s="170">
        <f t="shared" si="3"/>
        <v>-12243.313931227905</v>
      </c>
      <c r="AE30" s="170">
        <f t="shared" si="4"/>
        <v>0</v>
      </c>
      <c r="AF30" s="170">
        <f t="shared" si="5"/>
        <v>0</v>
      </c>
      <c r="AG30" s="170">
        <f t="shared" si="6"/>
        <v>0</v>
      </c>
      <c r="AH30" s="170">
        <f t="shared" si="7"/>
        <v>-364.13485991902411</v>
      </c>
      <c r="AI30" s="170">
        <f t="shared" si="8"/>
        <v>0</v>
      </c>
      <c r="AJ30" s="170">
        <f t="shared" si="9"/>
        <v>0</v>
      </c>
      <c r="AK30" s="170">
        <f t="shared" si="10"/>
        <v>0</v>
      </c>
      <c r="AL30" s="170">
        <f t="shared" si="11"/>
        <v>0</v>
      </c>
      <c r="AM30" s="170">
        <f t="shared" si="12"/>
        <v>0</v>
      </c>
      <c r="AN30" s="170">
        <f t="shared" si="13"/>
        <v>0</v>
      </c>
      <c r="AO30" s="170">
        <f t="shared" si="28"/>
        <v>0</v>
      </c>
      <c r="AP30" s="170">
        <f t="shared" si="14"/>
        <v>12607.44879114693</v>
      </c>
      <c r="AQ30" s="170">
        <f t="shared" si="15"/>
        <v>0</v>
      </c>
      <c r="AR30" s="170"/>
      <c r="AS30" s="170">
        <f>'Projection - England'!$B$13*'Eng19'!AP30</f>
        <v>0</v>
      </c>
      <c r="AT30" s="170">
        <f>'Projection - England'!$B$13*'Eng19'!AQ30</f>
        <v>0</v>
      </c>
      <c r="AU30" s="170">
        <f>'Projection - England'!$C$13*'Eng19'!AP30</f>
        <v>6985.7927979212427</v>
      </c>
      <c r="AV30" s="170">
        <f>'Projection - England'!$C$13*'Eng19'!AQ30</f>
        <v>0</v>
      </c>
      <c r="AW30" s="170">
        <f>'Projection - England'!$D$13*'Eng19'!AP30</f>
        <v>0</v>
      </c>
      <c r="AX30" s="170">
        <f>'Projection - England'!$D$13*'Eng19'!AQ30</f>
        <v>0</v>
      </c>
      <c r="AY30" s="170">
        <f>'Projection - England'!$E$13*'Eng19'!AP30</f>
        <v>1383.9623939453345</v>
      </c>
      <c r="AZ30" s="170">
        <f>'Projection - England'!$E$13*'Eng19'!AQ30</f>
        <v>0</v>
      </c>
      <c r="BA30" s="170">
        <f>'Projection - England'!$F$13*'Eng19'!AP30</f>
        <v>2840.2546650282197</v>
      </c>
      <c r="BB30" s="170">
        <f>'Projection - England'!$F$13*'Eng19'!AQ30</f>
        <v>0</v>
      </c>
      <c r="BC30" s="170">
        <f>'Projection - England'!$G$13*'Eng19'!AP30</f>
        <v>1397.4389342521358</v>
      </c>
      <c r="BD30" s="170">
        <f>'Projection - England'!$G$13*'Eng19'!AQ30</f>
        <v>0</v>
      </c>
    </row>
    <row r="31" spans="1:56" ht="19.95" customHeight="1">
      <c r="A31" s="132" t="s">
        <v>49</v>
      </c>
      <c r="B31" s="20" t="s">
        <v>20</v>
      </c>
      <c r="C31" s="20" t="s">
        <v>21</v>
      </c>
      <c r="D31" s="153">
        <v>12322.899139347615</v>
      </c>
      <c r="E31" s="154">
        <v>17909.251076080487</v>
      </c>
      <c r="F31" s="155">
        <v>7502.4451514795201</v>
      </c>
      <c r="G31" s="156">
        <v>6507.8352010245799</v>
      </c>
      <c r="H31" s="157">
        <v>5145.6087573954101</v>
      </c>
      <c r="I31" s="158">
        <v>0</v>
      </c>
      <c r="J31" s="159">
        <v>2008.1598882307101</v>
      </c>
      <c r="K31" s="160">
        <v>0</v>
      </c>
      <c r="L31" s="161">
        <v>0</v>
      </c>
      <c r="M31" s="162">
        <v>0</v>
      </c>
      <c r="N31" s="163">
        <v>0</v>
      </c>
      <c r="O31" s="164">
        <v>0</v>
      </c>
      <c r="P31" s="170">
        <f t="shared" si="1"/>
        <v>51396.199213558328</v>
      </c>
      <c r="Q31" s="86">
        <f t="shared" si="16"/>
        <v>-0.94506059310872403</v>
      </c>
      <c r="R31" s="86">
        <f t="shared" si="17"/>
        <v>0</v>
      </c>
      <c r="S31" s="86">
        <f t="shared" si="18"/>
        <v>0</v>
      </c>
      <c r="T31" s="86">
        <f t="shared" si="19"/>
        <v>0</v>
      </c>
      <c r="U31" s="86">
        <f t="shared" si="20"/>
        <v>-8.8357360441388269E-2</v>
      </c>
      <c r="V31" s="86">
        <f t="shared" si="21"/>
        <v>0</v>
      </c>
      <c r="W31" s="86">
        <f t="shared" si="22"/>
        <v>0</v>
      </c>
      <c r="X31" s="86">
        <f t="shared" si="23"/>
        <v>0</v>
      </c>
      <c r="Y31" s="86">
        <f t="shared" si="24"/>
        <v>0</v>
      </c>
      <c r="Z31" s="86">
        <f t="shared" si="25"/>
        <v>0</v>
      </c>
      <c r="AA31" s="86">
        <f t="shared" si="26"/>
        <v>0</v>
      </c>
      <c r="AB31" s="86">
        <f t="shared" si="27"/>
        <v>0</v>
      </c>
      <c r="AD31" s="170">
        <f t="shared" si="3"/>
        <v>-11645.886369450842</v>
      </c>
      <c r="AE31" s="170">
        <f t="shared" si="4"/>
        <v>0</v>
      </c>
      <c r="AF31" s="170">
        <f t="shared" si="5"/>
        <v>0</v>
      </c>
      <c r="AG31" s="170">
        <f t="shared" si="6"/>
        <v>0</v>
      </c>
      <c r="AH31" s="170">
        <f t="shared" si="7"/>
        <v>-454.65240766755028</v>
      </c>
      <c r="AI31" s="170">
        <f t="shared" si="8"/>
        <v>0</v>
      </c>
      <c r="AJ31" s="170">
        <f t="shared" si="9"/>
        <v>0</v>
      </c>
      <c r="AK31" s="170">
        <f t="shared" si="10"/>
        <v>0</v>
      </c>
      <c r="AL31" s="170">
        <f t="shared" si="11"/>
        <v>0</v>
      </c>
      <c r="AM31" s="170">
        <f t="shared" si="12"/>
        <v>0</v>
      </c>
      <c r="AN31" s="170">
        <f t="shared" si="13"/>
        <v>0</v>
      </c>
      <c r="AO31" s="170">
        <f t="shared" si="28"/>
        <v>0</v>
      </c>
      <c r="AP31" s="170">
        <f t="shared" si="14"/>
        <v>12100.538777118392</v>
      </c>
      <c r="AQ31" s="170">
        <f t="shared" si="15"/>
        <v>0</v>
      </c>
      <c r="AR31" s="170"/>
      <c r="AS31" s="170">
        <f>'Projection - England'!$B$13*'Eng19'!AP31</f>
        <v>0</v>
      </c>
      <c r="AT31" s="170">
        <f>'Projection - England'!$B$13*'Eng19'!AQ31</f>
        <v>0</v>
      </c>
      <c r="AU31" s="170">
        <f>'Projection - England'!$C$13*'Eng19'!AP31</f>
        <v>6704.9137411146548</v>
      </c>
      <c r="AV31" s="170">
        <f>'Projection - England'!$C$13*'Eng19'!AQ31</f>
        <v>0</v>
      </c>
      <c r="AW31" s="170">
        <f>'Projection - England'!$D$13*'Eng19'!AP31</f>
        <v>0</v>
      </c>
      <c r="AX31" s="170">
        <f>'Projection - England'!$D$13*'Eng19'!AQ31</f>
        <v>0</v>
      </c>
      <c r="AY31" s="170">
        <f>'Projection - England'!$E$13*'Eng19'!AP31</f>
        <v>1328.3171632447006</v>
      </c>
      <c r="AZ31" s="170">
        <f>'Projection - England'!$E$13*'Eng19'!AQ31</f>
        <v>0</v>
      </c>
      <c r="BA31" s="170">
        <f>'Projection - England'!$F$13*'Eng19'!AP31</f>
        <v>2726.0560229440989</v>
      </c>
      <c r="BB31" s="170">
        <f>'Projection - England'!$F$13*'Eng19'!AQ31</f>
        <v>0</v>
      </c>
      <c r="BC31" s="170">
        <f>'Projection - England'!$G$13*'Eng19'!AP31</f>
        <v>1341.2518498149416</v>
      </c>
      <c r="BD31" s="170">
        <f>'Projection - England'!$G$13*'Eng19'!AQ31</f>
        <v>0</v>
      </c>
    </row>
    <row r="32" spans="1:56" ht="19.95" customHeight="1">
      <c r="A32" s="132" t="s">
        <v>50</v>
      </c>
      <c r="B32" s="20" t="s">
        <v>20</v>
      </c>
      <c r="C32" s="20" t="s">
        <v>21</v>
      </c>
      <c r="D32" s="153">
        <v>13605.929375878617</v>
      </c>
      <c r="E32" s="154">
        <v>19773.918666425881</v>
      </c>
      <c r="F32" s="155">
        <v>6758.0871734793545</v>
      </c>
      <c r="G32" s="156">
        <v>5862.1578313689461</v>
      </c>
      <c r="H32" s="157">
        <v>5733.4770043784001</v>
      </c>
      <c r="I32" s="158">
        <v>0</v>
      </c>
      <c r="J32" s="159">
        <v>2481.8931521008099</v>
      </c>
      <c r="K32" s="160">
        <v>0</v>
      </c>
      <c r="L32" s="161">
        <v>0</v>
      </c>
      <c r="M32" s="162">
        <v>0</v>
      </c>
      <c r="N32" s="163">
        <v>0</v>
      </c>
      <c r="O32" s="164">
        <v>0</v>
      </c>
      <c r="P32" s="170">
        <f t="shared" si="1"/>
        <v>54215.463203632004</v>
      </c>
      <c r="Q32" s="86">
        <f t="shared" si="16"/>
        <v>-0.94506059310872403</v>
      </c>
      <c r="R32" s="86">
        <f t="shared" si="17"/>
        <v>0</v>
      </c>
      <c r="S32" s="86">
        <f t="shared" si="18"/>
        <v>0</v>
      </c>
      <c r="T32" s="86">
        <f t="shared" si="19"/>
        <v>0</v>
      </c>
      <c r="U32" s="86">
        <f t="shared" si="20"/>
        <v>-8.8357360441388269E-2</v>
      </c>
      <c r="V32" s="86">
        <f t="shared" si="21"/>
        <v>0</v>
      </c>
      <c r="W32" s="86">
        <f t="shared" si="22"/>
        <v>0</v>
      </c>
      <c r="X32" s="86">
        <f t="shared" si="23"/>
        <v>0</v>
      </c>
      <c r="Y32" s="86">
        <f t="shared" si="24"/>
        <v>0</v>
      </c>
      <c r="Z32" s="86">
        <f t="shared" si="25"/>
        <v>0</v>
      </c>
      <c r="AA32" s="86">
        <f t="shared" si="26"/>
        <v>0</v>
      </c>
      <c r="AB32" s="86">
        <f t="shared" si="27"/>
        <v>0</v>
      </c>
      <c r="AD32" s="170">
        <f t="shared" si="3"/>
        <v>-12858.427685763258</v>
      </c>
      <c r="AE32" s="170">
        <f t="shared" si="4"/>
        <v>0</v>
      </c>
      <c r="AF32" s="170">
        <f t="shared" si="5"/>
        <v>0</v>
      </c>
      <c r="AG32" s="170">
        <f t="shared" si="6"/>
        <v>0</v>
      </c>
      <c r="AH32" s="170">
        <f t="shared" si="7"/>
        <v>-506.59489425827337</v>
      </c>
      <c r="AI32" s="170">
        <f t="shared" si="8"/>
        <v>0</v>
      </c>
      <c r="AJ32" s="170">
        <f t="shared" si="9"/>
        <v>0</v>
      </c>
      <c r="AK32" s="170">
        <f t="shared" si="10"/>
        <v>0</v>
      </c>
      <c r="AL32" s="170">
        <f t="shared" si="11"/>
        <v>0</v>
      </c>
      <c r="AM32" s="170">
        <f t="shared" si="12"/>
        <v>0</v>
      </c>
      <c r="AN32" s="170">
        <f t="shared" si="13"/>
        <v>0</v>
      </c>
      <c r="AO32" s="170">
        <f t="shared" si="28"/>
        <v>0</v>
      </c>
      <c r="AP32" s="170">
        <f t="shared" si="14"/>
        <v>13365.02258002153</v>
      </c>
      <c r="AQ32" s="170">
        <f t="shared" si="15"/>
        <v>0</v>
      </c>
      <c r="AR32" s="170"/>
      <c r="AS32" s="170">
        <f>'Projection - England'!$B$13*'Eng19'!AP32</f>
        <v>0</v>
      </c>
      <c r="AT32" s="170">
        <f>'Projection - England'!$B$13*'Eng19'!AQ32</f>
        <v>0</v>
      </c>
      <c r="AU32" s="170">
        <f>'Projection - England'!$C$13*'Eng19'!AP32</f>
        <v>7405.564760186151</v>
      </c>
      <c r="AV32" s="170">
        <f>'Projection - England'!$C$13*'Eng19'!AQ32</f>
        <v>0</v>
      </c>
      <c r="AW32" s="170">
        <f>'Projection - England'!$D$13*'Eng19'!AP32</f>
        <v>0</v>
      </c>
      <c r="AX32" s="170">
        <f>'Projection - England'!$D$13*'Eng19'!AQ32</f>
        <v>0</v>
      </c>
      <c r="AY32" s="170">
        <f>'Projection - England'!$E$13*'Eng19'!AP32</f>
        <v>1467.1238369787072</v>
      </c>
      <c r="AZ32" s="170">
        <f>'Projection - England'!$E$13*'Eng19'!AQ32</f>
        <v>0</v>
      </c>
      <c r="BA32" s="170">
        <f>'Projection - England'!$F$13*'Eng19'!AP32</f>
        <v>3010.9238086114274</v>
      </c>
      <c r="BB32" s="170">
        <f>'Projection - England'!$F$13*'Eng19'!AQ32</f>
        <v>0</v>
      </c>
      <c r="BC32" s="170">
        <f>'Projection - England'!$G$13*'Eng19'!AP32</f>
        <v>1481.4101742452483</v>
      </c>
      <c r="BD32" s="170">
        <f>'Projection - England'!$G$13*'Eng19'!AQ32</f>
        <v>0</v>
      </c>
    </row>
    <row r="33" spans="1:56" ht="19.95" customHeight="1">
      <c r="A33" s="132" t="s">
        <v>51</v>
      </c>
      <c r="B33" s="20" t="s">
        <v>20</v>
      </c>
      <c r="C33" s="20" t="s">
        <v>21</v>
      </c>
      <c r="D33" s="153">
        <v>13835.44352152765</v>
      </c>
      <c r="E33" s="154">
        <v>20107.478684523881</v>
      </c>
      <c r="F33" s="155">
        <v>6852.1918459561302</v>
      </c>
      <c r="G33" s="156">
        <v>5943.7869119900124</v>
      </c>
      <c r="H33" s="157">
        <v>5810.75176941672</v>
      </c>
      <c r="I33" s="158">
        <v>0</v>
      </c>
      <c r="J33" s="159">
        <v>1814.3762770390299</v>
      </c>
      <c r="K33" s="160">
        <v>0</v>
      </c>
      <c r="L33" s="161">
        <v>94.416641183034301</v>
      </c>
      <c r="M33" s="162">
        <v>0</v>
      </c>
      <c r="N33" s="163">
        <v>0.34588719978765176</v>
      </c>
      <c r="O33" s="164">
        <v>26.446758551733627</v>
      </c>
      <c r="P33" s="170">
        <f t="shared" si="1"/>
        <v>54485.238297387972</v>
      </c>
      <c r="Q33" s="86">
        <f t="shared" si="16"/>
        <v>-0.94506059310872403</v>
      </c>
      <c r="R33" s="86">
        <f t="shared" si="17"/>
        <v>0</v>
      </c>
      <c r="S33" s="86">
        <f t="shared" si="18"/>
        <v>0</v>
      </c>
      <c r="T33" s="86">
        <f t="shared" si="19"/>
        <v>0</v>
      </c>
      <c r="U33" s="86">
        <f t="shared" si="20"/>
        <v>-8.8357360441388269E-2</v>
      </c>
      <c r="V33" s="86">
        <f t="shared" si="21"/>
        <v>0</v>
      </c>
      <c r="W33" s="86">
        <f t="shared" si="22"/>
        <v>0</v>
      </c>
      <c r="X33" s="86">
        <f t="shared" si="23"/>
        <v>0</v>
      </c>
      <c r="Y33" s="86">
        <f t="shared" si="24"/>
        <v>0</v>
      </c>
      <c r="Z33" s="86">
        <f t="shared" si="25"/>
        <v>0</v>
      </c>
      <c r="AA33" s="86">
        <f t="shared" si="26"/>
        <v>0</v>
      </c>
      <c r="AB33" s="86">
        <f t="shared" si="27"/>
        <v>0</v>
      </c>
      <c r="AD33" s="170">
        <f t="shared" si="3"/>
        <v>-13075.332460377174</v>
      </c>
      <c r="AE33" s="170">
        <f t="shared" si="4"/>
        <v>0</v>
      </c>
      <c r="AF33" s="170">
        <f t="shared" si="5"/>
        <v>0</v>
      </c>
      <c r="AG33" s="170">
        <f t="shared" si="6"/>
        <v>0</v>
      </c>
      <c r="AH33" s="170">
        <f t="shared" si="7"/>
        <v>-513.42268852578775</v>
      </c>
      <c r="AI33" s="170">
        <f t="shared" si="8"/>
        <v>0</v>
      </c>
      <c r="AJ33" s="170">
        <f t="shared" si="9"/>
        <v>0</v>
      </c>
      <c r="AK33" s="170">
        <f t="shared" si="10"/>
        <v>0</v>
      </c>
      <c r="AL33" s="170">
        <f t="shared" si="11"/>
        <v>0</v>
      </c>
      <c r="AM33" s="170">
        <f t="shared" si="12"/>
        <v>0</v>
      </c>
      <c r="AN33" s="170">
        <f t="shared" si="13"/>
        <v>0</v>
      </c>
      <c r="AO33" s="170">
        <f t="shared" si="28"/>
        <v>0</v>
      </c>
      <c r="AP33" s="170">
        <f t="shared" si="14"/>
        <v>13588.755148902963</v>
      </c>
      <c r="AQ33" s="170">
        <f t="shared" si="15"/>
        <v>0</v>
      </c>
      <c r="AR33" s="170"/>
      <c r="AS33" s="170">
        <f>'Projection - England'!$B$13*'Eng19'!AP33</f>
        <v>0</v>
      </c>
      <c r="AT33" s="170">
        <f>'Projection - England'!$B$13*'Eng19'!AQ33</f>
        <v>0</v>
      </c>
      <c r="AU33" s="170">
        <f>'Projection - England'!$C$13*'Eng19'!AP33</f>
        <v>7529.5350728357535</v>
      </c>
      <c r="AV33" s="170">
        <f>'Projection - England'!$C$13*'Eng19'!AQ33</f>
        <v>0</v>
      </c>
      <c r="AW33" s="170">
        <f>'Projection - England'!$D$13*'Eng19'!AP33</f>
        <v>0</v>
      </c>
      <c r="AX33" s="170">
        <f>'Projection - England'!$D$13*'Eng19'!AQ33</f>
        <v>0</v>
      </c>
      <c r="AY33" s="170">
        <f>'Projection - England'!$E$13*'Eng19'!AP33</f>
        <v>1491.6837195340199</v>
      </c>
      <c r="AZ33" s="170">
        <f>'Projection - England'!$E$13*'Eng19'!AQ33</f>
        <v>0</v>
      </c>
      <c r="BA33" s="170">
        <f>'Projection - England'!$F$13*'Eng19'!AP33</f>
        <v>3061.3271442117639</v>
      </c>
      <c r="BB33" s="170">
        <f>'Projection - England'!$F$13*'Eng19'!AQ33</f>
        <v>0</v>
      </c>
      <c r="BC33" s="170">
        <f>'Projection - England'!$G$13*'Eng19'!AP33</f>
        <v>1506.20921232143</v>
      </c>
      <c r="BD33" s="170">
        <f>'Projection - England'!$G$13*'Eng19'!AQ33</f>
        <v>0</v>
      </c>
    </row>
    <row r="34" spans="1:56" ht="19.95" customHeight="1">
      <c r="A34" s="132" t="s">
        <v>52</v>
      </c>
      <c r="B34" s="20" t="s">
        <v>20</v>
      </c>
      <c r="C34" s="20" t="s">
        <v>21</v>
      </c>
      <c r="D34" s="153">
        <v>11743.788781709678</v>
      </c>
      <c r="E34" s="154">
        <v>17067.612052794149</v>
      </c>
      <c r="F34" s="155">
        <v>8586.835203967863</v>
      </c>
      <c r="G34" s="156">
        <v>7448.4661037153965</v>
      </c>
      <c r="H34" s="157">
        <v>3010.3446914569299</v>
      </c>
      <c r="I34" s="158">
        <v>0</v>
      </c>
      <c r="J34" s="159">
        <v>1274.46341665725</v>
      </c>
      <c r="K34" s="160">
        <v>0</v>
      </c>
      <c r="L34" s="161">
        <v>12.817726869288199</v>
      </c>
      <c r="M34" s="162">
        <v>0</v>
      </c>
      <c r="N34" s="163">
        <v>3.6452947085303708E-2</v>
      </c>
      <c r="O34" s="164">
        <v>2.7872158630212667</v>
      </c>
      <c r="P34" s="170">
        <f t="shared" si="1"/>
        <v>49147.151645980659</v>
      </c>
      <c r="Q34" s="86">
        <f t="shared" si="16"/>
        <v>-0.94506059310872403</v>
      </c>
      <c r="R34" s="86">
        <f t="shared" si="17"/>
        <v>0</v>
      </c>
      <c r="S34" s="86">
        <f t="shared" si="18"/>
        <v>0</v>
      </c>
      <c r="T34" s="86">
        <f t="shared" si="19"/>
        <v>0</v>
      </c>
      <c r="U34" s="86">
        <f t="shared" si="20"/>
        <v>-8.8357360441388269E-2</v>
      </c>
      <c r="V34" s="86">
        <f t="shared" si="21"/>
        <v>0</v>
      </c>
      <c r="W34" s="86">
        <f t="shared" si="22"/>
        <v>0</v>
      </c>
      <c r="X34" s="86">
        <f t="shared" si="23"/>
        <v>0</v>
      </c>
      <c r="Y34" s="86">
        <f t="shared" si="24"/>
        <v>0</v>
      </c>
      <c r="Z34" s="86">
        <f t="shared" si="25"/>
        <v>0</v>
      </c>
      <c r="AA34" s="86">
        <f t="shared" si="26"/>
        <v>0</v>
      </c>
      <c r="AB34" s="86">
        <f t="shared" si="27"/>
        <v>0</v>
      </c>
      <c r="AD34" s="170">
        <f t="shared" si="3"/>
        <v>-11098.591991386127</v>
      </c>
      <c r="AE34" s="170">
        <f t="shared" si="4"/>
        <v>0</v>
      </c>
      <c r="AF34" s="170">
        <f t="shared" si="5"/>
        <v>0</v>
      </c>
      <c r="AG34" s="170">
        <f t="shared" si="6"/>
        <v>0</v>
      </c>
      <c r="AH34" s="170">
        <f t="shared" si="7"/>
        <v>-265.98611095587972</v>
      </c>
      <c r="AI34" s="170">
        <f t="shared" si="8"/>
        <v>0</v>
      </c>
      <c r="AJ34" s="170">
        <f t="shared" si="9"/>
        <v>0</v>
      </c>
      <c r="AK34" s="170">
        <f t="shared" si="10"/>
        <v>0</v>
      </c>
      <c r="AL34" s="170">
        <f t="shared" si="11"/>
        <v>0</v>
      </c>
      <c r="AM34" s="170">
        <f t="shared" si="12"/>
        <v>0</v>
      </c>
      <c r="AN34" s="170">
        <f t="shared" si="13"/>
        <v>0</v>
      </c>
      <c r="AO34" s="170">
        <f t="shared" si="28"/>
        <v>0</v>
      </c>
      <c r="AP34" s="170">
        <f t="shared" si="14"/>
        <v>11364.578102342008</v>
      </c>
      <c r="AQ34" s="170">
        <f t="shared" si="15"/>
        <v>0</v>
      </c>
      <c r="AR34" s="170"/>
      <c r="AS34" s="170">
        <f>'Projection - England'!$B$13*'Eng19'!AP34</f>
        <v>0</v>
      </c>
      <c r="AT34" s="170">
        <f>'Projection - England'!$B$13*'Eng19'!AQ34</f>
        <v>0</v>
      </c>
      <c r="AU34" s="170">
        <f>'Projection - England'!$C$13*'Eng19'!AP34</f>
        <v>6297.1176146678526</v>
      </c>
      <c r="AV34" s="170">
        <f>'Projection - England'!$C$13*'Eng19'!AQ34</f>
        <v>0</v>
      </c>
      <c r="AW34" s="170">
        <f>'Projection - England'!$D$13*'Eng19'!AP34</f>
        <v>0</v>
      </c>
      <c r="AX34" s="170">
        <f>'Projection - England'!$D$13*'Eng19'!AQ34</f>
        <v>0</v>
      </c>
      <c r="AY34" s="170">
        <f>'Projection - England'!$E$13*'Eng19'!AP34</f>
        <v>1247.5282650158711</v>
      </c>
      <c r="AZ34" s="170">
        <f>'Projection - England'!$E$13*'Eng19'!AQ34</f>
        <v>0</v>
      </c>
      <c r="BA34" s="170">
        <f>'Projection - England'!$F$13*'Eng19'!AP34</f>
        <v>2560.2559650228814</v>
      </c>
      <c r="BB34" s="170">
        <f>'Projection - England'!$F$13*'Eng19'!AQ34</f>
        <v>0</v>
      </c>
      <c r="BC34" s="170">
        <f>'Projection - England'!$G$13*'Eng19'!AP34</f>
        <v>1259.6762576354051</v>
      </c>
      <c r="BD34" s="170">
        <f>'Projection - England'!$G$13*'Eng19'!AQ34</f>
        <v>0</v>
      </c>
    </row>
    <row r="35" spans="1:56" ht="19.95" customHeight="1">
      <c r="A35" s="132" t="s">
        <v>53</v>
      </c>
      <c r="B35" s="20" t="s">
        <v>20</v>
      </c>
      <c r="C35" s="20" t="s">
        <v>21</v>
      </c>
      <c r="D35" s="153">
        <v>12985.605741129157</v>
      </c>
      <c r="E35" s="154">
        <v>18872.383110747942</v>
      </c>
      <c r="F35" s="155">
        <v>6901.9356209491543</v>
      </c>
      <c r="G35" s="156">
        <v>5986.9360831462454</v>
      </c>
      <c r="H35" s="157">
        <v>3308.6651054034101</v>
      </c>
      <c r="I35" s="158">
        <v>0</v>
      </c>
      <c r="J35" s="159">
        <v>2314.8152628418802</v>
      </c>
      <c r="K35" s="160">
        <v>0</v>
      </c>
      <c r="L35" s="161">
        <v>0</v>
      </c>
      <c r="M35" s="162">
        <v>0</v>
      </c>
      <c r="N35" s="163">
        <v>6.2629524780417896</v>
      </c>
      <c r="O35" s="164">
        <v>478.86938894946121</v>
      </c>
      <c r="P35" s="170">
        <f t="shared" si="1"/>
        <v>50855.473265645291</v>
      </c>
      <c r="Q35" s="86">
        <f t="shared" si="16"/>
        <v>-0.94506059310872403</v>
      </c>
      <c r="R35" s="86">
        <f t="shared" si="17"/>
        <v>0</v>
      </c>
      <c r="S35" s="86">
        <f t="shared" si="18"/>
        <v>0</v>
      </c>
      <c r="T35" s="86">
        <f t="shared" si="19"/>
        <v>0</v>
      </c>
      <c r="U35" s="86">
        <f t="shared" si="20"/>
        <v>-8.8357360441388269E-2</v>
      </c>
      <c r="V35" s="86">
        <f t="shared" si="21"/>
        <v>0</v>
      </c>
      <c r="W35" s="86">
        <f t="shared" si="22"/>
        <v>0</v>
      </c>
      <c r="X35" s="86">
        <f t="shared" si="23"/>
        <v>0</v>
      </c>
      <c r="Y35" s="86">
        <f t="shared" si="24"/>
        <v>0</v>
      </c>
      <c r="Z35" s="86">
        <f t="shared" si="25"/>
        <v>0</v>
      </c>
      <c r="AA35" s="86">
        <f t="shared" si="26"/>
        <v>0</v>
      </c>
      <c r="AB35" s="86">
        <f t="shared" si="27"/>
        <v>0</v>
      </c>
      <c r="AD35" s="170">
        <f t="shared" si="3"/>
        <v>-12272.184263587573</v>
      </c>
      <c r="AE35" s="170">
        <f t="shared" si="4"/>
        <v>0</v>
      </c>
      <c r="AF35" s="170">
        <f t="shared" si="5"/>
        <v>0</v>
      </c>
      <c r="AG35" s="170">
        <f t="shared" si="6"/>
        <v>0</v>
      </c>
      <c r="AH35" s="170">
        <f t="shared" si="7"/>
        <v>-292.34491529797299</v>
      </c>
      <c r="AI35" s="170">
        <f t="shared" si="8"/>
        <v>0</v>
      </c>
      <c r="AJ35" s="170">
        <f t="shared" si="9"/>
        <v>0</v>
      </c>
      <c r="AK35" s="170">
        <f t="shared" si="10"/>
        <v>0</v>
      </c>
      <c r="AL35" s="170">
        <f t="shared" si="11"/>
        <v>0</v>
      </c>
      <c r="AM35" s="170">
        <f t="shared" si="12"/>
        <v>0</v>
      </c>
      <c r="AN35" s="170">
        <f t="shared" si="13"/>
        <v>0</v>
      </c>
      <c r="AO35" s="170">
        <f t="shared" si="28"/>
        <v>0</v>
      </c>
      <c r="AP35" s="170">
        <f t="shared" si="14"/>
        <v>12564.529178885547</v>
      </c>
      <c r="AQ35" s="170">
        <f t="shared" si="15"/>
        <v>0</v>
      </c>
      <c r="AR35" s="170"/>
      <c r="AS35" s="170">
        <f>'Projection - England'!$B$13*'Eng19'!AP35</f>
        <v>0</v>
      </c>
      <c r="AT35" s="170">
        <f>'Projection - England'!$B$13*'Eng19'!AQ35</f>
        <v>0</v>
      </c>
      <c r="AU35" s="170">
        <f>'Projection - England'!$C$13*'Eng19'!AP35</f>
        <v>6962.0110223065221</v>
      </c>
      <c r="AV35" s="170">
        <f>'Projection - England'!$C$13*'Eng19'!AQ35</f>
        <v>0</v>
      </c>
      <c r="AW35" s="170">
        <f>'Projection - England'!$D$13*'Eng19'!AP35</f>
        <v>0</v>
      </c>
      <c r="AX35" s="170">
        <f>'Projection - England'!$D$13*'Eng19'!AQ35</f>
        <v>0</v>
      </c>
      <c r="AY35" s="170">
        <f>'Projection - England'!$E$13*'Eng19'!AP35</f>
        <v>1379.2509626068879</v>
      </c>
      <c r="AZ35" s="170">
        <f>'Projection - England'!$E$13*'Eng19'!AQ35</f>
        <v>0</v>
      </c>
      <c r="BA35" s="170">
        <f>'Projection - England'!$F$13*'Eng19'!AP35</f>
        <v>2830.5855693240837</v>
      </c>
      <c r="BB35" s="170">
        <f>'Projection - England'!$F$13*'Eng19'!AQ35</f>
        <v>0</v>
      </c>
      <c r="BC35" s="170">
        <f>'Projection - England'!$G$13*'Eng19'!AP35</f>
        <v>1392.6816246480564</v>
      </c>
      <c r="BD35" s="170">
        <f>'Projection - England'!$G$13*'Eng19'!AQ35</f>
        <v>0</v>
      </c>
    </row>
    <row r="36" spans="1:56" ht="19.95" customHeight="1">
      <c r="A36" s="132" t="s">
        <v>54</v>
      </c>
      <c r="B36" s="20" t="s">
        <v>20</v>
      </c>
      <c r="C36" s="20" t="s">
        <v>21</v>
      </c>
      <c r="D36" s="153">
        <v>9975.6068000110299</v>
      </c>
      <c r="E36" s="154">
        <v>14497.858401453372</v>
      </c>
      <c r="F36" s="155">
        <v>12047.470795265006</v>
      </c>
      <c r="G36" s="156">
        <v>10450.320254494593</v>
      </c>
      <c r="H36" s="157">
        <v>2449.6779718614298</v>
      </c>
      <c r="I36" s="158">
        <v>0</v>
      </c>
      <c r="J36" s="159">
        <v>1238.3525673543299</v>
      </c>
      <c r="K36" s="160">
        <v>0</v>
      </c>
      <c r="L36" s="161">
        <v>0</v>
      </c>
      <c r="M36" s="162">
        <v>0</v>
      </c>
      <c r="N36" s="163">
        <v>0</v>
      </c>
      <c r="O36" s="164">
        <v>0</v>
      </c>
      <c r="P36" s="170">
        <f t="shared" si="1"/>
        <v>50659.286790439764</v>
      </c>
      <c r="Q36" s="86">
        <f t="shared" si="16"/>
        <v>-0.94506059310872403</v>
      </c>
      <c r="R36" s="86">
        <f t="shared" si="17"/>
        <v>0</v>
      </c>
      <c r="S36" s="86">
        <f t="shared" si="18"/>
        <v>0</v>
      </c>
      <c r="T36" s="86">
        <f t="shared" si="19"/>
        <v>0</v>
      </c>
      <c r="U36" s="86">
        <f t="shared" si="20"/>
        <v>-8.8357360441388269E-2</v>
      </c>
      <c r="V36" s="86">
        <f t="shared" si="21"/>
        <v>0</v>
      </c>
      <c r="W36" s="86">
        <f t="shared" si="22"/>
        <v>0</v>
      </c>
      <c r="X36" s="86">
        <f t="shared" si="23"/>
        <v>0</v>
      </c>
      <c r="Y36" s="86">
        <f t="shared" si="24"/>
        <v>0</v>
      </c>
      <c r="Z36" s="86">
        <f t="shared" si="25"/>
        <v>0</v>
      </c>
      <c r="AA36" s="86">
        <f t="shared" si="26"/>
        <v>0</v>
      </c>
      <c r="AB36" s="86">
        <f t="shared" si="27"/>
        <v>0</v>
      </c>
      <c r="AD36" s="170">
        <f t="shared" si="3"/>
        <v>-9427.5528790378448</v>
      </c>
      <c r="AE36" s="170">
        <f t="shared" si="4"/>
        <v>0</v>
      </c>
      <c r="AF36" s="170">
        <f t="shared" si="5"/>
        <v>0</v>
      </c>
      <c r="AG36" s="170">
        <f t="shared" si="6"/>
        <v>0</v>
      </c>
      <c r="AH36" s="170">
        <f t="shared" si="7"/>
        <v>-216.44707952508935</v>
      </c>
      <c r="AI36" s="170">
        <f t="shared" si="8"/>
        <v>0</v>
      </c>
      <c r="AJ36" s="170">
        <f t="shared" si="9"/>
        <v>0</v>
      </c>
      <c r="AK36" s="170">
        <f t="shared" si="10"/>
        <v>0</v>
      </c>
      <c r="AL36" s="170">
        <f t="shared" si="11"/>
        <v>0</v>
      </c>
      <c r="AM36" s="170">
        <f t="shared" si="12"/>
        <v>0</v>
      </c>
      <c r="AN36" s="170">
        <f t="shared" si="13"/>
        <v>0</v>
      </c>
      <c r="AO36" s="170">
        <f t="shared" si="28"/>
        <v>0</v>
      </c>
      <c r="AP36" s="170">
        <f t="shared" si="14"/>
        <v>9643.9999585629339</v>
      </c>
      <c r="AQ36" s="170">
        <f t="shared" si="15"/>
        <v>0</v>
      </c>
      <c r="AR36" s="170"/>
      <c r="AS36" s="170">
        <f>'Projection - England'!$B$13*'Eng19'!AP36</f>
        <v>0</v>
      </c>
      <c r="AT36" s="170">
        <f>'Projection - England'!$B$13*'Eng19'!AQ36</f>
        <v>0</v>
      </c>
      <c r="AU36" s="170">
        <f>'Projection - England'!$C$13*'Eng19'!AP36</f>
        <v>5343.7445251405861</v>
      </c>
      <c r="AV36" s="170">
        <f>'Projection - England'!$C$13*'Eng19'!AQ36</f>
        <v>0</v>
      </c>
      <c r="AW36" s="170">
        <f>'Projection - England'!$D$13*'Eng19'!AP36</f>
        <v>0</v>
      </c>
      <c r="AX36" s="170">
        <f>'Projection - England'!$D$13*'Eng19'!AQ36</f>
        <v>0</v>
      </c>
      <c r="AY36" s="170">
        <f>'Projection - England'!$E$13*'Eng19'!AP36</f>
        <v>1058.6545692919101</v>
      </c>
      <c r="AZ36" s="170">
        <f>'Projection - England'!$E$13*'Eng19'!AQ36</f>
        <v>0</v>
      </c>
      <c r="BA36" s="170">
        <f>'Projection - England'!$F$13*'Eng19'!AP36</f>
        <v>2172.6374880122335</v>
      </c>
      <c r="BB36" s="170">
        <f>'Projection - England'!$F$13*'Eng19'!AQ36</f>
        <v>0</v>
      </c>
      <c r="BC36" s="170">
        <f>'Projection - England'!$G$13*'Eng19'!AP36</f>
        <v>1068.963376118207</v>
      </c>
      <c r="BD36" s="170">
        <f>'Projection - England'!$G$13*'Eng19'!AQ36</f>
        <v>0</v>
      </c>
    </row>
    <row r="37" spans="1:56" ht="19.95" customHeight="1">
      <c r="A37" s="132" t="s">
        <v>55</v>
      </c>
      <c r="B37" s="20" t="s">
        <v>20</v>
      </c>
      <c r="C37" s="20" t="s">
        <v>21</v>
      </c>
      <c r="D37" s="153">
        <v>11561.974561887351</v>
      </c>
      <c r="E37" s="154">
        <v>16803.375814618448</v>
      </c>
      <c r="F37" s="155">
        <v>8177.0166379468765</v>
      </c>
      <c r="G37" s="156">
        <v>7092.9777747592243</v>
      </c>
      <c r="H37" s="157">
        <v>3714.13293545752</v>
      </c>
      <c r="I37" s="158">
        <v>0</v>
      </c>
      <c r="J37" s="159">
        <v>1662.4111233787801</v>
      </c>
      <c r="K37" s="160">
        <v>0</v>
      </c>
      <c r="L37" s="161">
        <v>0</v>
      </c>
      <c r="M37" s="162">
        <v>0</v>
      </c>
      <c r="N37" s="163">
        <v>2.6128301988814999</v>
      </c>
      <c r="O37" s="164">
        <v>199.77868348097249</v>
      </c>
      <c r="P37" s="170">
        <f t="shared" si="1"/>
        <v>49214.280361728052</v>
      </c>
      <c r="Q37" s="86">
        <f t="shared" si="16"/>
        <v>-0.94506059310872403</v>
      </c>
      <c r="R37" s="86">
        <f t="shared" si="17"/>
        <v>0</v>
      </c>
      <c r="S37" s="86">
        <f t="shared" si="18"/>
        <v>0</v>
      </c>
      <c r="T37" s="86">
        <f t="shared" si="19"/>
        <v>0</v>
      </c>
      <c r="U37" s="86">
        <f t="shared" si="20"/>
        <v>-8.8357360441388269E-2</v>
      </c>
      <c r="V37" s="86">
        <f t="shared" si="21"/>
        <v>0</v>
      </c>
      <c r="W37" s="86">
        <f t="shared" si="22"/>
        <v>0</v>
      </c>
      <c r="X37" s="86">
        <f t="shared" si="23"/>
        <v>0</v>
      </c>
      <c r="Y37" s="86">
        <f t="shared" si="24"/>
        <v>0</v>
      </c>
      <c r="Z37" s="86">
        <f t="shared" si="25"/>
        <v>0</v>
      </c>
      <c r="AA37" s="86">
        <f t="shared" si="26"/>
        <v>0</v>
      </c>
      <c r="AB37" s="86">
        <f t="shared" si="27"/>
        <v>0</v>
      </c>
      <c r="AD37" s="170">
        <f t="shared" si="3"/>
        <v>-10926.76653696524</v>
      </c>
      <c r="AE37" s="170">
        <f t="shared" si="4"/>
        <v>0</v>
      </c>
      <c r="AF37" s="170">
        <f t="shared" si="5"/>
        <v>0</v>
      </c>
      <c r="AG37" s="170">
        <f t="shared" si="6"/>
        <v>0</v>
      </c>
      <c r="AH37" s="170">
        <f t="shared" si="7"/>
        <v>-328.17098250545155</v>
      </c>
      <c r="AI37" s="170">
        <f t="shared" si="8"/>
        <v>0</v>
      </c>
      <c r="AJ37" s="170">
        <f t="shared" si="9"/>
        <v>0</v>
      </c>
      <c r="AK37" s="170">
        <f t="shared" si="10"/>
        <v>0</v>
      </c>
      <c r="AL37" s="170">
        <f t="shared" si="11"/>
        <v>0</v>
      </c>
      <c r="AM37" s="170">
        <f t="shared" si="12"/>
        <v>0</v>
      </c>
      <c r="AN37" s="170">
        <f t="shared" si="13"/>
        <v>0</v>
      </c>
      <c r="AO37" s="170">
        <f t="shared" si="28"/>
        <v>0</v>
      </c>
      <c r="AP37" s="170">
        <f t="shared" si="14"/>
        <v>11254.937519470692</v>
      </c>
      <c r="AQ37" s="170">
        <f t="shared" si="15"/>
        <v>0</v>
      </c>
      <c r="AR37" s="170"/>
      <c r="AS37" s="170">
        <f>'Projection - England'!$B$13*'Eng19'!AP37</f>
        <v>0</v>
      </c>
      <c r="AT37" s="170">
        <f>'Projection - England'!$B$13*'Eng19'!AQ37</f>
        <v>0</v>
      </c>
      <c r="AU37" s="170">
        <f>'Projection - England'!$C$13*'Eng19'!AP37</f>
        <v>6236.3657205399813</v>
      </c>
      <c r="AV37" s="170">
        <f>'Projection - England'!$C$13*'Eng19'!AQ37</f>
        <v>0</v>
      </c>
      <c r="AW37" s="170">
        <f>'Projection - England'!$D$13*'Eng19'!AP37</f>
        <v>0</v>
      </c>
      <c r="AX37" s="170">
        <f>'Projection - England'!$D$13*'Eng19'!AQ37</f>
        <v>0</v>
      </c>
      <c r="AY37" s="170">
        <f>'Projection - England'!$E$13*'Eng19'!AP37</f>
        <v>1235.4926465447734</v>
      </c>
      <c r="AZ37" s="170">
        <f>'Projection - England'!$E$13*'Eng19'!AQ37</f>
        <v>0</v>
      </c>
      <c r="BA37" s="170">
        <f>'Projection - England'!$F$13*'Eng19'!AP37</f>
        <v>2535.5557118522843</v>
      </c>
      <c r="BB37" s="170">
        <f>'Projection - England'!$F$13*'Eng19'!AQ37</f>
        <v>0</v>
      </c>
      <c r="BC37" s="170">
        <f>'Projection - England'!$G$13*'Eng19'!AP37</f>
        <v>1247.5234405336562</v>
      </c>
      <c r="BD37" s="170">
        <f>'Projection - England'!$G$13*'Eng19'!AQ37</f>
        <v>0</v>
      </c>
    </row>
    <row r="38" spans="1:56" ht="19.95" customHeight="1">
      <c r="A38" s="132" t="s">
        <v>56</v>
      </c>
      <c r="B38" s="20" t="s">
        <v>20</v>
      </c>
      <c r="C38" s="20" t="s">
        <v>21</v>
      </c>
      <c r="D38" s="153">
        <v>4348.1199979947205</v>
      </c>
      <c r="E38" s="154">
        <v>6319.2574955325499</v>
      </c>
      <c r="F38" s="155">
        <v>15779.683451630795</v>
      </c>
      <c r="G38" s="156">
        <v>13687.74810800138</v>
      </c>
      <c r="H38" s="157">
        <v>2674.3678051211</v>
      </c>
      <c r="I38" s="158">
        <v>0</v>
      </c>
      <c r="J38" s="159">
        <v>1394.9507039488201</v>
      </c>
      <c r="K38" s="160">
        <v>0</v>
      </c>
      <c r="L38" s="161">
        <v>1498.66209809766</v>
      </c>
      <c r="M38" s="162">
        <v>0</v>
      </c>
      <c r="N38" s="163">
        <v>19.794863930795582</v>
      </c>
      <c r="O38" s="164">
        <v>1513.5280729196297</v>
      </c>
      <c r="P38" s="170">
        <f t="shared" si="1"/>
        <v>47236.112597177445</v>
      </c>
      <c r="Q38" s="86">
        <f t="shared" si="16"/>
        <v>-0.94506059310872403</v>
      </c>
      <c r="R38" s="86">
        <f t="shared" si="17"/>
        <v>0</v>
      </c>
      <c r="S38" s="86">
        <f t="shared" si="18"/>
        <v>0</v>
      </c>
      <c r="T38" s="86">
        <f t="shared" si="19"/>
        <v>0</v>
      </c>
      <c r="U38" s="86">
        <f t="shared" si="20"/>
        <v>-8.8357360441388269E-2</v>
      </c>
      <c r="V38" s="86">
        <f t="shared" si="21"/>
        <v>0</v>
      </c>
      <c r="W38" s="86">
        <f t="shared" si="22"/>
        <v>0</v>
      </c>
      <c r="X38" s="86">
        <f t="shared" si="23"/>
        <v>0</v>
      </c>
      <c r="Y38" s="86">
        <f t="shared" si="24"/>
        <v>0</v>
      </c>
      <c r="Z38" s="86">
        <f t="shared" si="25"/>
        <v>0</v>
      </c>
      <c r="AA38" s="86">
        <f t="shared" si="26"/>
        <v>0</v>
      </c>
      <c r="AB38" s="86">
        <f t="shared" si="27"/>
        <v>0</v>
      </c>
      <c r="AD38" s="170">
        <f t="shared" si="3"/>
        <v>-4109.2368642127949</v>
      </c>
      <c r="AE38" s="170">
        <f t="shared" si="4"/>
        <v>0</v>
      </c>
      <c r="AF38" s="170">
        <f t="shared" si="5"/>
        <v>0</v>
      </c>
      <c r="AG38" s="170">
        <f t="shared" si="6"/>
        <v>0</v>
      </c>
      <c r="AH38" s="170">
        <f t="shared" si="7"/>
        <v>-236.30008010992944</v>
      </c>
      <c r="AI38" s="170">
        <f t="shared" si="8"/>
        <v>0</v>
      </c>
      <c r="AJ38" s="170">
        <f t="shared" si="9"/>
        <v>0</v>
      </c>
      <c r="AK38" s="170">
        <f t="shared" si="10"/>
        <v>0</v>
      </c>
      <c r="AL38" s="170">
        <f t="shared" si="11"/>
        <v>0</v>
      </c>
      <c r="AM38" s="170">
        <f t="shared" si="12"/>
        <v>0</v>
      </c>
      <c r="AN38" s="170">
        <f t="shared" si="13"/>
        <v>0</v>
      </c>
      <c r="AO38" s="170">
        <f t="shared" si="28"/>
        <v>0</v>
      </c>
      <c r="AP38" s="170">
        <f t="shared" si="14"/>
        <v>4345.5369443227246</v>
      </c>
      <c r="AQ38" s="170">
        <f t="shared" si="15"/>
        <v>0</v>
      </c>
      <c r="AR38" s="170"/>
      <c r="AS38" s="170">
        <f>'Projection - England'!$B$13*'Eng19'!AP38</f>
        <v>0</v>
      </c>
      <c r="AT38" s="170">
        <f>'Projection - England'!$B$13*'Eng19'!AQ38</f>
        <v>0</v>
      </c>
      <c r="AU38" s="170">
        <f>'Projection - England'!$C$13*'Eng19'!AP38</f>
        <v>2407.8638899622074</v>
      </c>
      <c r="AV38" s="170">
        <f>'Projection - England'!$C$13*'Eng19'!AQ38</f>
        <v>0</v>
      </c>
      <c r="AW38" s="170">
        <f>'Projection - England'!$D$13*'Eng19'!AP38</f>
        <v>0</v>
      </c>
      <c r="AX38" s="170">
        <f>'Projection - England'!$D$13*'Eng19'!AQ38</f>
        <v>0</v>
      </c>
      <c r="AY38" s="170">
        <f>'Projection - England'!$E$13*'Eng19'!AP38</f>
        <v>477.02432205522035</v>
      </c>
      <c r="AZ38" s="170">
        <f>'Projection - England'!$E$13*'Eng19'!AQ38</f>
        <v>0</v>
      </c>
      <c r="BA38" s="170">
        <f>'Projection - England'!$F$13*'Eng19'!AP38</f>
        <v>978.97931473908238</v>
      </c>
      <c r="BB38" s="170">
        <f>'Projection - England'!$F$13*'Eng19'!AQ38</f>
        <v>0</v>
      </c>
      <c r="BC38" s="170">
        <f>'Projection - England'!$G$13*'Eng19'!AP38</f>
        <v>481.66941756621566</v>
      </c>
      <c r="BD38" s="170">
        <f>'Projection - England'!$G$13*'Eng19'!AQ38</f>
        <v>0</v>
      </c>
    </row>
    <row r="39" spans="1:56" ht="19.95" customHeight="1">
      <c r="A39" s="132" t="s">
        <v>57</v>
      </c>
      <c r="B39" s="20" t="s">
        <v>20</v>
      </c>
      <c r="C39" s="20" t="s">
        <v>21</v>
      </c>
      <c r="D39" s="153">
        <v>8032.6439039963834</v>
      </c>
      <c r="E39" s="154">
        <v>11674.090232717313</v>
      </c>
      <c r="F39" s="155">
        <v>10728.654263275837</v>
      </c>
      <c r="G39" s="156">
        <v>9306.3411280520977</v>
      </c>
      <c r="H39" s="157">
        <v>1572.8095847361801</v>
      </c>
      <c r="I39" s="158">
        <v>0</v>
      </c>
      <c r="J39" s="159">
        <v>1196.98928550088</v>
      </c>
      <c r="K39" s="160">
        <v>0</v>
      </c>
      <c r="L39" s="161">
        <v>2198.9370980056601</v>
      </c>
      <c r="M39" s="162">
        <v>0</v>
      </c>
      <c r="N39" s="163">
        <v>19.579388706581032</v>
      </c>
      <c r="O39" s="164">
        <v>1497.0526981957851</v>
      </c>
      <c r="P39" s="170">
        <f t="shared" si="1"/>
        <v>46227.097583186718</v>
      </c>
      <c r="Q39" s="86">
        <f t="shared" si="16"/>
        <v>-0.94506059310872403</v>
      </c>
      <c r="R39" s="86">
        <f t="shared" si="17"/>
        <v>0</v>
      </c>
      <c r="S39" s="86">
        <f t="shared" si="18"/>
        <v>0</v>
      </c>
      <c r="T39" s="86">
        <f t="shared" si="19"/>
        <v>0</v>
      </c>
      <c r="U39" s="86">
        <f t="shared" si="20"/>
        <v>-8.8357360441388269E-2</v>
      </c>
      <c r="V39" s="86">
        <f t="shared" si="21"/>
        <v>0</v>
      </c>
      <c r="W39" s="86">
        <f t="shared" si="22"/>
        <v>0</v>
      </c>
      <c r="X39" s="86">
        <f t="shared" si="23"/>
        <v>0</v>
      </c>
      <c r="Y39" s="86">
        <f t="shared" si="24"/>
        <v>0</v>
      </c>
      <c r="Z39" s="86">
        <f t="shared" si="25"/>
        <v>0</v>
      </c>
      <c r="AA39" s="86">
        <f t="shared" si="26"/>
        <v>0</v>
      </c>
      <c r="AB39" s="86">
        <f t="shared" si="27"/>
        <v>0</v>
      </c>
      <c r="AD39" s="170">
        <f t="shared" si="3"/>
        <v>-7591.3352121419985</v>
      </c>
      <c r="AE39" s="170">
        <f t="shared" si="4"/>
        <v>0</v>
      </c>
      <c r="AF39" s="170">
        <f t="shared" si="5"/>
        <v>0</v>
      </c>
      <c r="AG39" s="170">
        <f t="shared" si="6"/>
        <v>0</v>
      </c>
      <c r="AH39" s="170">
        <f t="shared" si="7"/>
        <v>-138.96930338420486</v>
      </c>
      <c r="AI39" s="170">
        <f t="shared" si="8"/>
        <v>0</v>
      </c>
      <c r="AJ39" s="170">
        <f t="shared" si="9"/>
        <v>0</v>
      </c>
      <c r="AK39" s="170">
        <f t="shared" si="10"/>
        <v>0</v>
      </c>
      <c r="AL39" s="170">
        <f t="shared" si="11"/>
        <v>0</v>
      </c>
      <c r="AM39" s="170">
        <f t="shared" si="12"/>
        <v>0</v>
      </c>
      <c r="AN39" s="170">
        <f t="shared" si="13"/>
        <v>0</v>
      </c>
      <c r="AO39" s="170">
        <f t="shared" si="28"/>
        <v>0</v>
      </c>
      <c r="AP39" s="170">
        <f t="shared" si="14"/>
        <v>7730.3045155262034</v>
      </c>
      <c r="AQ39" s="170">
        <f t="shared" si="15"/>
        <v>0</v>
      </c>
      <c r="AR39" s="170"/>
      <c r="AS39" s="170">
        <f>'Projection - England'!$B$13*'Eng19'!AP39</f>
        <v>0</v>
      </c>
      <c r="AT39" s="170">
        <f>'Projection - England'!$B$13*'Eng19'!AQ39</f>
        <v>0</v>
      </c>
      <c r="AU39" s="170">
        <f>'Projection - England'!$C$13*'Eng19'!AP39</f>
        <v>4283.3650570305663</v>
      </c>
      <c r="AV39" s="170">
        <f>'Projection - England'!$C$13*'Eng19'!AQ39</f>
        <v>0</v>
      </c>
      <c r="AW39" s="170">
        <f>'Projection - England'!$D$13*'Eng19'!AP39</f>
        <v>0</v>
      </c>
      <c r="AX39" s="170">
        <f>'Projection - England'!$D$13*'Eng19'!AQ39</f>
        <v>0</v>
      </c>
      <c r="AY39" s="170">
        <f>'Projection - England'!$E$13*'Eng19'!AP39</f>
        <v>848.58173294716266</v>
      </c>
      <c r="AZ39" s="170">
        <f>'Projection - England'!$E$13*'Eng19'!AQ39</f>
        <v>0</v>
      </c>
      <c r="BA39" s="170">
        <f>'Projection - England'!$F$13*'Eng19'!AP39</f>
        <v>1741.5128013630917</v>
      </c>
      <c r="BB39" s="170">
        <f>'Projection - England'!$F$13*'Eng19'!AQ39</f>
        <v>0</v>
      </c>
      <c r="BC39" s="170">
        <f>'Projection - England'!$G$13*'Eng19'!AP39</f>
        <v>856.84492418538468</v>
      </c>
      <c r="BD39" s="170">
        <f>'Projection - England'!$G$13*'Eng19'!AQ39</f>
        <v>0</v>
      </c>
    </row>
    <row r="40" spans="1:56" ht="19.95" customHeight="1">
      <c r="A40" s="132" t="s">
        <v>58</v>
      </c>
      <c r="B40" s="20" t="s">
        <v>20</v>
      </c>
      <c r="C40" s="20" t="s">
        <v>21</v>
      </c>
      <c r="D40" s="153">
        <v>5216.3310601223211</v>
      </c>
      <c r="E40" s="154">
        <v>7581.0555288399037</v>
      </c>
      <c r="F40" s="155">
        <v>13005.974272700054</v>
      </c>
      <c r="G40" s="156">
        <v>11281.753546549537</v>
      </c>
      <c r="H40" s="157">
        <v>3223.8226101427199</v>
      </c>
      <c r="I40" s="158">
        <v>0</v>
      </c>
      <c r="J40" s="159">
        <v>1437.4445252749899</v>
      </c>
      <c r="K40" s="160">
        <v>0</v>
      </c>
      <c r="L40" s="161">
        <v>2343.4008038966799</v>
      </c>
      <c r="M40" s="162">
        <v>0</v>
      </c>
      <c r="N40" s="163">
        <v>1.7425608256269529</v>
      </c>
      <c r="O40" s="164">
        <v>133.23732547882182</v>
      </c>
      <c r="P40" s="170">
        <f t="shared" si="1"/>
        <v>44224.762233830654</v>
      </c>
      <c r="Q40" s="86">
        <f t="shared" si="16"/>
        <v>-0.94506059310872403</v>
      </c>
      <c r="R40" s="86">
        <f t="shared" si="17"/>
        <v>0</v>
      </c>
      <c r="S40" s="86">
        <f t="shared" si="18"/>
        <v>0</v>
      </c>
      <c r="T40" s="86">
        <f t="shared" si="19"/>
        <v>0</v>
      </c>
      <c r="U40" s="86">
        <f t="shared" si="20"/>
        <v>-8.8357360441388269E-2</v>
      </c>
      <c r="V40" s="86">
        <f t="shared" si="21"/>
        <v>0</v>
      </c>
      <c r="W40" s="86">
        <f t="shared" si="22"/>
        <v>0</v>
      </c>
      <c r="X40" s="86">
        <f t="shared" si="23"/>
        <v>0</v>
      </c>
      <c r="Y40" s="86">
        <f t="shared" si="24"/>
        <v>0</v>
      </c>
      <c r="Z40" s="86">
        <f t="shared" si="25"/>
        <v>0</v>
      </c>
      <c r="AA40" s="86">
        <f t="shared" si="26"/>
        <v>0</v>
      </c>
      <c r="AB40" s="86">
        <f t="shared" si="27"/>
        <v>0</v>
      </c>
      <c r="AD40" s="170">
        <f t="shared" si="3"/>
        <v>-4929.74892553066</v>
      </c>
      <c r="AE40" s="170">
        <f t="shared" si="4"/>
        <v>0</v>
      </c>
      <c r="AF40" s="170">
        <f t="shared" si="5"/>
        <v>0</v>
      </c>
      <c r="AG40" s="170">
        <f t="shared" si="6"/>
        <v>0</v>
      </c>
      <c r="AH40" s="170">
        <f t="shared" si="7"/>
        <v>-284.84845636347745</v>
      </c>
      <c r="AI40" s="170">
        <f t="shared" si="8"/>
        <v>0</v>
      </c>
      <c r="AJ40" s="170">
        <f t="shared" si="9"/>
        <v>0</v>
      </c>
      <c r="AK40" s="170">
        <f t="shared" si="10"/>
        <v>0</v>
      </c>
      <c r="AL40" s="170">
        <f t="shared" si="11"/>
        <v>0</v>
      </c>
      <c r="AM40" s="170">
        <f t="shared" si="12"/>
        <v>0</v>
      </c>
      <c r="AN40" s="170">
        <f t="shared" si="13"/>
        <v>0</v>
      </c>
      <c r="AO40" s="170">
        <f t="shared" si="28"/>
        <v>0</v>
      </c>
      <c r="AP40" s="170">
        <f t="shared" si="14"/>
        <v>5214.5973818941375</v>
      </c>
      <c r="AQ40" s="170">
        <f t="shared" si="15"/>
        <v>0</v>
      </c>
      <c r="AR40" s="170"/>
      <c r="AS40" s="170">
        <f>'Projection - England'!$B$13*'Eng19'!AP40</f>
        <v>0</v>
      </c>
      <c r="AT40" s="170">
        <f>'Projection - England'!$B$13*'Eng19'!AQ40</f>
        <v>0</v>
      </c>
      <c r="AU40" s="170">
        <f>'Projection - England'!$C$13*'Eng19'!AP40</f>
        <v>2889.4106522229295</v>
      </c>
      <c r="AV40" s="170">
        <f>'Projection - England'!$C$13*'Eng19'!AQ40</f>
        <v>0</v>
      </c>
      <c r="AW40" s="170">
        <f>'Projection - England'!$D$13*'Eng19'!AP40</f>
        <v>0</v>
      </c>
      <c r="AX40" s="170">
        <f>'Projection - England'!$D$13*'Eng19'!AQ40</f>
        <v>0</v>
      </c>
      <c r="AY40" s="170">
        <f>'Projection - England'!$E$13*'Eng19'!AP40</f>
        <v>572.42403246364916</v>
      </c>
      <c r="AZ40" s="170">
        <f>'Projection - England'!$E$13*'Eng19'!AQ40</f>
        <v>0</v>
      </c>
      <c r="BA40" s="170">
        <f>'Projection - England'!$F$13*'Eng19'!AP40</f>
        <v>1174.7646003185862</v>
      </c>
      <c r="BB40" s="170">
        <f>'Projection - England'!$F$13*'Eng19'!AQ40</f>
        <v>0</v>
      </c>
      <c r="BC40" s="170">
        <f>'Projection - England'!$G$13*'Eng19'!AP40</f>
        <v>577.99809688897403</v>
      </c>
      <c r="BD40" s="170">
        <f>'Projection - England'!$G$13*'Eng19'!AQ40</f>
        <v>0</v>
      </c>
    </row>
    <row r="41" spans="1:56" ht="19.95" customHeight="1">
      <c r="A41" s="132" t="s">
        <v>59</v>
      </c>
      <c r="B41" s="20" t="s">
        <v>20</v>
      </c>
      <c r="C41" s="20" t="s">
        <v>21</v>
      </c>
      <c r="D41" s="153">
        <v>11522.865359020812</v>
      </c>
      <c r="E41" s="154">
        <v>16746.537198510188</v>
      </c>
      <c r="F41" s="155">
        <v>11190.464265478082</v>
      </c>
      <c r="G41" s="156">
        <v>9706.928313674418</v>
      </c>
      <c r="H41" s="157">
        <v>9484.2989746324802</v>
      </c>
      <c r="I41" s="158">
        <v>0</v>
      </c>
      <c r="J41" s="159">
        <v>0</v>
      </c>
      <c r="K41" s="160">
        <v>0</v>
      </c>
      <c r="L41" s="161">
        <v>0</v>
      </c>
      <c r="M41" s="162">
        <v>0</v>
      </c>
      <c r="N41" s="163">
        <v>12.998646467744569</v>
      </c>
      <c r="O41" s="164">
        <v>993.88489901573541</v>
      </c>
      <c r="P41" s="170">
        <f t="shared" si="1"/>
        <v>59657.977656799463</v>
      </c>
      <c r="Q41" s="86">
        <f t="shared" si="16"/>
        <v>-0.94506059310872403</v>
      </c>
      <c r="R41" s="86">
        <f t="shared" si="17"/>
        <v>0</v>
      </c>
      <c r="S41" s="86">
        <f t="shared" si="18"/>
        <v>0</v>
      </c>
      <c r="T41" s="86">
        <f t="shared" si="19"/>
        <v>0</v>
      </c>
      <c r="U41" s="86">
        <f t="shared" si="20"/>
        <v>-8.8357360441388269E-2</v>
      </c>
      <c r="V41" s="86">
        <f t="shared" si="21"/>
        <v>0</v>
      </c>
      <c r="W41" s="86">
        <f t="shared" si="22"/>
        <v>0</v>
      </c>
      <c r="X41" s="86">
        <f t="shared" si="23"/>
        <v>0</v>
      </c>
      <c r="Y41" s="86">
        <f t="shared" si="24"/>
        <v>0</v>
      </c>
      <c r="Z41" s="86">
        <f t="shared" si="25"/>
        <v>0</v>
      </c>
      <c r="AA41" s="86">
        <f t="shared" si="26"/>
        <v>0</v>
      </c>
      <c r="AB41" s="86">
        <f t="shared" si="27"/>
        <v>0</v>
      </c>
      <c r="AD41" s="170">
        <f t="shared" si="3"/>
        <v>-10889.80597050818</v>
      </c>
      <c r="AE41" s="170">
        <f t="shared" si="4"/>
        <v>0</v>
      </c>
      <c r="AF41" s="170">
        <f t="shared" si="5"/>
        <v>0</v>
      </c>
      <c r="AG41" s="170">
        <f t="shared" si="6"/>
        <v>0</v>
      </c>
      <c r="AH41" s="170">
        <f t="shared" si="7"/>
        <v>-838.00762303549118</v>
      </c>
      <c r="AI41" s="170">
        <f t="shared" si="8"/>
        <v>0</v>
      </c>
      <c r="AJ41" s="170">
        <f t="shared" si="9"/>
        <v>0</v>
      </c>
      <c r="AK41" s="170">
        <f t="shared" si="10"/>
        <v>0</v>
      </c>
      <c r="AL41" s="170">
        <f t="shared" si="11"/>
        <v>0</v>
      </c>
      <c r="AM41" s="170">
        <f t="shared" si="12"/>
        <v>0</v>
      </c>
      <c r="AN41" s="170">
        <f t="shared" si="13"/>
        <v>0</v>
      </c>
      <c r="AO41" s="170">
        <f t="shared" si="28"/>
        <v>0</v>
      </c>
      <c r="AP41" s="170">
        <f t="shared" si="14"/>
        <v>11727.813593543671</v>
      </c>
      <c r="AQ41" s="170">
        <f t="shared" si="15"/>
        <v>0</v>
      </c>
      <c r="AR41" s="170"/>
      <c r="AS41" s="170">
        <f>'Projection - England'!$B$13*'Eng19'!AP41</f>
        <v>0</v>
      </c>
      <c r="AT41" s="170">
        <f>'Projection - England'!$B$13*'Eng19'!AQ41</f>
        <v>0</v>
      </c>
      <c r="AU41" s="170">
        <f>'Projection - England'!$C$13*'Eng19'!AP41</f>
        <v>6498.3865565784336</v>
      </c>
      <c r="AV41" s="170">
        <f>'Projection - England'!$C$13*'Eng19'!AQ41</f>
        <v>0</v>
      </c>
      <c r="AW41" s="170">
        <f>'Projection - England'!$D$13*'Eng19'!AP41</f>
        <v>0</v>
      </c>
      <c r="AX41" s="170">
        <f>'Projection - England'!$D$13*'Eng19'!AQ41</f>
        <v>0</v>
      </c>
      <c r="AY41" s="170">
        <f>'Projection - England'!$E$13*'Eng19'!AP41</f>
        <v>1287.4018562790272</v>
      </c>
      <c r="AZ41" s="170">
        <f>'Projection - England'!$E$13*'Eng19'!AQ41</f>
        <v>0</v>
      </c>
      <c r="BA41" s="170">
        <f>'Projection - England'!$F$13*'Eng19'!AP41</f>
        <v>2642.0870567433412</v>
      </c>
      <c r="BB41" s="170">
        <f>'Projection - England'!$F$13*'Eng19'!AQ41</f>
        <v>0</v>
      </c>
      <c r="BC41" s="170">
        <f>'Projection - England'!$G$13*'Eng19'!AP41</f>
        <v>1299.9381239428728</v>
      </c>
      <c r="BD41" s="170">
        <f>'Projection - England'!$G$13*'Eng19'!AQ41</f>
        <v>0</v>
      </c>
    </row>
    <row r="42" spans="1:56" ht="19.95" customHeight="1">
      <c r="A42" s="132" t="s">
        <v>60</v>
      </c>
      <c r="B42" s="20" t="s">
        <v>20</v>
      </c>
      <c r="C42" s="20" t="s">
        <v>21</v>
      </c>
      <c r="D42" s="153">
        <v>13496.107055225591</v>
      </c>
      <c r="E42" s="154">
        <v>19614.310485583708</v>
      </c>
      <c r="F42" s="155">
        <v>3808.3254605613088</v>
      </c>
      <c r="G42" s="156">
        <v>3303.4502737166308</v>
      </c>
      <c r="H42" s="157">
        <v>8234.5011213379094</v>
      </c>
      <c r="I42" s="158">
        <v>0</v>
      </c>
      <c r="J42" s="159">
        <v>2625.75678904696</v>
      </c>
      <c r="K42" s="160">
        <v>0</v>
      </c>
      <c r="L42" s="161">
        <v>0</v>
      </c>
      <c r="M42" s="162">
        <v>0</v>
      </c>
      <c r="N42" s="163">
        <v>8.7869936451808464</v>
      </c>
      <c r="O42" s="164">
        <v>671.85920575373621</v>
      </c>
      <c r="P42" s="170">
        <f t="shared" si="1"/>
        <v>51763.097384871027</v>
      </c>
      <c r="Q42" s="86">
        <f t="shared" si="16"/>
        <v>-0.94506059310872403</v>
      </c>
      <c r="R42" s="86">
        <f t="shared" si="17"/>
        <v>0</v>
      </c>
      <c r="S42" s="86">
        <f t="shared" si="18"/>
        <v>0</v>
      </c>
      <c r="T42" s="86">
        <f t="shared" si="19"/>
        <v>0</v>
      </c>
      <c r="U42" s="86">
        <f t="shared" si="20"/>
        <v>-8.8357360441388269E-2</v>
      </c>
      <c r="V42" s="86">
        <f t="shared" si="21"/>
        <v>0</v>
      </c>
      <c r="W42" s="86">
        <f t="shared" si="22"/>
        <v>0</v>
      </c>
      <c r="X42" s="86">
        <f t="shared" si="23"/>
        <v>0</v>
      </c>
      <c r="Y42" s="86">
        <f t="shared" si="24"/>
        <v>0</v>
      </c>
      <c r="Z42" s="86">
        <f t="shared" si="25"/>
        <v>0</v>
      </c>
      <c r="AA42" s="86">
        <f t="shared" si="26"/>
        <v>0</v>
      </c>
      <c r="AB42" s="86">
        <f t="shared" si="27"/>
        <v>0</v>
      </c>
      <c r="AD42" s="170">
        <f t="shared" si="3"/>
        <v>-12754.638938270333</v>
      </c>
      <c r="AE42" s="170">
        <f t="shared" si="4"/>
        <v>0</v>
      </c>
      <c r="AF42" s="170">
        <f t="shared" si="5"/>
        <v>0</v>
      </c>
      <c r="AG42" s="170">
        <f t="shared" si="6"/>
        <v>0</v>
      </c>
      <c r="AH42" s="170">
        <f t="shared" si="7"/>
        <v>-727.57878363306952</v>
      </c>
      <c r="AI42" s="170">
        <f t="shared" si="8"/>
        <v>0</v>
      </c>
      <c r="AJ42" s="170">
        <f t="shared" si="9"/>
        <v>0</v>
      </c>
      <c r="AK42" s="170">
        <f t="shared" si="10"/>
        <v>0</v>
      </c>
      <c r="AL42" s="170">
        <f t="shared" si="11"/>
        <v>0</v>
      </c>
      <c r="AM42" s="170">
        <f t="shared" si="12"/>
        <v>0</v>
      </c>
      <c r="AN42" s="170">
        <f t="shared" si="13"/>
        <v>0</v>
      </c>
      <c r="AO42" s="170">
        <f t="shared" si="28"/>
        <v>0</v>
      </c>
      <c r="AP42" s="170">
        <f t="shared" si="14"/>
        <v>13482.217721903402</v>
      </c>
      <c r="AQ42" s="170">
        <f t="shared" si="15"/>
        <v>0</v>
      </c>
      <c r="AR42" s="170"/>
      <c r="AS42" s="170">
        <f>'Projection - England'!$B$13*'Eng19'!AP42</f>
        <v>0</v>
      </c>
      <c r="AT42" s="170">
        <f>'Projection - England'!$B$13*'Eng19'!AQ42</f>
        <v>0</v>
      </c>
      <c r="AU42" s="170">
        <f>'Projection - England'!$C$13*'Eng19'!AP42</f>
        <v>7470.5026387111575</v>
      </c>
      <c r="AV42" s="170">
        <f>'Projection - England'!$C$13*'Eng19'!AQ42</f>
        <v>0</v>
      </c>
      <c r="AW42" s="170">
        <f>'Projection - England'!$D$13*'Eng19'!AP42</f>
        <v>0</v>
      </c>
      <c r="AX42" s="170">
        <f>'Projection - England'!$D$13*'Eng19'!AQ42</f>
        <v>0</v>
      </c>
      <c r="AY42" s="170">
        <f>'Projection - England'!$E$13*'Eng19'!AP42</f>
        <v>1479.9887450028818</v>
      </c>
      <c r="AZ42" s="170">
        <f>'Projection - England'!$E$13*'Eng19'!AQ42</f>
        <v>0</v>
      </c>
      <c r="BA42" s="170">
        <f>'Projection - England'!$F$13*'Eng19'!AP42</f>
        <v>3037.3259819585337</v>
      </c>
      <c r="BB42" s="170">
        <f>'Projection - England'!$F$13*'Eng19'!AQ42</f>
        <v>0</v>
      </c>
      <c r="BC42" s="170">
        <f>'Projection - England'!$G$13*'Eng19'!AP42</f>
        <v>1494.4003562308324</v>
      </c>
      <c r="BD42" s="170">
        <f>'Projection - England'!$G$13*'Eng19'!AQ42</f>
        <v>0</v>
      </c>
    </row>
    <row r="43" spans="1:56" ht="19.95" customHeight="1">
      <c r="A43" s="132" t="s">
        <v>61</v>
      </c>
      <c r="B43" s="20" t="s">
        <v>20</v>
      </c>
      <c r="C43" s="20" t="s">
        <v>21</v>
      </c>
      <c r="D43" s="153">
        <v>13156.805813372519</v>
      </c>
      <c r="E43" s="154">
        <v>19121.193479426482</v>
      </c>
      <c r="F43" s="155">
        <v>8439.0701296942443</v>
      </c>
      <c r="G43" s="156">
        <v>7320.2904579860551</v>
      </c>
      <c r="H43" s="157">
        <v>2594.0469326606599</v>
      </c>
      <c r="I43" s="158">
        <v>0</v>
      </c>
      <c r="J43" s="159">
        <v>1258.69390014292</v>
      </c>
      <c r="K43" s="160">
        <v>0</v>
      </c>
      <c r="L43" s="161">
        <v>0</v>
      </c>
      <c r="M43" s="162">
        <v>0</v>
      </c>
      <c r="N43" s="163">
        <v>8.2491799203819891</v>
      </c>
      <c r="O43" s="164">
        <v>630.737621218963</v>
      </c>
      <c r="P43" s="170">
        <f t="shared" si="1"/>
        <v>52529.08751442223</v>
      </c>
      <c r="Q43" s="86">
        <f t="shared" si="16"/>
        <v>-0.94506059310872403</v>
      </c>
      <c r="R43" s="86">
        <f t="shared" si="17"/>
        <v>0</v>
      </c>
      <c r="S43" s="86">
        <f t="shared" si="18"/>
        <v>0</v>
      </c>
      <c r="T43" s="86">
        <f t="shared" si="19"/>
        <v>0</v>
      </c>
      <c r="U43" s="86">
        <f t="shared" si="20"/>
        <v>-8.8357360441388269E-2</v>
      </c>
      <c r="V43" s="86">
        <f t="shared" si="21"/>
        <v>0</v>
      </c>
      <c r="W43" s="86">
        <f t="shared" si="22"/>
        <v>0</v>
      </c>
      <c r="X43" s="86">
        <f t="shared" si="23"/>
        <v>0</v>
      </c>
      <c r="Y43" s="86">
        <f t="shared" si="24"/>
        <v>0</v>
      </c>
      <c r="Z43" s="86">
        <f t="shared" si="25"/>
        <v>0</v>
      </c>
      <c r="AA43" s="86">
        <f t="shared" si="26"/>
        <v>0</v>
      </c>
      <c r="AB43" s="86">
        <f t="shared" si="27"/>
        <v>0</v>
      </c>
      <c r="AD43" s="170">
        <f t="shared" si="3"/>
        <v>-12433.978705402142</v>
      </c>
      <c r="AE43" s="170">
        <f t="shared" si="4"/>
        <v>0</v>
      </c>
      <c r="AF43" s="170">
        <f t="shared" si="5"/>
        <v>0</v>
      </c>
      <c r="AG43" s="170">
        <f t="shared" si="6"/>
        <v>0</v>
      </c>
      <c r="AH43" s="170">
        <f t="shared" si="7"/>
        <v>-229.20313983097557</v>
      </c>
      <c r="AI43" s="170">
        <f t="shared" si="8"/>
        <v>0</v>
      </c>
      <c r="AJ43" s="170">
        <f t="shared" si="9"/>
        <v>0</v>
      </c>
      <c r="AK43" s="170">
        <f t="shared" si="10"/>
        <v>0</v>
      </c>
      <c r="AL43" s="170">
        <f t="shared" si="11"/>
        <v>0</v>
      </c>
      <c r="AM43" s="170">
        <f t="shared" si="12"/>
        <v>0</v>
      </c>
      <c r="AN43" s="170">
        <f t="shared" si="13"/>
        <v>0</v>
      </c>
      <c r="AO43" s="170">
        <f t="shared" si="28"/>
        <v>0</v>
      </c>
      <c r="AP43" s="170">
        <f t="shared" si="14"/>
        <v>12663.181845233117</v>
      </c>
      <c r="AQ43" s="170">
        <f t="shared" si="15"/>
        <v>0</v>
      </c>
      <c r="AR43" s="170"/>
      <c r="AS43" s="170">
        <f>'Projection - England'!$B$13*'Eng19'!AP43</f>
        <v>0</v>
      </c>
      <c r="AT43" s="170">
        <f>'Projection - England'!$B$13*'Eng19'!AQ43</f>
        <v>0</v>
      </c>
      <c r="AU43" s="170">
        <f>'Projection - England'!$C$13*'Eng19'!AP43</f>
        <v>7016.6745071624373</v>
      </c>
      <c r="AV43" s="170">
        <f>'Projection - England'!$C$13*'Eng19'!AQ43</f>
        <v>0</v>
      </c>
      <c r="AW43" s="170">
        <f>'Projection - England'!$D$13*'Eng19'!AP43</f>
        <v>0</v>
      </c>
      <c r="AX43" s="170">
        <f>'Projection - England'!$D$13*'Eng19'!AQ43</f>
        <v>0</v>
      </c>
      <c r="AY43" s="170">
        <f>'Projection - England'!$E$13*'Eng19'!AP43</f>
        <v>1390.0804002313619</v>
      </c>
      <c r="AZ43" s="170">
        <f>'Projection - England'!$E$13*'Eng19'!AQ43</f>
        <v>0</v>
      </c>
      <c r="BA43" s="170">
        <f>'Projection - England'!$F$13*'Eng19'!AP43</f>
        <v>2852.8104223021041</v>
      </c>
      <c r="BB43" s="170">
        <f>'Projection - England'!$F$13*'Eng19'!AQ43</f>
        <v>0</v>
      </c>
      <c r="BC43" s="170">
        <f>'Projection - England'!$G$13*'Eng19'!AP43</f>
        <v>1403.6165155372178</v>
      </c>
      <c r="BD43" s="170">
        <f>'Projection - England'!$G$13*'Eng19'!AQ43</f>
        <v>0</v>
      </c>
    </row>
    <row r="44" spans="1:56" ht="19.95" customHeight="1">
      <c r="A44" s="132" t="s">
        <v>62</v>
      </c>
      <c r="B44" s="20" t="s">
        <v>20</v>
      </c>
      <c r="C44" s="20" t="s">
        <v>21</v>
      </c>
      <c r="D44" s="153">
        <v>14039.84879555965</v>
      </c>
      <c r="E44" s="154">
        <v>20404.547201641348</v>
      </c>
      <c r="F44" s="155">
        <v>5510.5823494664473</v>
      </c>
      <c r="G44" s="156">
        <v>4780.0365171520534</v>
      </c>
      <c r="H44" s="157">
        <v>3835.86461384419</v>
      </c>
      <c r="I44" s="158">
        <v>0</v>
      </c>
      <c r="J44" s="159">
        <v>1338.89268751847</v>
      </c>
      <c r="K44" s="160">
        <v>0</v>
      </c>
      <c r="L44" s="161">
        <v>0</v>
      </c>
      <c r="M44" s="162">
        <v>0</v>
      </c>
      <c r="N44" s="163">
        <v>26.082173734721685</v>
      </c>
      <c r="O44" s="164">
        <v>1994.2598387278583</v>
      </c>
      <c r="P44" s="170">
        <f t="shared" si="1"/>
        <v>51930.11417764474</v>
      </c>
      <c r="Q44" s="86">
        <f t="shared" si="16"/>
        <v>-0.94506059310872403</v>
      </c>
      <c r="R44" s="86">
        <f t="shared" si="17"/>
        <v>0</v>
      </c>
      <c r="S44" s="86">
        <f t="shared" si="18"/>
        <v>0</v>
      </c>
      <c r="T44" s="86">
        <f t="shared" si="19"/>
        <v>0</v>
      </c>
      <c r="U44" s="86">
        <f t="shared" si="20"/>
        <v>-8.8357360441388269E-2</v>
      </c>
      <c r="V44" s="86">
        <f t="shared" si="21"/>
        <v>0</v>
      </c>
      <c r="W44" s="86">
        <f t="shared" si="22"/>
        <v>0</v>
      </c>
      <c r="X44" s="86">
        <f t="shared" si="23"/>
        <v>0</v>
      </c>
      <c r="Y44" s="86">
        <f t="shared" si="24"/>
        <v>0</v>
      </c>
      <c r="Z44" s="86">
        <f t="shared" si="25"/>
        <v>0</v>
      </c>
      <c r="AA44" s="86">
        <f t="shared" si="26"/>
        <v>0</v>
      </c>
      <c r="AB44" s="86">
        <f t="shared" si="27"/>
        <v>0</v>
      </c>
      <c r="AD44" s="170">
        <f t="shared" si="3"/>
        <v>-13268.507829888407</v>
      </c>
      <c r="AE44" s="170">
        <f t="shared" si="4"/>
        <v>0</v>
      </c>
      <c r="AF44" s="170">
        <f t="shared" si="5"/>
        <v>0</v>
      </c>
      <c r="AG44" s="170">
        <f t="shared" si="6"/>
        <v>0</v>
      </c>
      <c r="AH44" s="170">
        <f t="shared" si="7"/>
        <v>-338.9268722897977</v>
      </c>
      <c r="AI44" s="170">
        <f t="shared" si="8"/>
        <v>0</v>
      </c>
      <c r="AJ44" s="170">
        <f t="shared" si="9"/>
        <v>0</v>
      </c>
      <c r="AK44" s="170">
        <f t="shared" si="10"/>
        <v>0</v>
      </c>
      <c r="AL44" s="170">
        <f t="shared" si="11"/>
        <v>0</v>
      </c>
      <c r="AM44" s="170">
        <f t="shared" si="12"/>
        <v>0</v>
      </c>
      <c r="AN44" s="170">
        <f t="shared" si="13"/>
        <v>0</v>
      </c>
      <c r="AO44" s="170">
        <f t="shared" si="28"/>
        <v>0</v>
      </c>
      <c r="AP44" s="170">
        <f t="shared" si="14"/>
        <v>13607.434702178205</v>
      </c>
      <c r="AQ44" s="170">
        <f t="shared" si="15"/>
        <v>0</v>
      </c>
      <c r="AR44" s="170"/>
      <c r="AS44" s="170">
        <f>'Projection - England'!$B$13*'Eng19'!AP44</f>
        <v>0</v>
      </c>
      <c r="AT44" s="170">
        <f>'Projection - England'!$B$13*'Eng19'!AQ44</f>
        <v>0</v>
      </c>
      <c r="AU44" s="170">
        <f>'Projection - England'!$C$13*'Eng19'!AP44</f>
        <v>7539.88542134006</v>
      </c>
      <c r="AV44" s="170">
        <f>'Projection - England'!$C$13*'Eng19'!AQ44</f>
        <v>0</v>
      </c>
      <c r="AW44" s="170">
        <f>'Projection - England'!$D$13*'Eng19'!AP44</f>
        <v>0</v>
      </c>
      <c r="AX44" s="170">
        <f>'Projection - England'!$D$13*'Eng19'!AQ44</f>
        <v>0</v>
      </c>
      <c r="AY44" s="170">
        <f>'Projection - England'!$E$13*'Eng19'!AP44</f>
        <v>1493.734237422047</v>
      </c>
      <c r="AZ44" s="170">
        <f>'Projection - England'!$E$13*'Eng19'!AQ44</f>
        <v>0</v>
      </c>
      <c r="BA44" s="170">
        <f>'Projection - England'!$F$13*'Eng19'!AP44</f>
        <v>3065.5353459827602</v>
      </c>
      <c r="BB44" s="170">
        <f>'Projection - England'!$F$13*'Eng19'!AQ44</f>
        <v>0</v>
      </c>
      <c r="BC44" s="170">
        <f>'Projection - England'!$G$13*'Eng19'!AP44</f>
        <v>1508.2796974333417</v>
      </c>
      <c r="BD44" s="170">
        <f>'Projection - England'!$G$13*'Eng19'!AQ44</f>
        <v>0</v>
      </c>
    </row>
    <row r="45" spans="1:56" ht="19.95" customHeight="1">
      <c r="A45" s="132" t="s">
        <v>63</v>
      </c>
      <c r="B45" s="20" t="s">
        <v>20</v>
      </c>
      <c r="C45" s="20" t="s">
        <v>21</v>
      </c>
      <c r="D45" s="153">
        <v>11898.33867613049</v>
      </c>
      <c r="E45" s="154">
        <v>17292.22420222951</v>
      </c>
      <c r="F45" s="155">
        <v>6439.6818402436329</v>
      </c>
      <c r="G45" s="156">
        <v>5585.9639513754664</v>
      </c>
      <c r="H45" s="157">
        <v>3222.8999579769102</v>
      </c>
      <c r="I45" s="158">
        <v>0</v>
      </c>
      <c r="J45" s="159">
        <v>1436.8835635866999</v>
      </c>
      <c r="K45" s="160">
        <v>0</v>
      </c>
      <c r="L45" s="161">
        <v>0</v>
      </c>
      <c r="M45" s="162">
        <v>0</v>
      </c>
      <c r="N45" s="163">
        <v>0</v>
      </c>
      <c r="O45" s="164">
        <v>0</v>
      </c>
      <c r="P45" s="170">
        <f t="shared" si="1"/>
        <v>45875.992191542711</v>
      </c>
      <c r="Q45" s="86">
        <f t="shared" si="16"/>
        <v>-0.94506059310872403</v>
      </c>
      <c r="R45" s="86">
        <f t="shared" si="17"/>
        <v>0</v>
      </c>
      <c r="S45" s="86">
        <f t="shared" si="18"/>
        <v>0</v>
      </c>
      <c r="T45" s="86">
        <f t="shared" si="19"/>
        <v>0</v>
      </c>
      <c r="U45" s="86">
        <f t="shared" si="20"/>
        <v>-8.8357360441388269E-2</v>
      </c>
      <c r="V45" s="86">
        <f t="shared" si="21"/>
        <v>0</v>
      </c>
      <c r="W45" s="86">
        <f t="shared" si="22"/>
        <v>0</v>
      </c>
      <c r="X45" s="86">
        <f t="shared" si="23"/>
        <v>0</v>
      </c>
      <c r="Y45" s="86">
        <f t="shared" si="24"/>
        <v>0</v>
      </c>
      <c r="Z45" s="86">
        <f t="shared" si="25"/>
        <v>0</v>
      </c>
      <c r="AA45" s="86">
        <f t="shared" si="26"/>
        <v>0</v>
      </c>
      <c r="AB45" s="86">
        <f t="shared" si="27"/>
        <v>0</v>
      </c>
      <c r="AD45" s="170">
        <f t="shared" si="3"/>
        <v>-11244.651006272352</v>
      </c>
      <c r="AE45" s="170">
        <f t="shared" si="4"/>
        <v>0</v>
      </c>
      <c r="AF45" s="170">
        <f t="shared" si="5"/>
        <v>0</v>
      </c>
      <c r="AG45" s="170">
        <f t="shared" si="6"/>
        <v>0</v>
      </c>
      <c r="AH45" s="170">
        <f t="shared" si="7"/>
        <v>-284.76693325350095</v>
      </c>
      <c r="AI45" s="170">
        <f t="shared" si="8"/>
        <v>0</v>
      </c>
      <c r="AJ45" s="170">
        <f t="shared" si="9"/>
        <v>0</v>
      </c>
      <c r="AK45" s="170">
        <f t="shared" si="10"/>
        <v>0</v>
      </c>
      <c r="AL45" s="170">
        <f t="shared" si="11"/>
        <v>0</v>
      </c>
      <c r="AM45" s="170">
        <f t="shared" si="12"/>
        <v>0</v>
      </c>
      <c r="AN45" s="170">
        <f t="shared" si="13"/>
        <v>0</v>
      </c>
      <c r="AO45" s="170">
        <f t="shared" si="28"/>
        <v>0</v>
      </c>
      <c r="AP45" s="170">
        <f t="shared" si="14"/>
        <v>11529.417939525852</v>
      </c>
      <c r="AQ45" s="170">
        <f t="shared" si="15"/>
        <v>0</v>
      </c>
      <c r="AR45" s="170"/>
      <c r="AS45" s="170">
        <f>'Projection - England'!$B$13*'Eng19'!AP45</f>
        <v>0</v>
      </c>
      <c r="AT45" s="170">
        <f>'Projection - England'!$B$13*'Eng19'!AQ45</f>
        <v>0</v>
      </c>
      <c r="AU45" s="170">
        <f>'Projection - England'!$C$13*'Eng19'!AP45</f>
        <v>6388.455439352736</v>
      </c>
      <c r="AV45" s="170">
        <f>'Projection - England'!$C$13*'Eng19'!AQ45</f>
        <v>0</v>
      </c>
      <c r="AW45" s="170">
        <f>'Projection - England'!$D$13*'Eng19'!AP45</f>
        <v>0</v>
      </c>
      <c r="AX45" s="170">
        <f>'Projection - England'!$D$13*'Eng19'!AQ45</f>
        <v>0</v>
      </c>
      <c r="AY45" s="170">
        <f>'Projection - England'!$E$13*'Eng19'!AP45</f>
        <v>1265.6232927622229</v>
      </c>
      <c r="AZ45" s="170">
        <f>'Projection - England'!$E$13*'Eng19'!AQ45</f>
        <v>0</v>
      </c>
      <c r="BA45" s="170">
        <f>'Projection - England'!$F$13*'Eng19'!AP45</f>
        <v>2597.3917189965696</v>
      </c>
      <c r="BB45" s="170">
        <f>'Projection - England'!$F$13*'Eng19'!AQ45</f>
        <v>0</v>
      </c>
      <c r="BC45" s="170">
        <f>'Projection - England'!$G$13*'Eng19'!AP45</f>
        <v>1277.9474884143272</v>
      </c>
      <c r="BD45" s="170">
        <f>'Projection - England'!$G$13*'Eng19'!AQ45</f>
        <v>0</v>
      </c>
    </row>
    <row r="46" spans="1:56" ht="19.95" customHeight="1">
      <c r="A46" s="132" t="s">
        <v>64</v>
      </c>
      <c r="B46" s="20" t="s">
        <v>20</v>
      </c>
      <c r="C46" s="20" t="s">
        <v>21</v>
      </c>
      <c r="D46" s="153">
        <v>15219.308080513447</v>
      </c>
      <c r="E46" s="154">
        <v>22118.691919486555</v>
      </c>
      <c r="F46" s="155">
        <v>3480.7221738357866</v>
      </c>
      <c r="G46" s="156">
        <v>3019.2778261642134</v>
      </c>
      <c r="H46" s="157">
        <v>3225</v>
      </c>
      <c r="I46" s="158">
        <v>0</v>
      </c>
      <c r="J46" s="159">
        <v>1613</v>
      </c>
      <c r="K46" s="160">
        <v>0</v>
      </c>
      <c r="L46" s="161">
        <v>0</v>
      </c>
      <c r="M46" s="162">
        <v>0</v>
      </c>
      <c r="N46" s="163">
        <v>6.4936200443478125</v>
      </c>
      <c r="O46" s="164">
        <v>496.50637995565216</v>
      </c>
      <c r="P46" s="170">
        <f t="shared" si="1"/>
        <v>49179</v>
      </c>
      <c r="Q46" s="86">
        <f t="shared" si="16"/>
        <v>-0.94506059310872403</v>
      </c>
      <c r="R46" s="86">
        <f t="shared" si="17"/>
        <v>0</v>
      </c>
      <c r="S46" s="86">
        <f t="shared" si="18"/>
        <v>0</v>
      </c>
      <c r="T46" s="86">
        <f t="shared" si="19"/>
        <v>0</v>
      </c>
      <c r="U46" s="86">
        <f t="shared" si="20"/>
        <v>-8.8357360441388269E-2</v>
      </c>
      <c r="V46" s="86">
        <f t="shared" si="21"/>
        <v>0</v>
      </c>
      <c r="W46" s="86">
        <f t="shared" si="22"/>
        <v>0</v>
      </c>
      <c r="X46" s="86">
        <f t="shared" si="23"/>
        <v>0</v>
      </c>
      <c r="Y46" s="86">
        <f t="shared" si="24"/>
        <v>0</v>
      </c>
      <c r="Z46" s="86">
        <f t="shared" si="25"/>
        <v>0</v>
      </c>
      <c r="AA46" s="86">
        <f t="shared" si="26"/>
        <v>0</v>
      </c>
      <c r="AB46" s="86">
        <f t="shared" si="27"/>
        <v>0</v>
      </c>
      <c r="AD46" s="170">
        <f t="shared" si="3"/>
        <v>-14383.168321274434</v>
      </c>
      <c r="AE46" s="170">
        <f t="shared" si="4"/>
        <v>0</v>
      </c>
      <c r="AF46" s="170">
        <f t="shared" si="5"/>
        <v>0</v>
      </c>
      <c r="AG46" s="170">
        <f t="shared" si="6"/>
        <v>0</v>
      </c>
      <c r="AH46" s="170">
        <f t="shared" si="7"/>
        <v>-284.95248742347718</v>
      </c>
      <c r="AI46" s="170">
        <f t="shared" si="8"/>
        <v>0</v>
      </c>
      <c r="AJ46" s="170">
        <f t="shared" si="9"/>
        <v>0</v>
      </c>
      <c r="AK46" s="170">
        <f t="shared" si="10"/>
        <v>0</v>
      </c>
      <c r="AL46" s="170">
        <f t="shared" si="11"/>
        <v>0</v>
      </c>
      <c r="AM46" s="170">
        <f t="shared" si="12"/>
        <v>0</v>
      </c>
      <c r="AN46" s="170">
        <f t="shared" si="13"/>
        <v>0</v>
      </c>
      <c r="AO46" s="170">
        <f t="shared" si="28"/>
        <v>0</v>
      </c>
      <c r="AP46" s="170">
        <f t="shared" si="14"/>
        <v>14668.120808697911</v>
      </c>
      <c r="AQ46" s="170">
        <f t="shared" si="15"/>
        <v>0</v>
      </c>
      <c r="AR46" s="170"/>
      <c r="AS46" s="170">
        <f>'Projection - England'!$B$13*'Eng19'!AP46</f>
        <v>0</v>
      </c>
      <c r="AT46" s="170">
        <f>'Projection - England'!$B$13*'Eng19'!AQ46</f>
        <v>0</v>
      </c>
      <c r="AU46" s="170">
        <f>'Projection - England'!$C$13*'Eng19'!AP46</f>
        <v>8127.6120491875336</v>
      </c>
      <c r="AV46" s="170">
        <f>'Projection - England'!$C$13*'Eng19'!AQ46</f>
        <v>0</v>
      </c>
      <c r="AW46" s="170">
        <f>'Projection - England'!$D$13*'Eng19'!AP46</f>
        <v>0</v>
      </c>
      <c r="AX46" s="170">
        <f>'Projection - England'!$D$13*'Eng19'!AQ46</f>
        <v>0</v>
      </c>
      <c r="AY46" s="170">
        <f>'Projection - England'!$E$13*'Eng19'!AP46</f>
        <v>1610.1693471354711</v>
      </c>
      <c r="AZ46" s="170">
        <f>'Projection - England'!$E$13*'Eng19'!AQ46</f>
        <v>0</v>
      </c>
      <c r="BA46" s="170">
        <f>'Projection - England'!$F$13*'Eng19'!AP46</f>
        <v>3304.4908009744713</v>
      </c>
      <c r="BB46" s="170">
        <f>'Projection - England'!$F$13*'Eng19'!AQ46</f>
        <v>0</v>
      </c>
      <c r="BC46" s="170">
        <f>'Projection - England'!$G$13*'Eng19'!AP46</f>
        <v>1625.8486114004395</v>
      </c>
      <c r="BD46" s="170">
        <f>'Projection - England'!$G$13*'Eng19'!AQ46</f>
        <v>0</v>
      </c>
    </row>
    <row r="47" spans="1:56" ht="19.95" customHeight="1">
      <c r="A47" s="132" t="s">
        <v>65</v>
      </c>
      <c r="B47" s="20" t="s">
        <v>20</v>
      </c>
      <c r="C47" s="20" t="s">
        <v>21</v>
      </c>
      <c r="D47" s="153">
        <v>13925.135415194167</v>
      </c>
      <c r="E47" s="154">
        <v>20237.830692196632</v>
      </c>
      <c r="F47" s="155">
        <v>5625.6386884004787</v>
      </c>
      <c r="G47" s="156">
        <v>4879.8396716567204</v>
      </c>
      <c r="H47" s="157">
        <v>5969.8857527945802</v>
      </c>
      <c r="I47" s="158">
        <v>0</v>
      </c>
      <c r="J47" s="159">
        <v>2430.53907588429</v>
      </c>
      <c r="K47" s="160">
        <v>0</v>
      </c>
      <c r="L47" s="161">
        <v>0</v>
      </c>
      <c r="M47" s="162">
        <v>0</v>
      </c>
      <c r="N47" s="163">
        <v>0.47588161622546782</v>
      </c>
      <c r="O47" s="164">
        <v>36.386215538621435</v>
      </c>
      <c r="P47" s="170">
        <f t="shared" si="1"/>
        <v>53105.73139328172</v>
      </c>
      <c r="Q47" s="86">
        <f t="shared" si="16"/>
        <v>-0.94506059310872403</v>
      </c>
      <c r="R47" s="86">
        <f t="shared" si="17"/>
        <v>0</v>
      </c>
      <c r="S47" s="86">
        <f t="shared" si="18"/>
        <v>0</v>
      </c>
      <c r="T47" s="86">
        <f t="shared" si="19"/>
        <v>0</v>
      </c>
      <c r="U47" s="86">
        <f t="shared" si="20"/>
        <v>-8.8357360441388269E-2</v>
      </c>
      <c r="V47" s="86">
        <f t="shared" si="21"/>
        <v>0</v>
      </c>
      <c r="W47" s="86">
        <f t="shared" si="22"/>
        <v>0</v>
      </c>
      <c r="X47" s="86">
        <f t="shared" si="23"/>
        <v>0</v>
      </c>
      <c r="Y47" s="86">
        <f t="shared" si="24"/>
        <v>0</v>
      </c>
      <c r="Z47" s="86">
        <f t="shared" si="25"/>
        <v>0</v>
      </c>
      <c r="AA47" s="86">
        <f t="shared" si="26"/>
        <v>0</v>
      </c>
      <c r="AB47" s="86">
        <f t="shared" si="27"/>
        <v>0</v>
      </c>
      <c r="AD47" s="170">
        <f t="shared" si="3"/>
        <v>-13160.096734602697</v>
      </c>
      <c r="AE47" s="170">
        <f t="shared" si="4"/>
        <v>0</v>
      </c>
      <c r="AF47" s="170">
        <f t="shared" si="5"/>
        <v>0</v>
      </c>
      <c r="AG47" s="170">
        <f t="shared" si="6"/>
        <v>0</v>
      </c>
      <c r="AH47" s="170">
        <f t="shared" si="7"/>
        <v>-527.48334725357927</v>
      </c>
      <c r="AI47" s="170">
        <f t="shared" si="8"/>
        <v>0</v>
      </c>
      <c r="AJ47" s="170">
        <f t="shared" si="9"/>
        <v>0</v>
      </c>
      <c r="AK47" s="170">
        <f t="shared" si="10"/>
        <v>0</v>
      </c>
      <c r="AL47" s="170">
        <f t="shared" si="11"/>
        <v>0</v>
      </c>
      <c r="AM47" s="170">
        <f t="shared" si="12"/>
        <v>0</v>
      </c>
      <c r="AN47" s="170">
        <f t="shared" si="13"/>
        <v>0</v>
      </c>
      <c r="AO47" s="170">
        <f t="shared" si="28"/>
        <v>0</v>
      </c>
      <c r="AP47" s="170">
        <f t="shared" si="14"/>
        <v>13687.580081856277</v>
      </c>
      <c r="AQ47" s="170">
        <f t="shared" si="15"/>
        <v>0</v>
      </c>
      <c r="AR47" s="170"/>
      <c r="AS47" s="170">
        <f>'Projection - England'!$B$13*'Eng19'!AP47</f>
        <v>0</v>
      </c>
      <c r="AT47" s="170">
        <f>'Projection - England'!$B$13*'Eng19'!AQ47</f>
        <v>0</v>
      </c>
      <c r="AU47" s="170">
        <f>'Projection - England'!$C$13*'Eng19'!AP47</f>
        <v>7584.2940106920059</v>
      </c>
      <c r="AV47" s="170">
        <f>'Projection - England'!$C$13*'Eng19'!AQ47</f>
        <v>0</v>
      </c>
      <c r="AW47" s="170">
        <f>'Projection - England'!$D$13*'Eng19'!AP47</f>
        <v>0</v>
      </c>
      <c r="AX47" s="170">
        <f>'Projection - England'!$D$13*'Eng19'!AQ47</f>
        <v>0</v>
      </c>
      <c r="AY47" s="170">
        <f>'Projection - England'!$E$13*'Eng19'!AP47</f>
        <v>1502.5320674478021</v>
      </c>
      <c r="AZ47" s="170">
        <f>'Projection - England'!$E$13*'Eng19'!AQ47</f>
        <v>0</v>
      </c>
      <c r="BA47" s="170">
        <f>'Projection - England'!$F$13*'Eng19'!AP47</f>
        <v>3083.5908060748088</v>
      </c>
      <c r="BB47" s="170">
        <f>'Projection - England'!$F$13*'Eng19'!AQ47</f>
        <v>0</v>
      </c>
      <c r="BC47" s="170">
        <f>'Projection - England'!$G$13*'Eng19'!AP47</f>
        <v>1517.1631976416631</v>
      </c>
      <c r="BD47" s="170">
        <f>'Projection - England'!$G$13*'Eng19'!AQ47</f>
        <v>0</v>
      </c>
    </row>
    <row r="48" spans="1:56" ht="19.95" customHeight="1">
      <c r="A48" s="132" t="s">
        <v>66</v>
      </c>
      <c r="B48" s="20" t="s">
        <v>20</v>
      </c>
      <c r="C48" s="20" t="s">
        <v>21</v>
      </c>
      <c r="D48" s="153">
        <v>14617.055448062423</v>
      </c>
      <c r="E48" s="154">
        <v>21243.419511278978</v>
      </c>
      <c r="F48" s="155">
        <v>5034.0785539097824</v>
      </c>
      <c r="G48" s="156">
        <v>4366.7035155060576</v>
      </c>
      <c r="H48" s="157">
        <v>7286.9131204950199</v>
      </c>
      <c r="I48" s="158">
        <v>0</v>
      </c>
      <c r="J48" s="159">
        <v>2275.43298066232</v>
      </c>
      <c r="K48" s="160">
        <v>0</v>
      </c>
      <c r="L48" s="161">
        <v>0</v>
      </c>
      <c r="M48" s="162">
        <v>0</v>
      </c>
      <c r="N48" s="163">
        <v>5.412276143317829</v>
      </c>
      <c r="O48" s="164">
        <v>413.82612731986012</v>
      </c>
      <c r="P48" s="170">
        <f t="shared" si="1"/>
        <v>55242.841533377767</v>
      </c>
      <c r="Q48" s="86">
        <f t="shared" si="16"/>
        <v>-0.94506059310872403</v>
      </c>
      <c r="R48" s="86">
        <f t="shared" si="17"/>
        <v>0</v>
      </c>
      <c r="S48" s="86">
        <f t="shared" si="18"/>
        <v>0</v>
      </c>
      <c r="T48" s="86">
        <f t="shared" si="19"/>
        <v>0</v>
      </c>
      <c r="U48" s="86">
        <f t="shared" si="20"/>
        <v>-8.8357360441388269E-2</v>
      </c>
      <c r="V48" s="86">
        <f t="shared" si="21"/>
        <v>0</v>
      </c>
      <c r="W48" s="86">
        <f t="shared" si="22"/>
        <v>0</v>
      </c>
      <c r="X48" s="86">
        <f t="shared" si="23"/>
        <v>0</v>
      </c>
      <c r="Y48" s="86">
        <f t="shared" si="24"/>
        <v>0</v>
      </c>
      <c r="Z48" s="86">
        <f t="shared" si="25"/>
        <v>0</v>
      </c>
      <c r="AA48" s="86">
        <f t="shared" si="26"/>
        <v>0</v>
      </c>
      <c r="AB48" s="86">
        <f t="shared" si="27"/>
        <v>0</v>
      </c>
      <c r="AD48" s="170">
        <f t="shared" si="3"/>
        <v>-13814.00309124898</v>
      </c>
      <c r="AE48" s="170">
        <f t="shared" si="4"/>
        <v>0</v>
      </c>
      <c r="AF48" s="170">
        <f t="shared" si="5"/>
        <v>0</v>
      </c>
      <c r="AG48" s="170">
        <f t="shared" si="6"/>
        <v>0</v>
      </c>
      <c r="AH48" s="170">
        <f t="shared" si="7"/>
        <v>-643.85240909265985</v>
      </c>
      <c r="AI48" s="170">
        <f t="shared" si="8"/>
        <v>0</v>
      </c>
      <c r="AJ48" s="170">
        <f t="shared" si="9"/>
        <v>0</v>
      </c>
      <c r="AK48" s="170">
        <f t="shared" si="10"/>
        <v>0</v>
      </c>
      <c r="AL48" s="170">
        <f t="shared" si="11"/>
        <v>0</v>
      </c>
      <c r="AM48" s="170">
        <f t="shared" si="12"/>
        <v>0</v>
      </c>
      <c r="AN48" s="170">
        <f t="shared" si="13"/>
        <v>0</v>
      </c>
      <c r="AO48" s="170">
        <f t="shared" si="28"/>
        <v>0</v>
      </c>
      <c r="AP48" s="170">
        <f t="shared" si="14"/>
        <v>14457.85550034164</v>
      </c>
      <c r="AQ48" s="170">
        <f t="shared" si="15"/>
        <v>0</v>
      </c>
      <c r="AR48" s="170"/>
      <c r="AS48" s="170">
        <f>'Projection - England'!$B$13*'Eng19'!AP48</f>
        <v>0</v>
      </c>
      <c r="AT48" s="170">
        <f>'Projection - England'!$B$13*'Eng19'!AQ48</f>
        <v>0</v>
      </c>
      <c r="AU48" s="170">
        <f>'Projection - England'!$C$13*'Eng19'!AP48</f>
        <v>8011.1039513874948</v>
      </c>
      <c r="AV48" s="170">
        <f>'Projection - England'!$C$13*'Eng19'!AQ48</f>
        <v>0</v>
      </c>
      <c r="AW48" s="170">
        <f>'Projection - England'!$D$13*'Eng19'!AP48</f>
        <v>0</v>
      </c>
      <c r="AX48" s="170">
        <f>'Projection - England'!$D$13*'Eng19'!AQ48</f>
        <v>0</v>
      </c>
      <c r="AY48" s="170">
        <f>'Projection - England'!$E$13*'Eng19'!AP48</f>
        <v>1587.087811422969</v>
      </c>
      <c r="AZ48" s="170">
        <f>'Projection - England'!$E$13*'Eng19'!AQ48</f>
        <v>0</v>
      </c>
      <c r="BA48" s="170">
        <f>'Projection - England'!$F$13*'Eng19'!AP48</f>
        <v>3257.1214217411516</v>
      </c>
      <c r="BB48" s="170">
        <f>'Projection - England'!$F$13*'Eng19'!AQ48</f>
        <v>0</v>
      </c>
      <c r="BC48" s="170">
        <f>'Projection - England'!$G$13*'Eng19'!AP48</f>
        <v>1602.5423157900291</v>
      </c>
      <c r="BD48" s="170">
        <f>'Projection - England'!$G$13*'Eng19'!AQ48</f>
        <v>0</v>
      </c>
    </row>
    <row r="49" spans="1:56" ht="19.95" customHeight="1">
      <c r="A49" s="132" t="s">
        <v>67</v>
      </c>
      <c r="B49" s="20" t="s">
        <v>20</v>
      </c>
      <c r="C49" s="20" t="s">
        <v>21</v>
      </c>
      <c r="D49" s="153">
        <v>12525.876961946777</v>
      </c>
      <c r="E49" s="154">
        <v>18204.245033808926</v>
      </c>
      <c r="F49" s="155">
        <v>7874.8282007369426</v>
      </c>
      <c r="G49" s="156">
        <v>6830.8508935477576</v>
      </c>
      <c r="H49" s="157">
        <v>3189.4543859816599</v>
      </c>
      <c r="I49" s="158">
        <v>0</v>
      </c>
      <c r="J49" s="159">
        <v>1497.67435559156</v>
      </c>
      <c r="K49" s="160">
        <v>0</v>
      </c>
      <c r="L49" s="161">
        <v>0</v>
      </c>
      <c r="M49" s="162">
        <v>0</v>
      </c>
      <c r="N49" s="163">
        <v>0</v>
      </c>
      <c r="O49" s="164">
        <v>0</v>
      </c>
      <c r="P49" s="170">
        <f t="shared" si="1"/>
        <v>50122.929831613626</v>
      </c>
      <c r="Q49" s="86">
        <f t="shared" si="16"/>
        <v>-0.94506059310872403</v>
      </c>
      <c r="R49" s="86">
        <f t="shared" si="17"/>
        <v>0</v>
      </c>
      <c r="S49" s="86">
        <f t="shared" si="18"/>
        <v>0</v>
      </c>
      <c r="T49" s="86">
        <f t="shared" si="19"/>
        <v>0</v>
      </c>
      <c r="U49" s="86">
        <f t="shared" si="20"/>
        <v>-8.8357360441388269E-2</v>
      </c>
      <c r="V49" s="86">
        <f t="shared" si="21"/>
        <v>0</v>
      </c>
      <c r="W49" s="86">
        <f t="shared" si="22"/>
        <v>0</v>
      </c>
      <c r="X49" s="86">
        <f t="shared" si="23"/>
        <v>0</v>
      </c>
      <c r="Y49" s="86">
        <f t="shared" si="24"/>
        <v>0</v>
      </c>
      <c r="Z49" s="86">
        <f t="shared" si="25"/>
        <v>0</v>
      </c>
      <c r="AA49" s="86">
        <f t="shared" si="26"/>
        <v>0</v>
      </c>
      <c r="AB49" s="86">
        <f t="shared" si="27"/>
        <v>0</v>
      </c>
      <c r="AD49" s="170">
        <f t="shared" si="3"/>
        <v>-11837.712710864324</v>
      </c>
      <c r="AE49" s="170">
        <f t="shared" si="4"/>
        <v>0</v>
      </c>
      <c r="AF49" s="170">
        <f t="shared" si="5"/>
        <v>0</v>
      </c>
      <c r="AG49" s="170">
        <f t="shared" si="6"/>
        <v>0</v>
      </c>
      <c r="AH49" s="170">
        <f t="shared" si="7"/>
        <v>-281.81177079354825</v>
      </c>
      <c r="AI49" s="170">
        <f t="shared" si="8"/>
        <v>0</v>
      </c>
      <c r="AJ49" s="170">
        <f t="shared" si="9"/>
        <v>0</v>
      </c>
      <c r="AK49" s="170">
        <f t="shared" si="10"/>
        <v>0</v>
      </c>
      <c r="AL49" s="170">
        <f t="shared" si="11"/>
        <v>0</v>
      </c>
      <c r="AM49" s="170">
        <f t="shared" si="12"/>
        <v>0</v>
      </c>
      <c r="AN49" s="170">
        <f t="shared" si="13"/>
        <v>0</v>
      </c>
      <c r="AO49" s="170">
        <f t="shared" si="28"/>
        <v>0</v>
      </c>
      <c r="AP49" s="170">
        <f t="shared" si="14"/>
        <v>12119.524481657872</v>
      </c>
      <c r="AQ49" s="170">
        <f t="shared" si="15"/>
        <v>0</v>
      </c>
      <c r="AR49" s="170"/>
      <c r="AS49" s="170">
        <f>'Projection - England'!$B$13*'Eng19'!AP49</f>
        <v>0</v>
      </c>
      <c r="AT49" s="170">
        <f>'Projection - England'!$B$13*'Eng19'!AQ49</f>
        <v>0</v>
      </c>
      <c r="AU49" s="170">
        <f>'Projection - England'!$C$13*'Eng19'!AP49</f>
        <v>6715.4337281661583</v>
      </c>
      <c r="AV49" s="170">
        <f>'Projection - England'!$C$13*'Eng19'!AQ49</f>
        <v>0</v>
      </c>
      <c r="AW49" s="170">
        <f>'Projection - England'!$D$13*'Eng19'!AP49</f>
        <v>0</v>
      </c>
      <c r="AX49" s="170">
        <f>'Projection - England'!$D$13*'Eng19'!AQ49</f>
        <v>0</v>
      </c>
      <c r="AY49" s="170">
        <f>'Projection - England'!$E$13*'Eng19'!AP49</f>
        <v>1330.4012883948776</v>
      </c>
      <c r="AZ49" s="170">
        <f>'Projection - England'!$E$13*'Eng19'!AQ49</f>
        <v>0</v>
      </c>
      <c r="BA49" s="170">
        <f>'Projection - England'!$F$13*'Eng19'!AP49</f>
        <v>2730.333195652107</v>
      </c>
      <c r="BB49" s="170">
        <f>'Projection - England'!$F$13*'Eng19'!AQ49</f>
        <v>0</v>
      </c>
      <c r="BC49" s="170">
        <f>'Projection - England'!$G$13*'Eng19'!AP49</f>
        <v>1343.3562694447328</v>
      </c>
      <c r="BD49" s="170">
        <f>'Projection - England'!$G$13*'Eng19'!AQ49</f>
        <v>0</v>
      </c>
    </row>
    <row r="50" spans="1:56" ht="19.95" customHeight="1">
      <c r="A50" s="132" t="s">
        <v>68</v>
      </c>
      <c r="B50" s="20" t="s">
        <v>69</v>
      </c>
      <c r="C50" s="20" t="s">
        <v>21</v>
      </c>
      <c r="D50" s="153">
        <v>12649.701936323045</v>
      </c>
      <c r="E50" s="154">
        <v>18384.203705101856</v>
      </c>
      <c r="F50" s="155">
        <v>5611.3986721393485</v>
      </c>
      <c r="G50" s="156">
        <v>4867.4874748440507</v>
      </c>
      <c r="H50" s="157">
        <v>3887.3907590596</v>
      </c>
      <c r="I50" s="158">
        <v>0</v>
      </c>
      <c r="J50" s="159">
        <v>1395</v>
      </c>
      <c r="K50" s="160">
        <v>0</v>
      </c>
      <c r="L50" s="161">
        <v>0</v>
      </c>
      <c r="M50" s="162">
        <v>0</v>
      </c>
      <c r="N50" s="163">
        <v>5.616305231391225</v>
      </c>
      <c r="O50" s="164">
        <v>429.42632308634177</v>
      </c>
      <c r="P50" s="170">
        <f t="shared" si="1"/>
        <v>47230.225175785636</v>
      </c>
      <c r="Q50" s="86">
        <f t="shared" si="16"/>
        <v>-0.94506059310872403</v>
      </c>
      <c r="R50" s="86">
        <f t="shared" si="17"/>
        <v>0</v>
      </c>
      <c r="S50" s="86">
        <f t="shared" si="18"/>
        <v>0</v>
      </c>
      <c r="T50" s="86">
        <f t="shared" si="19"/>
        <v>0</v>
      </c>
      <c r="U50" s="86">
        <f t="shared" si="20"/>
        <v>-8.8357360441388269E-2</v>
      </c>
      <c r="V50" s="86">
        <f t="shared" si="21"/>
        <v>0</v>
      </c>
      <c r="W50" s="86">
        <f t="shared" si="22"/>
        <v>0</v>
      </c>
      <c r="X50" s="86">
        <f t="shared" si="23"/>
        <v>0</v>
      </c>
      <c r="Y50" s="86">
        <f t="shared" si="24"/>
        <v>0</v>
      </c>
      <c r="Z50" s="86">
        <f t="shared" si="25"/>
        <v>0</v>
      </c>
      <c r="AA50" s="86">
        <f t="shared" si="26"/>
        <v>0</v>
      </c>
      <c r="AB50" s="86">
        <f t="shared" si="27"/>
        <v>0</v>
      </c>
      <c r="AD50" s="170">
        <f t="shared" si="3"/>
        <v>-11954.734814590032</v>
      </c>
      <c r="AE50" s="170">
        <f t="shared" si="4"/>
        <v>0</v>
      </c>
      <c r="AF50" s="170">
        <f t="shared" si="5"/>
        <v>0</v>
      </c>
      <c r="AG50" s="170">
        <f t="shared" si="6"/>
        <v>0</v>
      </c>
      <c r="AH50" s="170">
        <f t="shared" si="7"/>
        <v>-343.47958647475099</v>
      </c>
      <c r="AI50" s="170">
        <f t="shared" si="8"/>
        <v>0</v>
      </c>
      <c r="AJ50" s="170">
        <f t="shared" si="9"/>
        <v>0</v>
      </c>
      <c r="AK50" s="170">
        <f t="shared" si="10"/>
        <v>0</v>
      </c>
      <c r="AL50" s="170">
        <f t="shared" si="11"/>
        <v>0</v>
      </c>
      <c r="AM50" s="170">
        <f t="shared" si="12"/>
        <v>0</v>
      </c>
      <c r="AN50" s="170">
        <f t="shared" si="13"/>
        <v>0</v>
      </c>
      <c r="AO50" s="170">
        <f t="shared" si="28"/>
        <v>0</v>
      </c>
      <c r="AP50" s="170">
        <f t="shared" si="14"/>
        <v>12298.214401064783</v>
      </c>
      <c r="AQ50" s="170">
        <f t="shared" si="15"/>
        <v>0</v>
      </c>
      <c r="AR50" s="170"/>
      <c r="AS50" s="170">
        <f>'Projection - England'!$B$13*'Eng19'!AP50</f>
        <v>0</v>
      </c>
      <c r="AT50" s="170">
        <f>'Projection - England'!$B$13*'Eng19'!AQ50</f>
        <v>0</v>
      </c>
      <c r="AU50" s="170">
        <f>'Projection - England'!$C$13*'Eng19'!AP50</f>
        <v>6814.4458893680721</v>
      </c>
      <c r="AV50" s="170">
        <f>'Projection - England'!$C$13*'Eng19'!AQ50</f>
        <v>0</v>
      </c>
      <c r="AW50" s="170">
        <f>'Projection - England'!$D$13*'Eng19'!AP50</f>
        <v>0</v>
      </c>
      <c r="AX50" s="170">
        <f>'Projection - England'!$D$13*'Eng19'!AQ50</f>
        <v>0</v>
      </c>
      <c r="AY50" s="170">
        <f>'Projection - England'!$E$13*'Eng19'!AP50</f>
        <v>1350.0166866196114</v>
      </c>
      <c r="AZ50" s="170">
        <f>'Projection - England'!$E$13*'Eng19'!AQ50</f>
        <v>0</v>
      </c>
      <c r="BA50" s="170">
        <f>'Projection - England'!$F$13*'Eng19'!AP50</f>
        <v>2770.5891495406831</v>
      </c>
      <c r="BB50" s="170">
        <f>'Projection - England'!$F$13*'Eng19'!AQ50</f>
        <v>0</v>
      </c>
      <c r="BC50" s="170">
        <f>'Projection - England'!$G$13*'Eng19'!AP50</f>
        <v>1363.1626755364189</v>
      </c>
      <c r="BD50" s="170">
        <f>'Projection - England'!$G$13*'Eng19'!AQ50</f>
        <v>0</v>
      </c>
    </row>
    <row r="51" spans="1:56" ht="19.95" customHeight="1">
      <c r="A51" s="132" t="s">
        <v>70</v>
      </c>
      <c r="B51" s="20" t="s">
        <v>69</v>
      </c>
      <c r="C51" s="20" t="s">
        <v>21</v>
      </c>
      <c r="D51" s="153">
        <v>8394.9539472050583</v>
      </c>
      <c r="E51" s="154">
        <v>12200.646642685077</v>
      </c>
      <c r="F51" s="155">
        <v>11062.851415321946</v>
      </c>
      <c r="G51" s="156">
        <v>9596.2332827103619</v>
      </c>
      <c r="H51" s="157">
        <v>4586.8605422323299</v>
      </c>
      <c r="I51" s="158">
        <v>0</v>
      </c>
      <c r="J51" s="159">
        <v>948.88942896051503</v>
      </c>
      <c r="K51" s="160">
        <v>0</v>
      </c>
      <c r="L51" s="161">
        <v>893.65170734925198</v>
      </c>
      <c r="M51" s="162">
        <v>0</v>
      </c>
      <c r="N51" s="163">
        <v>0.75600964910735025</v>
      </c>
      <c r="O51" s="164">
        <v>57.80498574390073</v>
      </c>
      <c r="P51" s="170">
        <f t="shared" si="1"/>
        <v>47742.647961857547</v>
      </c>
      <c r="Q51" s="86">
        <f t="shared" si="16"/>
        <v>-0.94506059310872403</v>
      </c>
      <c r="R51" s="86">
        <f t="shared" si="17"/>
        <v>0</v>
      </c>
      <c r="S51" s="86">
        <f t="shared" si="18"/>
        <v>0</v>
      </c>
      <c r="T51" s="86">
        <f t="shared" si="19"/>
        <v>0</v>
      </c>
      <c r="U51" s="86">
        <f t="shared" si="20"/>
        <v>-8.8357360441388269E-2</v>
      </c>
      <c r="V51" s="86">
        <f t="shared" si="21"/>
        <v>0</v>
      </c>
      <c r="W51" s="86">
        <f t="shared" si="22"/>
        <v>0</v>
      </c>
      <c r="X51" s="86">
        <f t="shared" si="23"/>
        <v>0</v>
      </c>
      <c r="Y51" s="86">
        <f t="shared" si="24"/>
        <v>0</v>
      </c>
      <c r="Z51" s="86">
        <f t="shared" si="25"/>
        <v>0</v>
      </c>
      <c r="AA51" s="86">
        <f t="shared" si="26"/>
        <v>0</v>
      </c>
      <c r="AB51" s="86">
        <f t="shared" si="27"/>
        <v>0</v>
      </c>
      <c r="AD51" s="170">
        <f t="shared" si="3"/>
        <v>-7933.7401564660368</v>
      </c>
      <c r="AE51" s="170">
        <f t="shared" si="4"/>
        <v>0</v>
      </c>
      <c r="AF51" s="170">
        <f t="shared" si="5"/>
        <v>0</v>
      </c>
      <c r="AG51" s="170">
        <f t="shared" si="6"/>
        <v>0</v>
      </c>
      <c r="AH51" s="170">
        <f t="shared" si="7"/>
        <v>-405.28289022440362</v>
      </c>
      <c r="AI51" s="170">
        <f t="shared" si="8"/>
        <v>0</v>
      </c>
      <c r="AJ51" s="170">
        <f t="shared" si="9"/>
        <v>0</v>
      </c>
      <c r="AK51" s="170">
        <f t="shared" si="10"/>
        <v>0</v>
      </c>
      <c r="AL51" s="170">
        <f t="shared" si="11"/>
        <v>0</v>
      </c>
      <c r="AM51" s="170">
        <f t="shared" si="12"/>
        <v>0</v>
      </c>
      <c r="AN51" s="170">
        <f t="shared" si="13"/>
        <v>0</v>
      </c>
      <c r="AO51" s="170">
        <f t="shared" si="28"/>
        <v>0</v>
      </c>
      <c r="AP51" s="170">
        <f t="shared" si="14"/>
        <v>8339.0230466904395</v>
      </c>
      <c r="AQ51" s="170">
        <f t="shared" si="15"/>
        <v>0</v>
      </c>
      <c r="AR51" s="170"/>
      <c r="AS51" s="170">
        <f>'Projection - England'!$B$13*'Eng19'!AP51</f>
        <v>0</v>
      </c>
      <c r="AT51" s="170">
        <f>'Projection - England'!$B$13*'Eng19'!AQ51</f>
        <v>0</v>
      </c>
      <c r="AU51" s="170">
        <f>'Projection - England'!$C$13*'Eng19'!AP51</f>
        <v>4620.6562569721737</v>
      </c>
      <c r="AV51" s="170">
        <f>'Projection - England'!$C$13*'Eng19'!AQ51</f>
        <v>0</v>
      </c>
      <c r="AW51" s="170">
        <f>'Projection - England'!$D$13*'Eng19'!AP51</f>
        <v>0</v>
      </c>
      <c r="AX51" s="170">
        <f>'Projection - England'!$D$13*'Eng19'!AQ51</f>
        <v>0</v>
      </c>
      <c r="AY51" s="170">
        <f>'Projection - England'!$E$13*'Eng19'!AP51</f>
        <v>915.40282971184013</v>
      </c>
      <c r="AZ51" s="170">
        <f>'Projection - England'!$E$13*'Eng19'!AQ51</f>
        <v>0</v>
      </c>
      <c r="BA51" s="170">
        <f>'Projection - England'!$F$13*'Eng19'!AP51</f>
        <v>1878.647258656498</v>
      </c>
      <c r="BB51" s="170">
        <f>'Projection - England'!$F$13*'Eng19'!AQ51</f>
        <v>0</v>
      </c>
      <c r="BC51" s="170">
        <f>'Projection - England'!$G$13*'Eng19'!AP51</f>
        <v>924.31670134992953</v>
      </c>
      <c r="BD51" s="170">
        <f>'Projection - England'!$G$13*'Eng19'!AQ51</f>
        <v>0</v>
      </c>
    </row>
    <row r="52" spans="1:56" ht="19.95" customHeight="1">
      <c r="A52" s="132" t="s">
        <v>71</v>
      </c>
      <c r="B52" s="20" t="s">
        <v>69</v>
      </c>
      <c r="C52" s="20" t="s">
        <v>21</v>
      </c>
      <c r="D52" s="153">
        <v>14049.427001902641</v>
      </c>
      <c r="E52" s="154">
        <v>20418.467505647361</v>
      </c>
      <c r="F52" s="155">
        <v>5040.9598169125584</v>
      </c>
      <c r="G52" s="156">
        <v>4372.6725195697709</v>
      </c>
      <c r="H52" s="157">
        <v>5446.4308809221402</v>
      </c>
      <c r="I52" s="158">
        <v>0</v>
      </c>
      <c r="J52" s="159">
        <v>350.78733789787299</v>
      </c>
      <c r="K52" s="160">
        <v>0</v>
      </c>
      <c r="L52" s="161">
        <v>0</v>
      </c>
      <c r="M52" s="162">
        <v>0</v>
      </c>
      <c r="N52" s="163">
        <v>25.615613719285747</v>
      </c>
      <c r="O52" s="164">
        <v>1958.5863588023144</v>
      </c>
      <c r="P52" s="170">
        <f t="shared" si="1"/>
        <v>51662.947035373945</v>
      </c>
      <c r="Q52" s="86">
        <f t="shared" si="16"/>
        <v>-0.94506059310872403</v>
      </c>
      <c r="R52" s="86">
        <f t="shared" si="17"/>
        <v>0</v>
      </c>
      <c r="S52" s="86">
        <f t="shared" si="18"/>
        <v>0</v>
      </c>
      <c r="T52" s="86">
        <f t="shared" si="19"/>
        <v>0</v>
      </c>
      <c r="U52" s="86">
        <f t="shared" si="20"/>
        <v>-8.8357360441388269E-2</v>
      </c>
      <c r="V52" s="86">
        <f t="shared" si="21"/>
        <v>0</v>
      </c>
      <c r="W52" s="86">
        <f t="shared" si="22"/>
        <v>0</v>
      </c>
      <c r="X52" s="86">
        <f t="shared" si="23"/>
        <v>0</v>
      </c>
      <c r="Y52" s="86">
        <f t="shared" si="24"/>
        <v>0</v>
      </c>
      <c r="Z52" s="86">
        <f t="shared" si="25"/>
        <v>0</v>
      </c>
      <c r="AA52" s="86">
        <f t="shared" si="26"/>
        <v>0</v>
      </c>
      <c r="AB52" s="86">
        <f t="shared" si="27"/>
        <v>0</v>
      </c>
      <c r="AD52" s="170">
        <f t="shared" si="3"/>
        <v>-13277.559815255832</v>
      </c>
      <c r="AE52" s="170">
        <f t="shared" si="4"/>
        <v>0</v>
      </c>
      <c r="AF52" s="170">
        <f t="shared" si="5"/>
        <v>0</v>
      </c>
      <c r="AG52" s="170">
        <f t="shared" si="6"/>
        <v>0</v>
      </c>
      <c r="AH52" s="170">
        <f t="shared" si="7"/>
        <v>-481.23225646474538</v>
      </c>
      <c r="AI52" s="170">
        <f t="shared" si="8"/>
        <v>0</v>
      </c>
      <c r="AJ52" s="170">
        <f t="shared" si="9"/>
        <v>0</v>
      </c>
      <c r="AK52" s="170">
        <f t="shared" si="10"/>
        <v>0</v>
      </c>
      <c r="AL52" s="170">
        <f t="shared" si="11"/>
        <v>0</v>
      </c>
      <c r="AM52" s="170">
        <f t="shared" si="12"/>
        <v>0</v>
      </c>
      <c r="AN52" s="170">
        <f t="shared" si="13"/>
        <v>0</v>
      </c>
      <c r="AO52" s="170">
        <f t="shared" si="28"/>
        <v>0</v>
      </c>
      <c r="AP52" s="170">
        <f t="shared" si="14"/>
        <v>13758.792071720578</v>
      </c>
      <c r="AQ52" s="170">
        <f t="shared" si="15"/>
        <v>0</v>
      </c>
      <c r="AR52" s="170"/>
      <c r="AS52" s="170">
        <f>'Projection - England'!$B$13*'Eng19'!AP52</f>
        <v>0</v>
      </c>
      <c r="AT52" s="170">
        <f>'Projection - England'!$B$13*'Eng19'!AQ52</f>
        <v>0</v>
      </c>
      <c r="AU52" s="170">
        <f>'Projection - England'!$C$13*'Eng19'!AP52</f>
        <v>7623.7526049056905</v>
      </c>
      <c r="AV52" s="170">
        <f>'Projection - England'!$C$13*'Eng19'!AQ52</f>
        <v>0</v>
      </c>
      <c r="AW52" s="170">
        <f>'Projection - England'!$D$13*'Eng19'!AP52</f>
        <v>0</v>
      </c>
      <c r="AX52" s="170">
        <f>'Projection - England'!$D$13*'Eng19'!AQ52</f>
        <v>0</v>
      </c>
      <c r="AY52" s="170">
        <f>'Projection - England'!$E$13*'Eng19'!AP52</f>
        <v>1510.3492489888777</v>
      </c>
      <c r="AZ52" s="170">
        <f>'Projection - England'!$E$13*'Eng19'!AQ52</f>
        <v>0</v>
      </c>
      <c r="BA52" s="170">
        <f>'Projection - England'!$F$13*'Eng19'!AP52</f>
        <v>3099.6337176716461</v>
      </c>
      <c r="BB52" s="170">
        <f>'Projection - England'!$F$13*'Eng19'!AQ52</f>
        <v>0</v>
      </c>
      <c r="BC52" s="170">
        <f>'Projection - England'!$G$13*'Eng19'!AP52</f>
        <v>1525.0565001543669</v>
      </c>
      <c r="BD52" s="170">
        <f>'Projection - England'!$G$13*'Eng19'!AQ52</f>
        <v>0</v>
      </c>
    </row>
    <row r="53" spans="1:56" ht="19.95" customHeight="1">
      <c r="A53" s="132" t="s">
        <v>72</v>
      </c>
      <c r="B53" s="20" t="s">
        <v>69</v>
      </c>
      <c r="C53" s="20" t="s">
        <v>21</v>
      </c>
      <c r="D53" s="153">
        <v>14743.158618487398</v>
      </c>
      <c r="E53" s="154">
        <v>21426.689155466804</v>
      </c>
      <c r="F53" s="155">
        <v>3874.015322045901</v>
      </c>
      <c r="G53" s="156">
        <v>3360.431535730329</v>
      </c>
      <c r="H53" s="157">
        <v>7154.5933140257002</v>
      </c>
      <c r="I53" s="158">
        <v>0</v>
      </c>
      <c r="J53" s="159">
        <v>1664.0735968966001</v>
      </c>
      <c r="K53" s="160">
        <v>0</v>
      </c>
      <c r="L53" s="161">
        <v>0</v>
      </c>
      <c r="M53" s="162">
        <v>0</v>
      </c>
      <c r="N53" s="163">
        <v>6.8472824489488211</v>
      </c>
      <c r="O53" s="164">
        <v>523.54763568599014</v>
      </c>
      <c r="P53" s="170">
        <f t="shared" si="1"/>
        <v>52753.356460787669</v>
      </c>
      <c r="Q53" s="86">
        <f t="shared" si="16"/>
        <v>-0.94506059310872403</v>
      </c>
      <c r="R53" s="86">
        <f t="shared" si="17"/>
        <v>0</v>
      </c>
      <c r="S53" s="86">
        <f t="shared" si="18"/>
        <v>0</v>
      </c>
      <c r="T53" s="86">
        <f t="shared" si="19"/>
        <v>0</v>
      </c>
      <c r="U53" s="86">
        <f t="shared" si="20"/>
        <v>-8.8357360441388269E-2</v>
      </c>
      <c r="V53" s="86">
        <f t="shared" si="21"/>
        <v>0</v>
      </c>
      <c r="W53" s="86">
        <f t="shared" si="22"/>
        <v>0</v>
      </c>
      <c r="X53" s="86">
        <f t="shared" si="23"/>
        <v>0</v>
      </c>
      <c r="Y53" s="86">
        <f t="shared" si="24"/>
        <v>0</v>
      </c>
      <c r="Z53" s="86">
        <f t="shared" si="25"/>
        <v>0</v>
      </c>
      <c r="AA53" s="86">
        <f t="shared" si="26"/>
        <v>0</v>
      </c>
      <c r="AB53" s="86">
        <f t="shared" si="27"/>
        <v>0</v>
      </c>
      <c r="AD53" s="170">
        <f t="shared" si="3"/>
        <v>-13933.178228283696</v>
      </c>
      <c r="AE53" s="170">
        <f t="shared" si="4"/>
        <v>0</v>
      </c>
      <c r="AF53" s="170">
        <f t="shared" si="5"/>
        <v>0</v>
      </c>
      <c r="AG53" s="170">
        <f t="shared" si="6"/>
        <v>0</v>
      </c>
      <c r="AH53" s="170">
        <f t="shared" si="7"/>
        <v>-632.1609802589154</v>
      </c>
      <c r="AI53" s="170">
        <f t="shared" si="8"/>
        <v>0</v>
      </c>
      <c r="AJ53" s="170">
        <f t="shared" si="9"/>
        <v>0</v>
      </c>
      <c r="AK53" s="170">
        <f t="shared" si="10"/>
        <v>0</v>
      </c>
      <c r="AL53" s="170">
        <f t="shared" si="11"/>
        <v>0</v>
      </c>
      <c r="AM53" s="170">
        <f t="shared" si="12"/>
        <v>0</v>
      </c>
      <c r="AN53" s="170">
        <f t="shared" si="13"/>
        <v>0</v>
      </c>
      <c r="AO53" s="170">
        <f t="shared" si="28"/>
        <v>0</v>
      </c>
      <c r="AP53" s="170">
        <f t="shared" si="14"/>
        <v>14565.339208542611</v>
      </c>
      <c r="AQ53" s="170">
        <f t="shared" si="15"/>
        <v>0</v>
      </c>
      <c r="AR53" s="170"/>
      <c r="AS53" s="170">
        <f>'Projection - England'!$B$13*'Eng19'!AP53</f>
        <v>0</v>
      </c>
      <c r="AT53" s="170">
        <f>'Projection - England'!$B$13*'Eng19'!AQ53</f>
        <v>0</v>
      </c>
      <c r="AU53" s="170">
        <f>'Projection - England'!$C$13*'Eng19'!AP53</f>
        <v>8070.6607203328076</v>
      </c>
      <c r="AV53" s="170">
        <f>'Projection - England'!$C$13*'Eng19'!AQ53</f>
        <v>0</v>
      </c>
      <c r="AW53" s="170">
        <f>'Projection - England'!$D$13*'Eng19'!AP53</f>
        <v>0</v>
      </c>
      <c r="AX53" s="170">
        <f>'Projection - England'!$D$13*'Eng19'!AQ53</f>
        <v>0</v>
      </c>
      <c r="AY53" s="170">
        <f>'Projection - England'!$E$13*'Eng19'!AP53</f>
        <v>1598.8866624495458</v>
      </c>
      <c r="AZ53" s="170">
        <f>'Projection - England'!$E$13*'Eng19'!AQ53</f>
        <v>0</v>
      </c>
      <c r="BA53" s="170">
        <f>'Projection - England'!$F$13*'Eng19'!AP53</f>
        <v>3281.3357658713226</v>
      </c>
      <c r="BB53" s="170">
        <f>'Projection - England'!$F$13*'Eng19'!AQ53</f>
        <v>0</v>
      </c>
      <c r="BC53" s="170">
        <f>'Projection - England'!$G$13*'Eng19'!AP53</f>
        <v>1614.4560598889386</v>
      </c>
      <c r="BD53" s="170">
        <f>'Projection - England'!$G$13*'Eng19'!AQ53</f>
        <v>0</v>
      </c>
    </row>
    <row r="54" spans="1:56" ht="19.95" customHeight="1">
      <c r="A54" s="132" t="s">
        <v>73</v>
      </c>
      <c r="B54" s="20" t="s">
        <v>69</v>
      </c>
      <c r="C54" s="20" t="s">
        <v>21</v>
      </c>
      <c r="D54" s="153">
        <v>12856.739110482491</v>
      </c>
      <c r="E54" s="154">
        <v>18685.097244209406</v>
      </c>
      <c r="F54" s="155">
        <v>5855.3729853103678</v>
      </c>
      <c r="G54" s="156">
        <v>5079.117762216033</v>
      </c>
      <c r="H54" s="157">
        <v>8601.4188933770401</v>
      </c>
      <c r="I54" s="158">
        <v>0</v>
      </c>
      <c r="J54" s="159">
        <v>1316.0711865758301</v>
      </c>
      <c r="K54" s="160">
        <v>0</v>
      </c>
      <c r="L54" s="161">
        <v>0</v>
      </c>
      <c r="M54" s="162">
        <v>0</v>
      </c>
      <c r="N54" s="163">
        <v>4.3355598226149192</v>
      </c>
      <c r="O54" s="164">
        <v>331.49970246278906</v>
      </c>
      <c r="P54" s="170">
        <f t="shared" si="1"/>
        <v>52729.652444456573</v>
      </c>
      <c r="Q54" s="86">
        <f t="shared" si="16"/>
        <v>-0.94506059310872403</v>
      </c>
      <c r="R54" s="86">
        <f t="shared" si="17"/>
        <v>0</v>
      </c>
      <c r="S54" s="86">
        <f t="shared" si="18"/>
        <v>0</v>
      </c>
      <c r="T54" s="86">
        <f t="shared" si="19"/>
        <v>0</v>
      </c>
      <c r="U54" s="86">
        <f t="shared" si="20"/>
        <v>-8.8357360441388269E-2</v>
      </c>
      <c r="V54" s="86">
        <f t="shared" si="21"/>
        <v>0</v>
      </c>
      <c r="W54" s="86">
        <f t="shared" si="22"/>
        <v>0</v>
      </c>
      <c r="X54" s="86">
        <f t="shared" si="23"/>
        <v>0</v>
      </c>
      <c r="Y54" s="86">
        <f t="shared" si="24"/>
        <v>0</v>
      </c>
      <c r="Z54" s="86">
        <f t="shared" si="25"/>
        <v>0</v>
      </c>
      <c r="AA54" s="86">
        <f t="shared" si="26"/>
        <v>0</v>
      </c>
      <c r="AB54" s="86">
        <f t="shared" si="27"/>
        <v>0</v>
      </c>
      <c r="AD54" s="170">
        <f t="shared" si="3"/>
        <v>-12150.397489196712</v>
      </c>
      <c r="AE54" s="170">
        <f t="shared" si="4"/>
        <v>0</v>
      </c>
      <c r="AF54" s="170">
        <f t="shared" si="5"/>
        <v>0</v>
      </c>
      <c r="AG54" s="170">
        <f t="shared" si="6"/>
        <v>0</v>
      </c>
      <c r="AH54" s="170">
        <f t="shared" si="7"/>
        <v>-759.99866946948214</v>
      </c>
      <c r="AI54" s="170">
        <f t="shared" si="8"/>
        <v>0</v>
      </c>
      <c r="AJ54" s="170">
        <f t="shared" si="9"/>
        <v>0</v>
      </c>
      <c r="AK54" s="170">
        <f t="shared" si="10"/>
        <v>0</v>
      </c>
      <c r="AL54" s="170">
        <f t="shared" si="11"/>
        <v>0</v>
      </c>
      <c r="AM54" s="170">
        <f t="shared" si="12"/>
        <v>0</v>
      </c>
      <c r="AN54" s="170">
        <f t="shared" si="13"/>
        <v>0</v>
      </c>
      <c r="AO54" s="170">
        <f t="shared" si="28"/>
        <v>0</v>
      </c>
      <c r="AP54" s="170">
        <f t="shared" si="14"/>
        <v>12910.396158666194</v>
      </c>
      <c r="AQ54" s="170">
        <f t="shared" si="15"/>
        <v>0</v>
      </c>
      <c r="AR54" s="170"/>
      <c r="AS54" s="170">
        <f>'Projection - England'!$B$13*'Eng19'!AP54</f>
        <v>0</v>
      </c>
      <c r="AT54" s="170">
        <f>'Projection - England'!$B$13*'Eng19'!AQ54</f>
        <v>0</v>
      </c>
      <c r="AU54" s="170">
        <f>'Projection - England'!$C$13*'Eng19'!AP54</f>
        <v>7153.6560645681302</v>
      </c>
      <c r="AV54" s="170">
        <f>'Projection - England'!$C$13*'Eng19'!AQ54</f>
        <v>0</v>
      </c>
      <c r="AW54" s="170">
        <f>'Projection - England'!$D$13*'Eng19'!AP54</f>
        <v>0</v>
      </c>
      <c r="AX54" s="170">
        <f>'Projection - England'!$D$13*'Eng19'!AQ54</f>
        <v>0</v>
      </c>
      <c r="AY54" s="170">
        <f>'Projection - England'!$E$13*'Eng19'!AP54</f>
        <v>1417.2179534908796</v>
      </c>
      <c r="AZ54" s="170">
        <f>'Projection - England'!$E$13*'Eng19'!AQ54</f>
        <v>0</v>
      </c>
      <c r="BA54" s="170">
        <f>'Projection - England'!$F$13*'Eng19'!AP54</f>
        <v>2908.5038158364964</v>
      </c>
      <c r="BB54" s="170">
        <f>'Projection - England'!$F$13*'Eng19'!AQ54</f>
        <v>0</v>
      </c>
      <c r="BC54" s="170">
        <f>'Projection - England'!$G$13*'Eng19'!AP54</f>
        <v>1431.0183247706912</v>
      </c>
      <c r="BD54" s="170">
        <f>'Projection - England'!$G$13*'Eng19'!AQ54</f>
        <v>0</v>
      </c>
    </row>
    <row r="55" spans="1:56" ht="19.95" customHeight="1">
      <c r="A55" s="132" t="s">
        <v>74</v>
      </c>
      <c r="B55" s="20" t="s">
        <v>69</v>
      </c>
      <c r="C55" s="20" t="s">
        <v>21</v>
      </c>
      <c r="D55" s="153">
        <v>12935.851412316075</v>
      </c>
      <c r="E55" s="154">
        <v>18800.073603321223</v>
      </c>
      <c r="F55" s="155">
        <v>6095.5878917896007</v>
      </c>
      <c r="G55" s="156">
        <v>5287.487032851499</v>
      </c>
      <c r="H55" s="157">
        <v>3875.12604769881</v>
      </c>
      <c r="I55" s="158">
        <v>0</v>
      </c>
      <c r="J55" s="159">
        <v>1432.5645884267301</v>
      </c>
      <c r="K55" s="160">
        <v>0</v>
      </c>
      <c r="L55" s="161">
        <v>0</v>
      </c>
      <c r="M55" s="162">
        <v>0</v>
      </c>
      <c r="N55" s="163">
        <v>1.2225894930973127</v>
      </c>
      <c r="O55" s="164">
        <v>93.479981773483786</v>
      </c>
      <c r="P55" s="170">
        <f t="shared" si="1"/>
        <v>48521.393147670518</v>
      </c>
      <c r="Q55" s="86">
        <f t="shared" si="16"/>
        <v>-0.94506059310872403</v>
      </c>
      <c r="R55" s="86">
        <f t="shared" si="17"/>
        <v>0</v>
      </c>
      <c r="S55" s="86">
        <f t="shared" si="18"/>
        <v>0</v>
      </c>
      <c r="T55" s="86">
        <f t="shared" si="19"/>
        <v>0</v>
      </c>
      <c r="U55" s="86">
        <f t="shared" si="20"/>
        <v>-8.8357360441388269E-2</v>
      </c>
      <c r="V55" s="86">
        <f t="shared" si="21"/>
        <v>0</v>
      </c>
      <c r="W55" s="86">
        <f t="shared" si="22"/>
        <v>0</v>
      </c>
      <c r="X55" s="86">
        <f t="shared" si="23"/>
        <v>0</v>
      </c>
      <c r="Y55" s="86">
        <f t="shared" si="24"/>
        <v>0</v>
      </c>
      <c r="Z55" s="86">
        <f t="shared" si="25"/>
        <v>0</v>
      </c>
      <c r="AA55" s="86">
        <f t="shared" si="26"/>
        <v>0</v>
      </c>
      <c r="AB55" s="86">
        <f t="shared" si="27"/>
        <v>0</v>
      </c>
      <c r="AD55" s="170">
        <f t="shared" si="3"/>
        <v>-12225.163408089755</v>
      </c>
      <c r="AE55" s="170">
        <f t="shared" si="4"/>
        <v>0</v>
      </c>
      <c r="AF55" s="170">
        <f t="shared" si="5"/>
        <v>0</v>
      </c>
      <c r="AG55" s="170">
        <f t="shared" si="6"/>
        <v>0</v>
      </c>
      <c r="AH55" s="170">
        <f t="shared" si="7"/>
        <v>-342.39590895233613</v>
      </c>
      <c r="AI55" s="170">
        <f t="shared" si="8"/>
        <v>0</v>
      </c>
      <c r="AJ55" s="170">
        <f t="shared" si="9"/>
        <v>0</v>
      </c>
      <c r="AK55" s="170">
        <f t="shared" si="10"/>
        <v>0</v>
      </c>
      <c r="AL55" s="170">
        <f t="shared" si="11"/>
        <v>0</v>
      </c>
      <c r="AM55" s="170">
        <f t="shared" si="12"/>
        <v>0</v>
      </c>
      <c r="AN55" s="170">
        <f t="shared" si="13"/>
        <v>0</v>
      </c>
      <c r="AO55" s="170">
        <f t="shared" si="28"/>
        <v>0</v>
      </c>
      <c r="AP55" s="170">
        <f t="shared" si="14"/>
        <v>12567.559317042091</v>
      </c>
      <c r="AQ55" s="170">
        <f t="shared" si="15"/>
        <v>0</v>
      </c>
      <c r="AR55" s="170"/>
      <c r="AS55" s="170">
        <f>'Projection - England'!$B$13*'Eng19'!AP55</f>
        <v>0</v>
      </c>
      <c r="AT55" s="170">
        <f>'Projection - England'!$B$13*'Eng19'!AQ55</f>
        <v>0</v>
      </c>
      <c r="AU55" s="170">
        <f>'Projection - England'!$C$13*'Eng19'!AP55</f>
        <v>6963.6900231623931</v>
      </c>
      <c r="AV55" s="170">
        <f>'Projection - England'!$C$13*'Eng19'!AQ55</f>
        <v>0</v>
      </c>
      <c r="AW55" s="170">
        <f>'Projection - England'!$D$13*'Eng19'!AP55</f>
        <v>0</v>
      </c>
      <c r="AX55" s="170">
        <f>'Projection - England'!$D$13*'Eng19'!AQ55</f>
        <v>0</v>
      </c>
      <c r="AY55" s="170">
        <f>'Projection - England'!$E$13*'Eng19'!AP55</f>
        <v>1379.5835911447139</v>
      </c>
      <c r="AZ55" s="170">
        <f>'Projection - England'!$E$13*'Eng19'!AQ55</f>
        <v>0</v>
      </c>
      <c r="BA55" s="170">
        <f>'Projection - England'!$F$13*'Eng19'!AP55</f>
        <v>2831.2682105290869</v>
      </c>
      <c r="BB55" s="170">
        <f>'Projection - England'!$F$13*'Eng19'!AQ55</f>
        <v>0</v>
      </c>
      <c r="BC55" s="170">
        <f>'Projection - England'!$G$13*'Eng19'!AP55</f>
        <v>1393.0174922058998</v>
      </c>
      <c r="BD55" s="170">
        <f>'Projection - England'!$G$13*'Eng19'!AQ55</f>
        <v>0</v>
      </c>
    </row>
    <row r="56" spans="1:56" ht="19.95" customHeight="1">
      <c r="A56" s="132" t="s">
        <v>75</v>
      </c>
      <c r="B56" s="20" t="s">
        <v>69</v>
      </c>
      <c r="C56" s="20" t="s">
        <v>21</v>
      </c>
      <c r="D56" s="153">
        <v>12517.379953185155</v>
      </c>
      <c r="E56" s="154">
        <v>18191.896067742844</v>
      </c>
      <c r="F56" s="155">
        <v>6205.7241724470559</v>
      </c>
      <c r="G56" s="156">
        <v>5383.0223882857435</v>
      </c>
      <c r="H56" s="157">
        <v>801.04892133820704</v>
      </c>
      <c r="I56" s="158">
        <v>0</v>
      </c>
      <c r="J56" s="159">
        <v>7362.4789570514904</v>
      </c>
      <c r="K56" s="160">
        <v>0</v>
      </c>
      <c r="L56" s="161">
        <v>0</v>
      </c>
      <c r="M56" s="162">
        <v>0</v>
      </c>
      <c r="N56" s="163">
        <v>16.42744241191135</v>
      </c>
      <c r="O56" s="164">
        <v>1256.0528500535686</v>
      </c>
      <c r="P56" s="170">
        <f t="shared" si="1"/>
        <v>51734.030752515973</v>
      </c>
      <c r="Q56" s="86">
        <f t="shared" si="16"/>
        <v>-0.94506059310872403</v>
      </c>
      <c r="R56" s="86">
        <f t="shared" si="17"/>
        <v>0</v>
      </c>
      <c r="S56" s="86">
        <f t="shared" si="18"/>
        <v>0</v>
      </c>
      <c r="T56" s="86">
        <f t="shared" si="19"/>
        <v>0</v>
      </c>
      <c r="U56" s="86">
        <f t="shared" si="20"/>
        <v>-8.8357360441388269E-2</v>
      </c>
      <c r="V56" s="86">
        <f t="shared" si="21"/>
        <v>0</v>
      </c>
      <c r="W56" s="86">
        <f t="shared" si="22"/>
        <v>0</v>
      </c>
      <c r="X56" s="86">
        <f t="shared" si="23"/>
        <v>0</v>
      </c>
      <c r="Y56" s="86">
        <f t="shared" si="24"/>
        <v>0</v>
      </c>
      <c r="Z56" s="86">
        <f t="shared" si="25"/>
        <v>0</v>
      </c>
      <c r="AA56" s="86">
        <f t="shared" si="26"/>
        <v>0</v>
      </c>
      <c r="AB56" s="86">
        <f t="shared" si="27"/>
        <v>0</v>
      </c>
      <c r="AD56" s="170">
        <f t="shared" si="3"/>
        <v>-11829.682522724415</v>
      </c>
      <c r="AE56" s="170">
        <f t="shared" si="4"/>
        <v>0</v>
      </c>
      <c r="AF56" s="170">
        <f t="shared" si="5"/>
        <v>0</v>
      </c>
      <c r="AG56" s="170">
        <f t="shared" si="6"/>
        <v>0</v>
      </c>
      <c r="AH56" s="170">
        <f t="shared" si="7"/>
        <v>-70.778568273865233</v>
      </c>
      <c r="AI56" s="170">
        <f t="shared" si="8"/>
        <v>0</v>
      </c>
      <c r="AJ56" s="170">
        <f t="shared" si="9"/>
        <v>0</v>
      </c>
      <c r="AK56" s="170">
        <f t="shared" si="10"/>
        <v>0</v>
      </c>
      <c r="AL56" s="170">
        <f t="shared" si="11"/>
        <v>0</v>
      </c>
      <c r="AM56" s="170">
        <f t="shared" si="12"/>
        <v>0</v>
      </c>
      <c r="AN56" s="170">
        <f t="shared" si="13"/>
        <v>0</v>
      </c>
      <c r="AO56" s="170">
        <f t="shared" si="28"/>
        <v>0</v>
      </c>
      <c r="AP56" s="170">
        <f t="shared" si="14"/>
        <v>11900.46109099828</v>
      </c>
      <c r="AQ56" s="170">
        <f t="shared" si="15"/>
        <v>0</v>
      </c>
      <c r="AR56" s="170"/>
      <c r="AS56" s="170">
        <f>'Projection - England'!$B$13*'Eng19'!AP56</f>
        <v>0</v>
      </c>
      <c r="AT56" s="170">
        <f>'Projection - England'!$B$13*'Eng19'!AQ56</f>
        <v>0</v>
      </c>
      <c r="AU56" s="170">
        <f>'Projection - England'!$C$13*'Eng19'!AP56</f>
        <v>6594.050609177596</v>
      </c>
      <c r="AV56" s="170">
        <f>'Projection - England'!$C$13*'Eng19'!AQ56</f>
        <v>0</v>
      </c>
      <c r="AW56" s="170">
        <f>'Projection - England'!$D$13*'Eng19'!AP56</f>
        <v>0</v>
      </c>
      <c r="AX56" s="170">
        <f>'Projection - England'!$D$13*'Eng19'!AQ56</f>
        <v>0</v>
      </c>
      <c r="AY56" s="170">
        <f>'Projection - England'!$E$13*'Eng19'!AP56</f>
        <v>1306.35395736182</v>
      </c>
      <c r="AZ56" s="170">
        <f>'Projection - England'!$E$13*'Eng19'!AQ56</f>
        <v>0</v>
      </c>
      <c r="BA56" s="170">
        <f>'Projection - England'!$F$13*'Eng19'!AP56</f>
        <v>2680.9817505211367</v>
      </c>
      <c r="BB56" s="170">
        <f>'Projection - England'!$F$13*'Eng19'!AQ56</f>
        <v>0</v>
      </c>
      <c r="BC56" s="170">
        <f>'Projection - England'!$G$13*'Eng19'!AP56</f>
        <v>1319.0747739377302</v>
      </c>
      <c r="BD56" s="170">
        <f>'Projection - England'!$G$13*'Eng19'!AQ56</f>
        <v>0</v>
      </c>
    </row>
    <row r="57" spans="1:56" ht="19.95" customHeight="1">
      <c r="A57" s="132" t="s">
        <v>76</v>
      </c>
      <c r="B57" s="20" t="s">
        <v>69</v>
      </c>
      <c r="C57" s="20" t="s">
        <v>21</v>
      </c>
      <c r="D57" s="153">
        <v>3106.6551263644492</v>
      </c>
      <c r="E57" s="154">
        <v>4514.9981376703035</v>
      </c>
      <c r="F57" s="155">
        <v>12049.172847387397</v>
      </c>
      <c r="G57" s="156">
        <v>10451.796663117706</v>
      </c>
      <c r="H57" s="157">
        <v>9616.1585742568404</v>
      </c>
      <c r="I57" s="158">
        <v>5585.9054547740598</v>
      </c>
      <c r="J57" s="159">
        <v>2070.4143455021599</v>
      </c>
      <c r="K57" s="160">
        <v>0</v>
      </c>
      <c r="L57" s="161">
        <v>902.91780811687795</v>
      </c>
      <c r="M57" s="162">
        <v>0</v>
      </c>
      <c r="N57" s="163">
        <v>3.7144756588216223</v>
      </c>
      <c r="O57" s="164">
        <v>284.01120641485551</v>
      </c>
      <c r="P57" s="170">
        <f t="shared" si="1"/>
        <v>48585.744639263474</v>
      </c>
      <c r="Q57" s="86">
        <f t="shared" si="16"/>
        <v>-0.94506059310872403</v>
      </c>
      <c r="R57" s="86">
        <f t="shared" si="17"/>
        <v>0</v>
      </c>
      <c r="S57" s="86">
        <f t="shared" si="18"/>
        <v>0</v>
      </c>
      <c r="T57" s="86">
        <f t="shared" si="19"/>
        <v>0</v>
      </c>
      <c r="U57" s="86">
        <f t="shared" si="20"/>
        <v>-8.8357360441388269E-2</v>
      </c>
      <c r="V57" s="86">
        <f t="shared" si="21"/>
        <v>0</v>
      </c>
      <c r="W57" s="86">
        <f t="shared" si="22"/>
        <v>0</v>
      </c>
      <c r="X57" s="86">
        <f t="shared" si="23"/>
        <v>0</v>
      </c>
      <c r="Y57" s="86">
        <f t="shared" si="24"/>
        <v>0</v>
      </c>
      <c r="Z57" s="86">
        <f t="shared" si="25"/>
        <v>0</v>
      </c>
      <c r="AA57" s="86">
        <f t="shared" si="26"/>
        <v>0</v>
      </c>
      <c r="AB57" s="86">
        <f t="shared" si="27"/>
        <v>0</v>
      </c>
      <c r="AD57" s="170">
        <f t="shared" si="3"/>
        <v>-2935.9773363062445</v>
      </c>
      <c r="AE57" s="170">
        <f t="shared" si="4"/>
        <v>0</v>
      </c>
      <c r="AF57" s="170">
        <f t="shared" si="5"/>
        <v>0</v>
      </c>
      <c r="AG57" s="170">
        <f t="shared" si="6"/>
        <v>0</v>
      </c>
      <c r="AH57" s="170">
        <f t="shared" si="7"/>
        <v>-849.65838920715794</v>
      </c>
      <c r="AI57" s="170">
        <f t="shared" si="8"/>
        <v>0</v>
      </c>
      <c r="AJ57" s="170">
        <f t="shared" si="9"/>
        <v>0</v>
      </c>
      <c r="AK57" s="170">
        <f t="shared" si="10"/>
        <v>0</v>
      </c>
      <c r="AL57" s="170">
        <f t="shared" si="11"/>
        <v>0</v>
      </c>
      <c r="AM57" s="170">
        <f t="shared" si="12"/>
        <v>0</v>
      </c>
      <c r="AN57" s="170">
        <f t="shared" si="13"/>
        <v>0</v>
      </c>
      <c r="AO57" s="170">
        <f t="shared" si="28"/>
        <v>0</v>
      </c>
      <c r="AP57" s="170">
        <f t="shared" si="14"/>
        <v>3785.6357255134026</v>
      </c>
      <c r="AQ57" s="170">
        <f t="shared" si="15"/>
        <v>0</v>
      </c>
      <c r="AR57" s="170"/>
      <c r="AS57" s="170">
        <f>'Projection - England'!$B$13*'Eng19'!AP57</f>
        <v>0</v>
      </c>
      <c r="AT57" s="170">
        <f>'Projection - England'!$B$13*'Eng19'!AQ57</f>
        <v>0</v>
      </c>
      <c r="AU57" s="170">
        <f>'Projection - England'!$C$13*'Eng19'!AP57</f>
        <v>2097.6223837938796</v>
      </c>
      <c r="AV57" s="170">
        <f>'Projection - England'!$C$13*'Eng19'!AQ57</f>
        <v>0</v>
      </c>
      <c r="AW57" s="170">
        <f>'Projection - England'!$D$13*'Eng19'!AP57</f>
        <v>0</v>
      </c>
      <c r="AX57" s="170">
        <f>'Projection - England'!$D$13*'Eng19'!AQ57</f>
        <v>0</v>
      </c>
      <c r="AY57" s="170">
        <f>'Projection - England'!$E$13*'Eng19'!AP57</f>
        <v>415.56206716187592</v>
      </c>
      <c r="AZ57" s="170">
        <f>'Projection - England'!$E$13*'Eng19'!AQ57</f>
        <v>0</v>
      </c>
      <c r="BA57" s="170">
        <f>'Projection - England'!$F$13*'Eng19'!AP57</f>
        <v>852.84260976234998</v>
      </c>
      <c r="BB57" s="170">
        <f>'Projection - England'!$F$13*'Eng19'!AQ57</f>
        <v>0</v>
      </c>
      <c r="BC57" s="170">
        <f>'Projection - England'!$G$13*'Eng19'!AP57</f>
        <v>419.6086647952983</v>
      </c>
      <c r="BD57" s="170">
        <f>'Projection - England'!$G$13*'Eng19'!AQ57</f>
        <v>0</v>
      </c>
    </row>
    <row r="58" spans="1:56" ht="19.95" customHeight="1">
      <c r="A58" s="132" t="s">
        <v>77</v>
      </c>
      <c r="B58" s="20" t="s">
        <v>69</v>
      </c>
      <c r="C58" s="20" t="s">
        <v>21</v>
      </c>
      <c r="D58" s="153">
        <v>14218.730506514306</v>
      </c>
      <c r="E58" s="154">
        <v>20664.521533832092</v>
      </c>
      <c r="F58" s="155">
        <v>4005.6898891673036</v>
      </c>
      <c r="G58" s="156">
        <v>3474.6498159963767</v>
      </c>
      <c r="H58" s="157">
        <v>3000.7456709022199</v>
      </c>
      <c r="I58" s="158">
        <v>0</v>
      </c>
      <c r="J58" s="159">
        <v>0</v>
      </c>
      <c r="K58" s="160">
        <v>0</v>
      </c>
      <c r="L58" s="161">
        <v>0</v>
      </c>
      <c r="M58" s="162">
        <v>0</v>
      </c>
      <c r="N58" s="163">
        <v>2.483376965453163</v>
      </c>
      <c r="O58" s="164">
        <v>189.88060569630082</v>
      </c>
      <c r="P58" s="170">
        <f t="shared" si="1"/>
        <v>45556.701399074052</v>
      </c>
      <c r="Q58" s="86">
        <f t="shared" si="16"/>
        <v>-0.94506059310872403</v>
      </c>
      <c r="R58" s="86">
        <f t="shared" si="17"/>
        <v>0</v>
      </c>
      <c r="S58" s="86">
        <f t="shared" si="18"/>
        <v>0</v>
      </c>
      <c r="T58" s="86">
        <f t="shared" si="19"/>
        <v>0</v>
      </c>
      <c r="U58" s="86">
        <f t="shared" si="20"/>
        <v>-8.8357360441388269E-2</v>
      </c>
      <c r="V58" s="86">
        <f t="shared" si="21"/>
        <v>0</v>
      </c>
      <c r="W58" s="86">
        <f t="shared" si="22"/>
        <v>0</v>
      </c>
      <c r="X58" s="86">
        <f t="shared" si="23"/>
        <v>0</v>
      </c>
      <c r="Y58" s="86">
        <f t="shared" si="24"/>
        <v>0</v>
      </c>
      <c r="Z58" s="86">
        <f t="shared" si="25"/>
        <v>0</v>
      </c>
      <c r="AA58" s="86">
        <f t="shared" si="26"/>
        <v>0</v>
      </c>
      <c r="AB58" s="86">
        <f t="shared" si="27"/>
        <v>0</v>
      </c>
      <c r="AD58" s="170">
        <f t="shared" si="3"/>
        <v>-13437.561885739518</v>
      </c>
      <c r="AE58" s="170">
        <f t="shared" si="4"/>
        <v>0</v>
      </c>
      <c r="AF58" s="170">
        <f t="shared" si="5"/>
        <v>0</v>
      </c>
      <c r="AG58" s="170">
        <f t="shared" si="6"/>
        <v>0</v>
      </c>
      <c r="AH58" s="170">
        <f t="shared" si="7"/>
        <v>-265.13796683684291</v>
      </c>
      <c r="AI58" s="170">
        <f t="shared" si="8"/>
        <v>0</v>
      </c>
      <c r="AJ58" s="170">
        <f t="shared" si="9"/>
        <v>0</v>
      </c>
      <c r="AK58" s="170">
        <f t="shared" si="10"/>
        <v>0</v>
      </c>
      <c r="AL58" s="170">
        <f t="shared" si="11"/>
        <v>0</v>
      </c>
      <c r="AM58" s="170">
        <f t="shared" si="12"/>
        <v>0</v>
      </c>
      <c r="AN58" s="170">
        <f t="shared" si="13"/>
        <v>0</v>
      </c>
      <c r="AO58" s="170">
        <f t="shared" si="28"/>
        <v>0</v>
      </c>
      <c r="AP58" s="170">
        <f t="shared" si="14"/>
        <v>13702.699852576361</v>
      </c>
      <c r="AQ58" s="170">
        <f t="shared" si="15"/>
        <v>0</v>
      </c>
      <c r="AR58" s="170"/>
      <c r="AS58" s="170">
        <f>'Projection - England'!$B$13*'Eng19'!AP58</f>
        <v>0</v>
      </c>
      <c r="AT58" s="170">
        <f>'Projection - England'!$B$13*'Eng19'!AQ58</f>
        <v>0</v>
      </c>
      <c r="AU58" s="170">
        <f>'Projection - England'!$C$13*'Eng19'!AP58</f>
        <v>7592.6718821513577</v>
      </c>
      <c r="AV58" s="170">
        <f>'Projection - England'!$C$13*'Eng19'!AQ58</f>
        <v>0</v>
      </c>
      <c r="AW58" s="170">
        <f>'Projection - England'!$D$13*'Eng19'!AP58</f>
        <v>0</v>
      </c>
      <c r="AX58" s="170">
        <f>'Projection - England'!$D$13*'Eng19'!AQ58</f>
        <v>0</v>
      </c>
      <c r="AY58" s="170">
        <f>'Projection - England'!$E$13*'Eng19'!AP58</f>
        <v>1504.1918159368356</v>
      </c>
      <c r="AZ58" s="170">
        <f>'Projection - England'!$E$13*'Eng19'!AQ58</f>
        <v>0</v>
      </c>
      <c r="BA58" s="170">
        <f>'Projection - England'!$F$13*'Eng19'!AP58</f>
        <v>3086.997046308918</v>
      </c>
      <c r="BB58" s="170">
        <f>'Projection - England'!$F$13*'Eng19'!AQ58</f>
        <v>0</v>
      </c>
      <c r="BC58" s="170">
        <f>'Projection - England'!$G$13*'Eng19'!AP58</f>
        <v>1518.8391081792533</v>
      </c>
      <c r="BD58" s="170">
        <f>'Projection - England'!$G$13*'Eng19'!AQ58</f>
        <v>0</v>
      </c>
    </row>
    <row r="59" spans="1:56" ht="19.95" customHeight="1">
      <c r="A59" s="132" t="s">
        <v>78</v>
      </c>
      <c r="B59" s="20" t="s">
        <v>69</v>
      </c>
      <c r="C59" s="20" t="s">
        <v>21</v>
      </c>
      <c r="D59" s="153">
        <v>12506.258724671459</v>
      </c>
      <c r="E59" s="154">
        <v>18175.733241814138</v>
      </c>
      <c r="F59" s="155">
        <v>6288.0601883659729</v>
      </c>
      <c r="G59" s="156">
        <v>5454.443000085028</v>
      </c>
      <c r="H59" s="157">
        <v>5093.0140476626102</v>
      </c>
      <c r="I59" s="158">
        <v>0</v>
      </c>
      <c r="J59" s="159">
        <v>2700.13699338579</v>
      </c>
      <c r="K59" s="160">
        <v>0</v>
      </c>
      <c r="L59" s="161">
        <v>0</v>
      </c>
      <c r="M59" s="162">
        <v>0</v>
      </c>
      <c r="N59" s="163">
        <v>1.7940178844333552</v>
      </c>
      <c r="O59" s="164">
        <v>137.17176540857565</v>
      </c>
      <c r="P59" s="170">
        <f t="shared" si="1"/>
        <v>50356.611979278008</v>
      </c>
      <c r="Q59" s="86">
        <f t="shared" si="16"/>
        <v>-0.94506059310872403</v>
      </c>
      <c r="R59" s="86">
        <f t="shared" si="17"/>
        <v>0</v>
      </c>
      <c r="S59" s="86">
        <f t="shared" si="18"/>
        <v>0</v>
      </c>
      <c r="T59" s="86">
        <f t="shared" si="19"/>
        <v>0</v>
      </c>
      <c r="U59" s="86">
        <f t="shared" si="20"/>
        <v>-8.8357360441388269E-2</v>
      </c>
      <c r="V59" s="86">
        <f t="shared" si="21"/>
        <v>0</v>
      </c>
      <c r="W59" s="86">
        <f t="shared" si="22"/>
        <v>0</v>
      </c>
      <c r="X59" s="86">
        <f t="shared" si="23"/>
        <v>0</v>
      </c>
      <c r="Y59" s="86">
        <f t="shared" si="24"/>
        <v>0</v>
      </c>
      <c r="Z59" s="86">
        <f t="shared" si="25"/>
        <v>0</v>
      </c>
      <c r="AA59" s="86">
        <f t="shared" si="26"/>
        <v>0</v>
      </c>
      <c r="AB59" s="86">
        <f t="shared" si="27"/>
        <v>0</v>
      </c>
      <c r="AD59" s="170">
        <f t="shared" si="3"/>
        <v>-11819.172287909163</v>
      </c>
      <c r="AE59" s="170">
        <f t="shared" si="4"/>
        <v>0</v>
      </c>
      <c r="AF59" s="170">
        <f t="shared" si="5"/>
        <v>0</v>
      </c>
      <c r="AG59" s="170">
        <f t="shared" si="6"/>
        <v>0</v>
      </c>
      <c r="AH59" s="170">
        <f t="shared" si="7"/>
        <v>-450.00527794237905</v>
      </c>
      <c r="AI59" s="170">
        <f t="shared" si="8"/>
        <v>0</v>
      </c>
      <c r="AJ59" s="170">
        <f t="shared" si="9"/>
        <v>0</v>
      </c>
      <c r="AK59" s="170">
        <f t="shared" si="10"/>
        <v>0</v>
      </c>
      <c r="AL59" s="170">
        <f t="shared" si="11"/>
        <v>0</v>
      </c>
      <c r="AM59" s="170">
        <f t="shared" si="12"/>
        <v>0</v>
      </c>
      <c r="AN59" s="170">
        <f t="shared" si="13"/>
        <v>0</v>
      </c>
      <c r="AO59" s="170">
        <f t="shared" si="28"/>
        <v>0</v>
      </c>
      <c r="AP59" s="170">
        <f t="shared" si="14"/>
        <v>12269.177565851542</v>
      </c>
      <c r="AQ59" s="170">
        <f t="shared" si="15"/>
        <v>0</v>
      </c>
      <c r="AR59" s="170"/>
      <c r="AS59" s="170">
        <f>'Projection - England'!$B$13*'Eng19'!AP59</f>
        <v>0</v>
      </c>
      <c r="AT59" s="170">
        <f>'Projection - England'!$B$13*'Eng19'!AQ59</f>
        <v>0</v>
      </c>
      <c r="AU59" s="170">
        <f>'Projection - England'!$C$13*'Eng19'!AP59</f>
        <v>6798.3565664870212</v>
      </c>
      <c r="AV59" s="170">
        <f>'Projection - England'!$C$13*'Eng19'!AQ59</f>
        <v>0</v>
      </c>
      <c r="AW59" s="170">
        <f>'Projection - England'!$D$13*'Eng19'!AP59</f>
        <v>0</v>
      </c>
      <c r="AX59" s="170">
        <f>'Projection - England'!$D$13*'Eng19'!AQ59</f>
        <v>0</v>
      </c>
      <c r="AY59" s="170">
        <f>'Projection - England'!$E$13*'Eng19'!AP59</f>
        <v>1346.8292147813333</v>
      </c>
      <c r="AZ59" s="170">
        <f>'Projection - England'!$E$13*'Eng19'!AQ59</f>
        <v>0</v>
      </c>
      <c r="BA59" s="170">
        <f>'Projection - England'!$F$13*'Eng19'!AP59</f>
        <v>2764.0476193676654</v>
      </c>
      <c r="BB59" s="170">
        <f>'Projection - England'!$F$13*'Eng19'!AQ59</f>
        <v>0</v>
      </c>
      <c r="BC59" s="170">
        <f>'Projection - England'!$G$13*'Eng19'!AP59</f>
        <v>1359.9441652155251</v>
      </c>
      <c r="BD59" s="170">
        <f>'Projection - England'!$G$13*'Eng19'!AQ59</f>
        <v>0</v>
      </c>
    </row>
    <row r="60" spans="1:56" ht="19.95" customHeight="1">
      <c r="A60" s="132" t="s">
        <v>79</v>
      </c>
      <c r="B60" s="20" t="s">
        <v>69</v>
      </c>
      <c r="C60" s="20" t="s">
        <v>21</v>
      </c>
      <c r="D60" s="153">
        <v>12134.659897142375</v>
      </c>
      <c r="E60" s="154">
        <v>17635.677153831923</v>
      </c>
      <c r="F60" s="155">
        <v>5305.7219003473683</v>
      </c>
      <c r="G60" s="156">
        <v>4602.334712586121</v>
      </c>
      <c r="H60" s="157">
        <v>10737.718060019481</v>
      </c>
      <c r="I60" s="158">
        <v>2736.7484795006185</v>
      </c>
      <c r="J60" s="159">
        <v>0</v>
      </c>
      <c r="K60" s="160">
        <v>0</v>
      </c>
      <c r="L60" s="161">
        <v>0</v>
      </c>
      <c r="M60" s="162">
        <v>0</v>
      </c>
      <c r="N60" s="163">
        <v>6.9161584375605498</v>
      </c>
      <c r="O60" s="164">
        <v>528.81393823186249</v>
      </c>
      <c r="P60" s="170">
        <f t="shared" si="1"/>
        <v>53688.590300097312</v>
      </c>
      <c r="Q60" s="86">
        <f t="shared" si="16"/>
        <v>-0.94506059310872403</v>
      </c>
      <c r="R60" s="86">
        <f t="shared" si="17"/>
        <v>0</v>
      </c>
      <c r="S60" s="86">
        <f t="shared" si="18"/>
        <v>0</v>
      </c>
      <c r="T60" s="86">
        <f t="shared" si="19"/>
        <v>0</v>
      </c>
      <c r="U60" s="86">
        <f t="shared" si="20"/>
        <v>-8.8357360441388269E-2</v>
      </c>
      <c r="V60" s="86">
        <f t="shared" si="21"/>
        <v>0</v>
      </c>
      <c r="W60" s="86">
        <f t="shared" si="22"/>
        <v>0</v>
      </c>
      <c r="X60" s="86">
        <f t="shared" si="23"/>
        <v>0</v>
      </c>
      <c r="Y60" s="86">
        <f t="shared" si="24"/>
        <v>0</v>
      </c>
      <c r="Z60" s="86">
        <f t="shared" si="25"/>
        <v>0</v>
      </c>
      <c r="AA60" s="86">
        <f t="shared" si="26"/>
        <v>0</v>
      </c>
      <c r="AB60" s="86">
        <f t="shared" si="27"/>
        <v>0</v>
      </c>
      <c r="AD60" s="170">
        <f t="shared" si="3"/>
        <v>-11467.988879566021</v>
      </c>
      <c r="AE60" s="170">
        <f t="shared" si="4"/>
        <v>0</v>
      </c>
      <c r="AF60" s="170">
        <f t="shared" si="5"/>
        <v>0</v>
      </c>
      <c r="AG60" s="170">
        <f t="shared" si="6"/>
        <v>0</v>
      </c>
      <c r="AH60" s="170">
        <f t="shared" si="7"/>
        <v>-948.75642494714566</v>
      </c>
      <c r="AI60" s="170">
        <f t="shared" si="8"/>
        <v>0</v>
      </c>
      <c r="AJ60" s="170">
        <f t="shared" si="9"/>
        <v>0</v>
      </c>
      <c r="AK60" s="170">
        <f t="shared" si="10"/>
        <v>0</v>
      </c>
      <c r="AL60" s="170">
        <f t="shared" si="11"/>
        <v>0</v>
      </c>
      <c r="AM60" s="170">
        <f t="shared" si="12"/>
        <v>0</v>
      </c>
      <c r="AN60" s="170">
        <f t="shared" si="13"/>
        <v>0</v>
      </c>
      <c r="AO60" s="170">
        <f t="shared" si="28"/>
        <v>0</v>
      </c>
      <c r="AP60" s="170">
        <f t="shared" si="14"/>
        <v>12416.745304513166</v>
      </c>
      <c r="AQ60" s="170">
        <f t="shared" si="15"/>
        <v>0</v>
      </c>
      <c r="AR60" s="170"/>
      <c r="AS60" s="170">
        <f>'Projection - England'!$B$13*'Eng19'!AP60</f>
        <v>0</v>
      </c>
      <c r="AT60" s="170">
        <f>'Projection - England'!$B$13*'Eng19'!AQ60</f>
        <v>0</v>
      </c>
      <c r="AU60" s="170">
        <f>'Projection - England'!$C$13*'Eng19'!AP60</f>
        <v>6880.1239139516238</v>
      </c>
      <c r="AV60" s="170">
        <f>'Projection - England'!$C$13*'Eng19'!AQ60</f>
        <v>0</v>
      </c>
      <c r="AW60" s="170">
        <f>'Projection - England'!$D$13*'Eng19'!AP60</f>
        <v>0</v>
      </c>
      <c r="AX60" s="170">
        <f>'Projection - England'!$D$13*'Eng19'!AQ60</f>
        <v>0</v>
      </c>
      <c r="AY60" s="170">
        <f>'Projection - England'!$E$13*'Eng19'!AP60</f>
        <v>1363.0282257192682</v>
      </c>
      <c r="AZ60" s="170">
        <f>'Projection - England'!$E$13*'Eng19'!AQ60</f>
        <v>0</v>
      </c>
      <c r="BA60" s="170">
        <f>'Projection - England'!$F$13*'Eng19'!AP60</f>
        <v>2797.2922484028163</v>
      </c>
      <c r="BB60" s="170">
        <f>'Projection - England'!$F$13*'Eng19'!AQ60</f>
        <v>0</v>
      </c>
      <c r="BC60" s="170">
        <f>'Projection - England'!$G$13*'Eng19'!AP60</f>
        <v>1376.3009164394607</v>
      </c>
      <c r="BD60" s="170">
        <f>'Projection - England'!$G$13*'Eng19'!AQ60</f>
        <v>0</v>
      </c>
    </row>
    <row r="61" spans="1:56" ht="19.95" customHeight="1">
      <c r="A61" s="132" t="s">
        <v>80</v>
      </c>
      <c r="B61" s="20" t="s">
        <v>69</v>
      </c>
      <c r="C61" s="20" t="s">
        <v>21</v>
      </c>
      <c r="D61" s="153">
        <v>13952.916538793301</v>
      </c>
      <c r="E61" s="154">
        <v>20278.205859767695</v>
      </c>
      <c r="F61" s="155">
        <v>4010.2512131906688</v>
      </c>
      <c r="G61" s="156">
        <v>3478.6064387297911</v>
      </c>
      <c r="H61" s="157">
        <v>3064.4385047884598</v>
      </c>
      <c r="I61" s="158">
        <v>0</v>
      </c>
      <c r="J61" s="159">
        <v>1403.86674848236</v>
      </c>
      <c r="K61" s="160">
        <v>0</v>
      </c>
      <c r="L61" s="161">
        <v>0</v>
      </c>
      <c r="M61" s="162">
        <v>0</v>
      </c>
      <c r="N61" s="163">
        <v>20.940433287540142</v>
      </c>
      <c r="O61" s="164">
        <v>1601.1190453542499</v>
      </c>
      <c r="P61" s="170">
        <f t="shared" si="1"/>
        <v>47810.344782394066</v>
      </c>
      <c r="Q61" s="86">
        <f t="shared" si="16"/>
        <v>-0.94506059310872403</v>
      </c>
      <c r="R61" s="86">
        <f t="shared" si="17"/>
        <v>0</v>
      </c>
      <c r="S61" s="86">
        <f t="shared" si="18"/>
        <v>0</v>
      </c>
      <c r="T61" s="86">
        <f t="shared" si="19"/>
        <v>0</v>
      </c>
      <c r="U61" s="86">
        <f t="shared" si="20"/>
        <v>-8.8357360441388269E-2</v>
      </c>
      <c r="V61" s="86">
        <f t="shared" si="21"/>
        <v>0</v>
      </c>
      <c r="W61" s="86">
        <f t="shared" si="22"/>
        <v>0</v>
      </c>
      <c r="X61" s="86">
        <f t="shared" si="23"/>
        <v>0</v>
      </c>
      <c r="Y61" s="86">
        <f t="shared" si="24"/>
        <v>0</v>
      </c>
      <c r="Z61" s="86">
        <f t="shared" si="25"/>
        <v>0</v>
      </c>
      <c r="AA61" s="86">
        <f t="shared" si="26"/>
        <v>0</v>
      </c>
      <c r="AB61" s="86">
        <f t="shared" si="27"/>
        <v>0</v>
      </c>
      <c r="AD61" s="170">
        <f t="shared" si="3"/>
        <v>-13186.351579748522</v>
      </c>
      <c r="AE61" s="170">
        <f t="shared" si="4"/>
        <v>0</v>
      </c>
      <c r="AF61" s="170">
        <f t="shared" si="5"/>
        <v>0</v>
      </c>
      <c r="AG61" s="170">
        <f t="shared" si="6"/>
        <v>0</v>
      </c>
      <c r="AH61" s="170">
        <f t="shared" si="7"/>
        <v>-270.76569751806289</v>
      </c>
      <c r="AI61" s="170">
        <f t="shared" si="8"/>
        <v>0</v>
      </c>
      <c r="AJ61" s="170">
        <f t="shared" si="9"/>
        <v>0</v>
      </c>
      <c r="AK61" s="170">
        <f t="shared" si="10"/>
        <v>0</v>
      </c>
      <c r="AL61" s="170">
        <f t="shared" si="11"/>
        <v>0</v>
      </c>
      <c r="AM61" s="170">
        <f t="shared" si="12"/>
        <v>0</v>
      </c>
      <c r="AN61" s="170">
        <f t="shared" si="13"/>
        <v>0</v>
      </c>
      <c r="AO61" s="170">
        <f t="shared" si="28"/>
        <v>0</v>
      </c>
      <c r="AP61" s="170">
        <f t="shared" si="14"/>
        <v>13457.117277266585</v>
      </c>
      <c r="AQ61" s="170">
        <f t="shared" si="15"/>
        <v>0</v>
      </c>
      <c r="AR61" s="170"/>
      <c r="AS61" s="170">
        <f>'Projection - England'!$B$13*'Eng19'!AP61</f>
        <v>0</v>
      </c>
      <c r="AT61" s="170">
        <f>'Projection - England'!$B$13*'Eng19'!AQ61</f>
        <v>0</v>
      </c>
      <c r="AU61" s="170">
        <f>'Projection - England'!$C$13*'Eng19'!AP61</f>
        <v>7456.5944715416326</v>
      </c>
      <c r="AV61" s="170">
        <f>'Projection - England'!$C$13*'Eng19'!AQ61</f>
        <v>0</v>
      </c>
      <c r="AW61" s="170">
        <f>'Projection - England'!$D$13*'Eng19'!AP61</f>
        <v>0</v>
      </c>
      <c r="AX61" s="170">
        <f>'Projection - England'!$D$13*'Eng19'!AQ61</f>
        <v>0</v>
      </c>
      <c r="AY61" s="170">
        <f>'Projection - England'!$E$13*'Eng19'!AP61</f>
        <v>1477.2333841028199</v>
      </c>
      <c r="AZ61" s="170">
        <f>'Projection - England'!$E$13*'Eng19'!AQ61</f>
        <v>0</v>
      </c>
      <c r="BA61" s="170">
        <f>'Projection - England'!$F$13*'Eng19'!AP61</f>
        <v>3031.671257029247</v>
      </c>
      <c r="BB61" s="170">
        <f>'Projection - England'!$F$13*'Eng19'!AQ61</f>
        <v>0</v>
      </c>
      <c r="BC61" s="170">
        <f>'Projection - England'!$G$13*'Eng19'!AP61</f>
        <v>1491.6181645928891</v>
      </c>
      <c r="BD61" s="170">
        <f>'Projection - England'!$G$13*'Eng19'!AQ61</f>
        <v>0</v>
      </c>
    </row>
    <row r="62" spans="1:56" ht="19.95" customHeight="1">
      <c r="A62" s="132" t="s">
        <v>81</v>
      </c>
      <c r="B62" s="20" t="s">
        <v>69</v>
      </c>
      <c r="C62" s="20" t="s">
        <v>21</v>
      </c>
      <c r="D62" s="153">
        <v>10266.078214552441</v>
      </c>
      <c r="E62" s="154">
        <v>14920.009506856461</v>
      </c>
      <c r="F62" s="155">
        <v>8652.2159362304683</v>
      </c>
      <c r="G62" s="156">
        <v>7505.179218212932</v>
      </c>
      <c r="H62" s="157">
        <v>7045.5092513765403</v>
      </c>
      <c r="I62" s="158">
        <v>0</v>
      </c>
      <c r="J62" s="159">
        <v>1409.3145469419601</v>
      </c>
      <c r="K62" s="160">
        <v>0</v>
      </c>
      <c r="L62" s="161">
        <v>0</v>
      </c>
      <c r="M62" s="162">
        <v>0</v>
      </c>
      <c r="N62" s="163">
        <v>3.7269629843163239E-2</v>
      </c>
      <c r="O62" s="164">
        <v>2.849659953822357</v>
      </c>
      <c r="P62" s="170">
        <f t="shared" si="1"/>
        <v>49801.193603754473</v>
      </c>
      <c r="Q62" s="86">
        <f t="shared" si="16"/>
        <v>-0.94506059310872403</v>
      </c>
      <c r="R62" s="86">
        <f t="shared" si="17"/>
        <v>0</v>
      </c>
      <c r="S62" s="86">
        <f t="shared" si="18"/>
        <v>0</v>
      </c>
      <c r="T62" s="86">
        <f t="shared" si="19"/>
        <v>0</v>
      </c>
      <c r="U62" s="86">
        <f t="shared" si="20"/>
        <v>-8.8357360441388269E-2</v>
      </c>
      <c r="V62" s="86">
        <f t="shared" si="21"/>
        <v>0</v>
      </c>
      <c r="W62" s="86">
        <f t="shared" si="22"/>
        <v>0</v>
      </c>
      <c r="X62" s="86">
        <f t="shared" si="23"/>
        <v>0</v>
      </c>
      <c r="Y62" s="86">
        <f t="shared" si="24"/>
        <v>0</v>
      </c>
      <c r="Z62" s="86">
        <f t="shared" si="25"/>
        <v>0</v>
      </c>
      <c r="AA62" s="86">
        <f t="shared" si="26"/>
        <v>0</v>
      </c>
      <c r="AB62" s="86">
        <f t="shared" si="27"/>
        <v>0</v>
      </c>
      <c r="AD62" s="170">
        <f t="shared" si="3"/>
        <v>-9702.0659663454808</v>
      </c>
      <c r="AE62" s="170">
        <f t="shared" si="4"/>
        <v>0</v>
      </c>
      <c r="AF62" s="170">
        <f t="shared" si="5"/>
        <v>0</v>
      </c>
      <c r="AG62" s="170">
        <f t="shared" si="6"/>
        <v>0</v>
      </c>
      <c r="AH62" s="170">
        <f t="shared" si="7"/>
        <v>-622.52260041701265</v>
      </c>
      <c r="AI62" s="170">
        <f t="shared" si="8"/>
        <v>0</v>
      </c>
      <c r="AJ62" s="170">
        <f t="shared" si="9"/>
        <v>0</v>
      </c>
      <c r="AK62" s="170">
        <f t="shared" si="10"/>
        <v>0</v>
      </c>
      <c r="AL62" s="170">
        <f t="shared" si="11"/>
        <v>0</v>
      </c>
      <c r="AM62" s="170">
        <f t="shared" si="12"/>
        <v>0</v>
      </c>
      <c r="AN62" s="170">
        <f t="shared" si="13"/>
        <v>0</v>
      </c>
      <c r="AO62" s="170">
        <f t="shared" si="28"/>
        <v>0</v>
      </c>
      <c r="AP62" s="170">
        <f t="shared" si="14"/>
        <v>10324.588566762493</v>
      </c>
      <c r="AQ62" s="170">
        <f t="shared" si="15"/>
        <v>0</v>
      </c>
      <c r="AR62" s="170"/>
      <c r="AS62" s="170">
        <f>'Projection - England'!$B$13*'Eng19'!AP62</f>
        <v>0</v>
      </c>
      <c r="AT62" s="170">
        <f>'Projection - England'!$B$13*'Eng19'!AQ62</f>
        <v>0</v>
      </c>
      <c r="AU62" s="170">
        <f>'Projection - England'!$C$13*'Eng19'!AP62</f>
        <v>5720.8589656803997</v>
      </c>
      <c r="AV62" s="170">
        <f>'Projection - England'!$C$13*'Eng19'!AQ62</f>
        <v>0</v>
      </c>
      <c r="AW62" s="170">
        <f>'Projection - England'!$D$13*'Eng19'!AP62</f>
        <v>0</v>
      </c>
      <c r="AX62" s="170">
        <f>'Projection - England'!$D$13*'Eng19'!AQ62</f>
        <v>0</v>
      </c>
      <c r="AY62" s="170">
        <f>'Projection - England'!$E$13*'Eng19'!AP62</f>
        <v>1133.365088057388</v>
      </c>
      <c r="AZ62" s="170">
        <f>'Projection - England'!$E$13*'Eng19'!AQ62</f>
        <v>0</v>
      </c>
      <c r="BA62" s="170">
        <f>'Projection - England'!$F$13*'Eng19'!AP62</f>
        <v>2325.9631133172725</v>
      </c>
      <c r="BB62" s="170">
        <f>'Projection - England'!$F$13*'Eng19'!AQ62</f>
        <v>0</v>
      </c>
      <c r="BC62" s="170">
        <f>'Projection - England'!$G$13*'Eng19'!AP62</f>
        <v>1144.4013997074358</v>
      </c>
      <c r="BD62" s="170">
        <f>'Projection - England'!$G$13*'Eng19'!AQ62</f>
        <v>0</v>
      </c>
    </row>
    <row r="63" spans="1:56" ht="19.95" customHeight="1">
      <c r="A63" s="132" t="s">
        <v>82</v>
      </c>
      <c r="B63" s="20" t="s">
        <v>69</v>
      </c>
      <c r="C63" s="20" t="s">
        <v>21</v>
      </c>
      <c r="D63" s="153">
        <v>11898.751619357954</v>
      </c>
      <c r="E63" s="154">
        <v>17292.824345414745</v>
      </c>
      <c r="F63" s="155">
        <v>6989.1325111578444</v>
      </c>
      <c r="G63" s="156">
        <v>6062.5731561354551</v>
      </c>
      <c r="H63" s="157">
        <v>4571.2245462880901</v>
      </c>
      <c r="I63" s="158">
        <v>0</v>
      </c>
      <c r="J63" s="159">
        <v>1818.75112059296</v>
      </c>
      <c r="K63" s="160">
        <v>0</v>
      </c>
      <c r="L63" s="161">
        <v>0</v>
      </c>
      <c r="M63" s="162">
        <v>0</v>
      </c>
      <c r="N63" s="163">
        <v>0</v>
      </c>
      <c r="O63" s="164">
        <v>0</v>
      </c>
      <c r="P63" s="170">
        <f t="shared" si="1"/>
        <v>48633.25729894705</v>
      </c>
      <c r="Q63" s="86">
        <f t="shared" si="16"/>
        <v>-0.94506059310872403</v>
      </c>
      <c r="R63" s="86">
        <f t="shared" si="17"/>
        <v>0</v>
      </c>
      <c r="S63" s="86">
        <f t="shared" si="18"/>
        <v>0</v>
      </c>
      <c r="T63" s="86">
        <f t="shared" si="19"/>
        <v>0</v>
      </c>
      <c r="U63" s="86">
        <f t="shared" si="20"/>
        <v>-8.8357360441388269E-2</v>
      </c>
      <c r="V63" s="86">
        <f t="shared" si="21"/>
        <v>0</v>
      </c>
      <c r="W63" s="86">
        <f t="shared" si="22"/>
        <v>0</v>
      </c>
      <c r="X63" s="86">
        <f t="shared" si="23"/>
        <v>0</v>
      </c>
      <c r="Y63" s="86">
        <f t="shared" si="24"/>
        <v>0</v>
      </c>
      <c r="Z63" s="86">
        <f t="shared" si="25"/>
        <v>0</v>
      </c>
      <c r="AA63" s="86">
        <f t="shared" si="26"/>
        <v>0</v>
      </c>
      <c r="AB63" s="86">
        <f t="shared" si="27"/>
        <v>0</v>
      </c>
      <c r="AD63" s="170">
        <f t="shared" si="3"/>
        <v>-11245.041262643819</v>
      </c>
      <c r="AE63" s="170">
        <f t="shared" si="4"/>
        <v>0</v>
      </c>
      <c r="AF63" s="170">
        <f t="shared" si="5"/>
        <v>0</v>
      </c>
      <c r="AG63" s="170">
        <f t="shared" si="6"/>
        <v>0</v>
      </c>
      <c r="AH63" s="170">
        <f t="shared" si="7"/>
        <v>-403.90133489489835</v>
      </c>
      <c r="AI63" s="170">
        <f t="shared" si="8"/>
        <v>0</v>
      </c>
      <c r="AJ63" s="170">
        <f t="shared" si="9"/>
        <v>0</v>
      </c>
      <c r="AK63" s="170">
        <f t="shared" si="10"/>
        <v>0</v>
      </c>
      <c r="AL63" s="170">
        <f t="shared" si="11"/>
        <v>0</v>
      </c>
      <c r="AM63" s="170">
        <f t="shared" si="12"/>
        <v>0</v>
      </c>
      <c r="AN63" s="170">
        <f t="shared" si="13"/>
        <v>0</v>
      </c>
      <c r="AO63" s="170">
        <f t="shared" si="28"/>
        <v>0</v>
      </c>
      <c r="AP63" s="170">
        <f t="shared" si="14"/>
        <v>11648.942597538717</v>
      </c>
      <c r="AQ63" s="170">
        <f t="shared" si="15"/>
        <v>0</v>
      </c>
      <c r="AR63" s="170"/>
      <c r="AS63" s="170">
        <f>'Projection - England'!$B$13*'Eng19'!AP63</f>
        <v>0</v>
      </c>
      <c r="AT63" s="170">
        <f>'Projection - England'!$B$13*'Eng19'!AQ63</f>
        <v>0</v>
      </c>
      <c r="AU63" s="170">
        <f>'Projection - England'!$C$13*'Eng19'!AP63</f>
        <v>6454.6841037679023</v>
      </c>
      <c r="AV63" s="170">
        <f>'Projection - England'!$C$13*'Eng19'!AQ63</f>
        <v>0</v>
      </c>
      <c r="AW63" s="170">
        <f>'Projection - England'!$D$13*'Eng19'!AP63</f>
        <v>0</v>
      </c>
      <c r="AX63" s="170">
        <f>'Projection - England'!$D$13*'Eng19'!AQ63</f>
        <v>0</v>
      </c>
      <c r="AY63" s="170">
        <f>'Projection - England'!$E$13*'Eng19'!AP63</f>
        <v>1278.7439196693208</v>
      </c>
      <c r="AZ63" s="170">
        <f>'Projection - England'!$E$13*'Eng19'!AQ63</f>
        <v>0</v>
      </c>
      <c r="BA63" s="170">
        <f>'Projection - England'!$F$13*'Eng19'!AP63</f>
        <v>2624.3186947178851</v>
      </c>
      <c r="BB63" s="170">
        <f>'Projection - England'!$F$13*'Eng19'!AQ63</f>
        <v>0</v>
      </c>
      <c r="BC63" s="170">
        <f>'Projection - England'!$G$13*'Eng19'!AP63</f>
        <v>1291.1958793836116</v>
      </c>
      <c r="BD63" s="170">
        <f>'Projection - England'!$G$13*'Eng19'!AQ63</f>
        <v>0</v>
      </c>
    </row>
    <row r="64" spans="1:56" ht="19.95" customHeight="1">
      <c r="A64" s="132" t="s">
        <v>83</v>
      </c>
      <c r="B64" s="20" t="s">
        <v>69</v>
      </c>
      <c r="C64" s="20" t="s">
        <v>21</v>
      </c>
      <c r="D64" s="153">
        <v>12734.671391103644</v>
      </c>
      <c r="E64" s="154">
        <v>18507.692446043053</v>
      </c>
      <c r="F64" s="155">
        <v>4352.9618731962928</v>
      </c>
      <c r="G64" s="156">
        <v>3775.8834533456375</v>
      </c>
      <c r="H64" s="157">
        <v>11009.39165276484</v>
      </c>
      <c r="I64" s="158">
        <v>3574.545141979961</v>
      </c>
      <c r="J64" s="159">
        <v>387.78740683567401</v>
      </c>
      <c r="K64" s="160">
        <v>0</v>
      </c>
      <c r="L64" s="161">
        <v>0</v>
      </c>
      <c r="M64" s="162">
        <v>0</v>
      </c>
      <c r="N64" s="163">
        <v>9.0888075407100164</v>
      </c>
      <c r="O64" s="164">
        <v>694.93609101435993</v>
      </c>
      <c r="P64" s="170">
        <f t="shared" si="1"/>
        <v>55046.95826382417</v>
      </c>
      <c r="Q64" s="86">
        <f t="shared" si="16"/>
        <v>-0.94506059310872403</v>
      </c>
      <c r="R64" s="86">
        <f t="shared" si="17"/>
        <v>0</v>
      </c>
      <c r="S64" s="86">
        <f t="shared" si="18"/>
        <v>0</v>
      </c>
      <c r="T64" s="86">
        <f t="shared" si="19"/>
        <v>0</v>
      </c>
      <c r="U64" s="86">
        <f t="shared" si="20"/>
        <v>-8.8357360441388269E-2</v>
      </c>
      <c r="V64" s="86">
        <f t="shared" si="21"/>
        <v>0</v>
      </c>
      <c r="W64" s="86">
        <f t="shared" si="22"/>
        <v>0</v>
      </c>
      <c r="X64" s="86">
        <f t="shared" si="23"/>
        <v>0</v>
      </c>
      <c r="Y64" s="86">
        <f t="shared" si="24"/>
        <v>0</v>
      </c>
      <c r="Z64" s="86">
        <f t="shared" si="25"/>
        <v>0</v>
      </c>
      <c r="AA64" s="86">
        <f t="shared" si="26"/>
        <v>0</v>
      </c>
      <c r="AB64" s="86">
        <f t="shared" si="27"/>
        <v>0</v>
      </c>
      <c r="AD64" s="170">
        <f t="shared" si="3"/>
        <v>-12035.036097921109</v>
      </c>
      <c r="AE64" s="170">
        <f t="shared" si="4"/>
        <v>0</v>
      </c>
      <c r="AF64" s="170">
        <f t="shared" si="5"/>
        <v>0</v>
      </c>
      <c r="AG64" s="170">
        <f t="shared" si="6"/>
        <v>0</v>
      </c>
      <c r="AH64" s="170">
        <f t="shared" si="7"/>
        <v>-972.76078650375428</v>
      </c>
      <c r="AI64" s="170">
        <f t="shared" si="8"/>
        <v>0</v>
      </c>
      <c r="AJ64" s="170">
        <f t="shared" si="9"/>
        <v>0</v>
      </c>
      <c r="AK64" s="170">
        <f t="shared" si="10"/>
        <v>0</v>
      </c>
      <c r="AL64" s="170">
        <f t="shared" si="11"/>
        <v>0</v>
      </c>
      <c r="AM64" s="170">
        <f t="shared" si="12"/>
        <v>0</v>
      </c>
      <c r="AN64" s="170">
        <f t="shared" si="13"/>
        <v>0</v>
      </c>
      <c r="AO64" s="170">
        <f t="shared" si="28"/>
        <v>0</v>
      </c>
      <c r="AP64" s="170">
        <f t="shared" si="14"/>
        <v>13007.796884424863</v>
      </c>
      <c r="AQ64" s="170">
        <f t="shared" si="15"/>
        <v>0</v>
      </c>
      <c r="AR64" s="170"/>
      <c r="AS64" s="170">
        <f>'Projection - England'!$B$13*'Eng19'!AP64</f>
        <v>0</v>
      </c>
      <c r="AT64" s="170">
        <f>'Projection - England'!$B$13*'Eng19'!AQ64</f>
        <v>0</v>
      </c>
      <c r="AU64" s="170">
        <f>'Projection - England'!$C$13*'Eng19'!AP64</f>
        <v>7207.6258486052475</v>
      </c>
      <c r="AV64" s="170">
        <f>'Projection - England'!$C$13*'Eng19'!AQ64</f>
        <v>0</v>
      </c>
      <c r="AW64" s="170">
        <f>'Projection - England'!$D$13*'Eng19'!AP64</f>
        <v>0</v>
      </c>
      <c r="AX64" s="170">
        <f>'Projection - England'!$D$13*'Eng19'!AQ64</f>
        <v>0</v>
      </c>
      <c r="AY64" s="170">
        <f>'Projection - England'!$E$13*'Eng19'!AP64</f>
        <v>1427.9099613527428</v>
      </c>
      <c r="AZ64" s="170">
        <f>'Projection - England'!$E$13*'Eng19'!AQ64</f>
        <v>0</v>
      </c>
      <c r="BA64" s="170">
        <f>'Projection - England'!$F$13*'Eng19'!AP64</f>
        <v>2930.4466268124534</v>
      </c>
      <c r="BB64" s="170">
        <f>'Projection - England'!$F$13*'Eng19'!AQ64</f>
        <v>0</v>
      </c>
      <c r="BC64" s="170">
        <f>'Projection - England'!$G$13*'Eng19'!AP64</f>
        <v>1441.814447654423</v>
      </c>
      <c r="BD64" s="170">
        <f>'Projection - England'!$G$13*'Eng19'!AQ64</f>
        <v>0</v>
      </c>
    </row>
    <row r="65" spans="1:56" ht="19.95" customHeight="1">
      <c r="A65" s="132" t="s">
        <v>84</v>
      </c>
      <c r="B65" s="20" t="s">
        <v>69</v>
      </c>
      <c r="C65" s="20" t="s">
        <v>21</v>
      </c>
      <c r="D65" s="153">
        <v>13191.860483093289</v>
      </c>
      <c r="E65" s="154">
        <v>19172.139516906711</v>
      </c>
      <c r="F65" s="155">
        <v>5457.236872855462</v>
      </c>
      <c r="G65" s="156">
        <v>4733.763127144538</v>
      </c>
      <c r="H65" s="157">
        <v>5387</v>
      </c>
      <c r="I65" s="158">
        <v>0</v>
      </c>
      <c r="J65" s="159">
        <v>1975</v>
      </c>
      <c r="K65" s="160">
        <v>0</v>
      </c>
      <c r="L65" s="161">
        <v>0</v>
      </c>
      <c r="M65" s="162">
        <v>0</v>
      </c>
      <c r="N65" s="163">
        <v>4.5313332715031454</v>
      </c>
      <c r="O65" s="164">
        <v>346.46866672849683</v>
      </c>
      <c r="P65" s="170">
        <f t="shared" si="1"/>
        <v>50268</v>
      </c>
      <c r="Q65" s="86">
        <f t="shared" si="16"/>
        <v>-0.94506059310872403</v>
      </c>
      <c r="R65" s="86">
        <f t="shared" si="17"/>
        <v>0</v>
      </c>
      <c r="S65" s="86">
        <f t="shared" si="18"/>
        <v>0</v>
      </c>
      <c r="T65" s="86">
        <f t="shared" si="19"/>
        <v>0</v>
      </c>
      <c r="U65" s="86">
        <f t="shared" si="20"/>
        <v>-8.8357360441388269E-2</v>
      </c>
      <c r="V65" s="86">
        <f t="shared" si="21"/>
        <v>0</v>
      </c>
      <c r="W65" s="86">
        <f t="shared" si="22"/>
        <v>0</v>
      </c>
      <c r="X65" s="86">
        <f t="shared" si="23"/>
        <v>0</v>
      </c>
      <c r="Y65" s="86">
        <f t="shared" si="24"/>
        <v>0</v>
      </c>
      <c r="Z65" s="86">
        <f t="shared" si="25"/>
        <v>0</v>
      </c>
      <c r="AA65" s="86">
        <f t="shared" si="26"/>
        <v>0</v>
      </c>
      <c r="AB65" s="86">
        <f t="shared" si="27"/>
        <v>0</v>
      </c>
      <c r="AD65" s="170">
        <f t="shared" si="3"/>
        <v>-12467.107492359683</v>
      </c>
      <c r="AE65" s="170">
        <f t="shared" si="4"/>
        <v>0</v>
      </c>
      <c r="AF65" s="170">
        <f t="shared" si="5"/>
        <v>0</v>
      </c>
      <c r="AG65" s="170">
        <f t="shared" si="6"/>
        <v>0</v>
      </c>
      <c r="AH65" s="170">
        <f t="shared" si="7"/>
        <v>-475.98110069775862</v>
      </c>
      <c r="AI65" s="170">
        <f t="shared" si="8"/>
        <v>0</v>
      </c>
      <c r="AJ65" s="170">
        <f t="shared" si="9"/>
        <v>0</v>
      </c>
      <c r="AK65" s="170">
        <f t="shared" si="10"/>
        <v>0</v>
      </c>
      <c r="AL65" s="170">
        <f t="shared" si="11"/>
        <v>0</v>
      </c>
      <c r="AM65" s="170">
        <f t="shared" si="12"/>
        <v>0</v>
      </c>
      <c r="AN65" s="170">
        <f t="shared" si="13"/>
        <v>0</v>
      </c>
      <c r="AO65" s="170">
        <f t="shared" si="28"/>
        <v>0</v>
      </c>
      <c r="AP65" s="170">
        <f t="shared" si="14"/>
        <v>12943.08859305744</v>
      </c>
      <c r="AQ65" s="170">
        <f t="shared" si="15"/>
        <v>0</v>
      </c>
      <c r="AR65" s="170"/>
      <c r="AS65" s="170">
        <f>'Projection - England'!$B$13*'Eng19'!AP65</f>
        <v>0</v>
      </c>
      <c r="AT65" s="170">
        <f>'Projection - England'!$B$13*'Eng19'!AQ65</f>
        <v>0</v>
      </c>
      <c r="AU65" s="170">
        <f>'Projection - England'!$C$13*'Eng19'!AP65</f>
        <v>7171.7709565260702</v>
      </c>
      <c r="AV65" s="170">
        <f>'Projection - England'!$C$13*'Eng19'!AQ65</f>
        <v>0</v>
      </c>
      <c r="AW65" s="170">
        <f>'Projection - England'!$D$13*'Eng19'!AP65</f>
        <v>0</v>
      </c>
      <c r="AX65" s="170">
        <f>'Projection - England'!$D$13*'Eng19'!AQ65</f>
        <v>0</v>
      </c>
      <c r="AY65" s="170">
        <f>'Projection - England'!$E$13*'Eng19'!AP65</f>
        <v>1420.8067128436664</v>
      </c>
      <c r="AZ65" s="170">
        <f>'Projection - England'!$E$13*'Eng19'!AQ65</f>
        <v>0</v>
      </c>
      <c r="BA65" s="170">
        <f>'Projection - England'!$F$13*'Eng19'!AP65</f>
        <v>2915.8688934845668</v>
      </c>
      <c r="BB65" s="170">
        <f>'Projection - England'!$F$13*'Eng19'!AQ65</f>
        <v>0</v>
      </c>
      <c r="BC65" s="170">
        <f>'Projection - England'!$G$13*'Eng19'!AP65</f>
        <v>1434.6420302031408</v>
      </c>
      <c r="BD65" s="170">
        <f>'Projection - England'!$G$13*'Eng19'!AQ65</f>
        <v>0</v>
      </c>
    </row>
    <row r="66" spans="1:56" ht="19.95" customHeight="1">
      <c r="A66" s="132" t="s">
        <v>85</v>
      </c>
      <c r="B66" s="20" t="s">
        <v>69</v>
      </c>
      <c r="C66" s="20" t="s">
        <v>21</v>
      </c>
      <c r="D66" s="153">
        <v>11654.766617015401</v>
      </c>
      <c r="E66" s="154">
        <v>16938.233382984599</v>
      </c>
      <c r="F66" s="155">
        <v>5852.9682092346384</v>
      </c>
      <c r="G66" s="156">
        <v>5077.0317907653616</v>
      </c>
      <c r="H66" s="157">
        <v>1661</v>
      </c>
      <c r="I66" s="158">
        <v>0</v>
      </c>
      <c r="J66" s="159">
        <v>1064</v>
      </c>
      <c r="K66" s="160">
        <v>0</v>
      </c>
      <c r="L66" s="161">
        <v>0</v>
      </c>
      <c r="M66" s="162">
        <v>0</v>
      </c>
      <c r="N66" s="163">
        <v>15.672474619956748</v>
      </c>
      <c r="O66" s="164">
        <v>1198.3275253800432</v>
      </c>
      <c r="P66" s="170">
        <f t="shared" si="1"/>
        <v>43462</v>
      </c>
      <c r="Q66" s="86">
        <f t="shared" si="16"/>
        <v>-0.94506059310872403</v>
      </c>
      <c r="R66" s="86">
        <f t="shared" si="17"/>
        <v>0</v>
      </c>
      <c r="S66" s="86">
        <f t="shared" si="18"/>
        <v>0</v>
      </c>
      <c r="T66" s="86">
        <f t="shared" si="19"/>
        <v>0</v>
      </c>
      <c r="U66" s="86">
        <f t="shared" si="20"/>
        <v>-8.8357360441388269E-2</v>
      </c>
      <c r="V66" s="86">
        <f t="shared" si="21"/>
        <v>0</v>
      </c>
      <c r="W66" s="86">
        <f t="shared" si="22"/>
        <v>0</v>
      </c>
      <c r="X66" s="86">
        <f t="shared" si="23"/>
        <v>0</v>
      </c>
      <c r="Y66" s="86">
        <f t="shared" si="24"/>
        <v>0</v>
      </c>
      <c r="Z66" s="86">
        <f t="shared" si="25"/>
        <v>0</v>
      </c>
      <c r="AA66" s="86">
        <f t="shared" si="26"/>
        <v>0</v>
      </c>
      <c r="AB66" s="86">
        <f t="shared" si="27"/>
        <v>0</v>
      </c>
      <c r="AD66" s="170">
        <f t="shared" si="3"/>
        <v>-11014.460651620331</v>
      </c>
      <c r="AE66" s="170">
        <f t="shared" si="4"/>
        <v>0</v>
      </c>
      <c r="AF66" s="170">
        <f t="shared" si="5"/>
        <v>0</v>
      </c>
      <c r="AG66" s="170">
        <f t="shared" si="6"/>
        <v>0</v>
      </c>
      <c r="AH66" s="170">
        <f t="shared" si="7"/>
        <v>-146.76157569314591</v>
      </c>
      <c r="AI66" s="170">
        <f t="shared" si="8"/>
        <v>0</v>
      </c>
      <c r="AJ66" s="170">
        <f t="shared" si="9"/>
        <v>0</v>
      </c>
      <c r="AK66" s="170">
        <f t="shared" si="10"/>
        <v>0</v>
      </c>
      <c r="AL66" s="170">
        <f t="shared" si="11"/>
        <v>0</v>
      </c>
      <c r="AM66" s="170">
        <f t="shared" si="12"/>
        <v>0</v>
      </c>
      <c r="AN66" s="170">
        <f t="shared" si="13"/>
        <v>0</v>
      </c>
      <c r="AO66" s="170">
        <f t="shared" si="28"/>
        <v>0</v>
      </c>
      <c r="AP66" s="170">
        <f t="shared" si="14"/>
        <v>11161.222227313478</v>
      </c>
      <c r="AQ66" s="170">
        <f t="shared" si="15"/>
        <v>0</v>
      </c>
      <c r="AR66" s="170"/>
      <c r="AS66" s="170">
        <f>'Projection - England'!$B$13*'Eng19'!AP66</f>
        <v>0</v>
      </c>
      <c r="AT66" s="170">
        <f>'Projection - England'!$B$13*'Eng19'!AQ66</f>
        <v>0</v>
      </c>
      <c r="AU66" s="170">
        <f>'Projection - England'!$C$13*'Eng19'!AP66</f>
        <v>6184.4380368466182</v>
      </c>
      <c r="AV66" s="170">
        <f>'Projection - England'!$C$13*'Eng19'!AQ66</f>
        <v>0</v>
      </c>
      <c r="AW66" s="170">
        <f>'Projection - England'!$D$13*'Eng19'!AP66</f>
        <v>0</v>
      </c>
      <c r="AX66" s="170">
        <f>'Projection - England'!$D$13*'Eng19'!AQ66</f>
        <v>0</v>
      </c>
      <c r="AY66" s="170">
        <f>'Projection - England'!$E$13*'Eng19'!AP66</f>
        <v>1225.2052012232218</v>
      </c>
      <c r="AZ66" s="170">
        <f>'Projection - England'!$E$13*'Eng19'!AQ66</f>
        <v>0</v>
      </c>
      <c r="BA66" s="170">
        <f>'Projection - England'!$F$13*'Eng19'!AP66</f>
        <v>2514.4431695653052</v>
      </c>
      <c r="BB66" s="170">
        <f>'Projection - England'!$F$13*'Eng19'!AQ66</f>
        <v>0</v>
      </c>
      <c r="BC66" s="170">
        <f>'Projection - England'!$G$13*'Eng19'!AP66</f>
        <v>1237.1358196783353</v>
      </c>
      <c r="BD66" s="170">
        <f>'Projection - England'!$G$13*'Eng19'!AQ66</f>
        <v>0</v>
      </c>
    </row>
    <row r="67" spans="1:56" ht="19.95" customHeight="1">
      <c r="A67" s="132" t="s">
        <v>86</v>
      </c>
      <c r="B67" s="20" t="s">
        <v>69</v>
      </c>
      <c r="C67" s="20" t="s">
        <v>21</v>
      </c>
      <c r="D67" s="153">
        <v>12430.77573968192</v>
      </c>
      <c r="E67" s="154">
        <v>18066.031481306083</v>
      </c>
      <c r="F67" s="155">
        <v>7428.1324017117495</v>
      </c>
      <c r="G67" s="156">
        <v>6443.37419943655</v>
      </c>
      <c r="H67" s="157">
        <v>3151.31804929489</v>
      </c>
      <c r="I67" s="158">
        <v>0</v>
      </c>
      <c r="J67" s="159">
        <v>221.510485756713</v>
      </c>
      <c r="K67" s="160">
        <v>0</v>
      </c>
      <c r="L67" s="161">
        <v>0</v>
      </c>
      <c r="M67" s="162">
        <v>0</v>
      </c>
      <c r="N67" s="163">
        <v>2.0721256007514257E-2</v>
      </c>
      <c r="O67" s="164">
        <v>1.5843606090535458</v>
      </c>
      <c r="P67" s="170">
        <f t="shared" si="1"/>
        <v>47742.747439052968</v>
      </c>
      <c r="Q67" s="86">
        <f t="shared" si="16"/>
        <v>-0.94506059310872403</v>
      </c>
      <c r="R67" s="86">
        <f t="shared" si="17"/>
        <v>0</v>
      </c>
      <c r="S67" s="86">
        <f t="shared" si="18"/>
        <v>0</v>
      </c>
      <c r="T67" s="86">
        <f t="shared" si="19"/>
        <v>0</v>
      </c>
      <c r="U67" s="86">
        <f t="shared" si="20"/>
        <v>-8.8357360441388269E-2</v>
      </c>
      <c r="V67" s="86">
        <f t="shared" si="21"/>
        <v>0</v>
      </c>
      <c r="W67" s="86">
        <f t="shared" si="22"/>
        <v>0</v>
      </c>
      <c r="X67" s="86">
        <f t="shared" si="23"/>
        <v>0</v>
      </c>
      <c r="Y67" s="86">
        <f t="shared" si="24"/>
        <v>0</v>
      </c>
      <c r="Z67" s="86">
        <f t="shared" si="25"/>
        <v>0</v>
      </c>
      <c r="AA67" s="86">
        <f t="shared" si="26"/>
        <v>0</v>
      </c>
      <c r="AB67" s="86">
        <f t="shared" si="27"/>
        <v>0</v>
      </c>
      <c r="AD67" s="170">
        <f t="shared" si="3"/>
        <v>-11747.836293345334</v>
      </c>
      <c r="AE67" s="170">
        <f t="shared" si="4"/>
        <v>0</v>
      </c>
      <c r="AF67" s="170">
        <f t="shared" si="5"/>
        <v>0</v>
      </c>
      <c r="AG67" s="170">
        <f t="shared" si="6"/>
        <v>0</v>
      </c>
      <c r="AH67" s="170">
        <f t="shared" si="7"/>
        <v>-278.44214474700118</v>
      </c>
      <c r="AI67" s="170">
        <f t="shared" si="8"/>
        <v>0</v>
      </c>
      <c r="AJ67" s="170">
        <f t="shared" si="9"/>
        <v>0</v>
      </c>
      <c r="AK67" s="170">
        <f t="shared" si="10"/>
        <v>0</v>
      </c>
      <c r="AL67" s="170">
        <f t="shared" si="11"/>
        <v>0</v>
      </c>
      <c r="AM67" s="170">
        <f t="shared" si="12"/>
        <v>0</v>
      </c>
      <c r="AN67" s="170">
        <f t="shared" si="13"/>
        <v>0</v>
      </c>
      <c r="AO67" s="170">
        <f t="shared" si="28"/>
        <v>0</v>
      </c>
      <c r="AP67" s="170">
        <f t="shared" si="14"/>
        <v>12026.278438092335</v>
      </c>
      <c r="AQ67" s="170">
        <f t="shared" si="15"/>
        <v>0</v>
      </c>
      <c r="AR67" s="170"/>
      <c r="AS67" s="170">
        <f>'Projection - England'!$B$13*'Eng19'!AP67</f>
        <v>0</v>
      </c>
      <c r="AT67" s="170">
        <f>'Projection - England'!$B$13*'Eng19'!AQ67</f>
        <v>0</v>
      </c>
      <c r="AU67" s="170">
        <f>'Projection - England'!$C$13*'Eng19'!AP67</f>
        <v>6663.7660553192773</v>
      </c>
      <c r="AV67" s="170">
        <f>'Projection - England'!$C$13*'Eng19'!AQ67</f>
        <v>0</v>
      </c>
      <c r="AW67" s="170">
        <f>'Projection - England'!$D$13*'Eng19'!AP67</f>
        <v>0</v>
      </c>
      <c r="AX67" s="170">
        <f>'Projection - England'!$D$13*'Eng19'!AQ67</f>
        <v>0</v>
      </c>
      <c r="AY67" s="170">
        <f>'Projection - England'!$E$13*'Eng19'!AP67</f>
        <v>1320.1653540820203</v>
      </c>
      <c r="AZ67" s="170">
        <f>'Projection - England'!$E$13*'Eng19'!AQ67</f>
        <v>0</v>
      </c>
      <c r="BA67" s="170">
        <f>'Projection - England'!$F$13*'Eng19'!AP67</f>
        <v>2709.3263674968011</v>
      </c>
      <c r="BB67" s="170">
        <f>'Projection - England'!$F$13*'Eng19'!AQ67</f>
        <v>0</v>
      </c>
      <c r="BC67" s="170">
        <f>'Projection - England'!$G$13*'Eng19'!AP67</f>
        <v>1333.0206611942394</v>
      </c>
      <c r="BD67" s="170">
        <f>'Projection - England'!$G$13*'Eng19'!AQ67</f>
        <v>0</v>
      </c>
    </row>
    <row r="68" spans="1:56" ht="19.95" customHeight="1">
      <c r="A68" s="132" t="s">
        <v>87</v>
      </c>
      <c r="B68" s="20" t="s">
        <v>69</v>
      </c>
      <c r="C68" s="20" t="s">
        <v>21</v>
      </c>
      <c r="D68" s="153">
        <v>10703.68569834032</v>
      </c>
      <c r="E68" s="154">
        <v>15555.998019892679</v>
      </c>
      <c r="F68" s="155">
        <v>3447.9745156123477</v>
      </c>
      <c r="G68" s="156">
        <v>2990.8715721184121</v>
      </c>
      <c r="H68" s="157">
        <v>11125.371440646601</v>
      </c>
      <c r="I68" s="158">
        <v>5572.2901249015977</v>
      </c>
      <c r="J68" s="159">
        <v>767.23327356746097</v>
      </c>
      <c r="K68" s="160">
        <v>0</v>
      </c>
      <c r="L68" s="161">
        <v>0</v>
      </c>
      <c r="M68" s="162">
        <v>0</v>
      </c>
      <c r="N68" s="163">
        <v>70.531720021010628</v>
      </c>
      <c r="O68" s="164">
        <v>5392.9008381325402</v>
      </c>
      <c r="P68" s="170">
        <f t="shared" ref="P68:P131" si="29">O68+N68+M68+L68+K68+J68+I68+H68+G68+F68+E68+D68</f>
        <v>55626.857203232968</v>
      </c>
      <c r="Q68" s="86">
        <f t="shared" si="16"/>
        <v>-0.94506059310872403</v>
      </c>
      <c r="R68" s="86">
        <f t="shared" si="17"/>
        <v>0</v>
      </c>
      <c r="S68" s="86">
        <f t="shared" si="18"/>
        <v>0</v>
      </c>
      <c r="T68" s="86">
        <f t="shared" si="19"/>
        <v>0</v>
      </c>
      <c r="U68" s="86">
        <f t="shared" si="20"/>
        <v>-8.8357360441388269E-2</v>
      </c>
      <c r="V68" s="86">
        <f t="shared" si="21"/>
        <v>0</v>
      </c>
      <c r="W68" s="86">
        <f t="shared" si="22"/>
        <v>0</v>
      </c>
      <c r="X68" s="86">
        <f t="shared" si="23"/>
        <v>0</v>
      </c>
      <c r="Y68" s="86">
        <f t="shared" si="24"/>
        <v>0</v>
      </c>
      <c r="Z68" s="86">
        <f t="shared" si="25"/>
        <v>0</v>
      </c>
      <c r="AA68" s="86">
        <f t="shared" si="26"/>
        <v>0</v>
      </c>
      <c r="AB68" s="86">
        <f t="shared" si="27"/>
        <v>0</v>
      </c>
      <c r="AD68" s="170">
        <f t="shared" ref="AD68:AD131" si="30">Q68*D68</f>
        <v>-10115.63155452287</v>
      </c>
      <c r="AE68" s="170">
        <f t="shared" ref="AE68:AE131" si="31">R68*E68</f>
        <v>0</v>
      </c>
      <c r="AF68" s="170">
        <f t="shared" ref="AF68:AF131" si="32">S68*F68</f>
        <v>0</v>
      </c>
      <c r="AG68" s="170">
        <f t="shared" ref="AG68:AG131" si="33">T68*G68</f>
        <v>0</v>
      </c>
      <c r="AH68" s="170">
        <f t="shared" ref="AH68:AH131" si="34">U68*H68</f>
        <v>-983.00845442553873</v>
      </c>
      <c r="AI68" s="170">
        <f t="shared" ref="AI68:AI131" si="35">V68*I68</f>
        <v>0</v>
      </c>
      <c r="AJ68" s="170">
        <f t="shared" ref="AJ68:AJ131" si="36">W68*J68</f>
        <v>0</v>
      </c>
      <c r="AK68" s="170">
        <f t="shared" ref="AK68:AK131" si="37">X68*K68</f>
        <v>0</v>
      </c>
      <c r="AL68" s="170">
        <f t="shared" ref="AL68:AL131" si="38">Y68*L68</f>
        <v>0</v>
      </c>
      <c r="AM68" s="170">
        <f t="shared" ref="AM68:AM131" si="39">Z68*M68</f>
        <v>0</v>
      </c>
      <c r="AN68" s="170">
        <f t="shared" ref="AN68:AN131" si="40">AA68*N68</f>
        <v>0</v>
      </c>
      <c r="AO68" s="170">
        <f t="shared" ref="AO68:AO131" si="41">AB68*O68</f>
        <v>0</v>
      </c>
      <c r="AP68" s="170">
        <f t="shared" ref="AP68:AP131" si="42">-(AD68+AF68+AH68+AJ68+AL68+AN68)</f>
        <v>11098.640008948409</v>
      </c>
      <c r="AQ68" s="170">
        <f t="shared" ref="AQ68:AQ131" si="43">-(AE68+AG68+AI68+AK68+AM68+AO68)</f>
        <v>0</v>
      </c>
      <c r="AR68" s="170"/>
      <c r="AS68" s="170">
        <f>'Projection - England'!$B$13*'Eng19'!AP68</f>
        <v>0</v>
      </c>
      <c r="AT68" s="170">
        <f>'Projection - England'!$B$13*'Eng19'!AQ68</f>
        <v>0</v>
      </c>
      <c r="AU68" s="170">
        <f>'Projection - England'!$C$13*'Eng19'!AP68</f>
        <v>6149.7612027325167</v>
      </c>
      <c r="AV68" s="170">
        <f>'Projection - England'!$C$13*'Eng19'!AQ68</f>
        <v>0</v>
      </c>
      <c r="AW68" s="170">
        <f>'Projection - England'!$D$13*'Eng19'!AP68</f>
        <v>0</v>
      </c>
      <c r="AX68" s="170">
        <f>'Projection - England'!$D$13*'Eng19'!AQ68</f>
        <v>0</v>
      </c>
      <c r="AY68" s="170">
        <f>'Projection - England'!$E$13*'Eng19'!AP68</f>
        <v>1218.3353389551514</v>
      </c>
      <c r="AZ68" s="170">
        <f>'Projection - England'!$E$13*'Eng19'!AQ68</f>
        <v>0</v>
      </c>
      <c r="BA68" s="170">
        <f>'Projection - England'!$F$13*'Eng19'!AP68</f>
        <v>2500.3444061593405</v>
      </c>
      <c r="BB68" s="170">
        <f>'Projection - England'!$F$13*'Eng19'!AQ68</f>
        <v>0</v>
      </c>
      <c r="BC68" s="170">
        <f>'Projection - England'!$G$13*'Eng19'!AP68</f>
        <v>1230.1990611014037</v>
      </c>
      <c r="BD68" s="170">
        <f>'Projection - England'!$G$13*'Eng19'!AQ68</f>
        <v>0</v>
      </c>
    </row>
    <row r="69" spans="1:56" ht="19.95" customHeight="1">
      <c r="A69" s="132" t="s">
        <v>88</v>
      </c>
      <c r="B69" s="20" t="s">
        <v>69</v>
      </c>
      <c r="C69" s="20" t="s">
        <v>21</v>
      </c>
      <c r="D69" s="153">
        <v>12541.230733855107</v>
      </c>
      <c r="E69" s="154">
        <v>18226.559146174994</v>
      </c>
      <c r="F69" s="155">
        <v>6550.0482587143351</v>
      </c>
      <c r="G69" s="156">
        <v>5681.6989349218647</v>
      </c>
      <c r="H69" s="157">
        <v>5729.0522438349999</v>
      </c>
      <c r="I69" s="158">
        <v>0</v>
      </c>
      <c r="J69" s="159">
        <v>1886.8187045756799</v>
      </c>
      <c r="K69" s="160">
        <v>0</v>
      </c>
      <c r="L69" s="161">
        <v>0</v>
      </c>
      <c r="M69" s="162">
        <v>0</v>
      </c>
      <c r="N69" s="163">
        <v>7.9402074192749819</v>
      </c>
      <c r="O69" s="164">
        <v>607.11338435527205</v>
      </c>
      <c r="P69" s="170">
        <f t="shared" si="29"/>
        <v>51230.461613851527</v>
      </c>
      <c r="Q69" s="86">
        <f t="shared" ref="Q69:Q132" si="44">Q68</f>
        <v>-0.94506059310872403</v>
      </c>
      <c r="R69" s="86">
        <f t="shared" ref="R69:R132" si="45">R68</f>
        <v>0</v>
      </c>
      <c r="S69" s="86">
        <f t="shared" ref="S69:S132" si="46">S68</f>
        <v>0</v>
      </c>
      <c r="T69" s="86">
        <f t="shared" ref="T69:T132" si="47">T68</f>
        <v>0</v>
      </c>
      <c r="U69" s="86">
        <f t="shared" ref="U69:U132" si="48">U68</f>
        <v>-8.8357360441388269E-2</v>
      </c>
      <c r="V69" s="86">
        <f t="shared" ref="V69:V132" si="49">V68</f>
        <v>0</v>
      </c>
      <c r="W69" s="86">
        <f t="shared" ref="W69:W132" si="50">W68</f>
        <v>0</v>
      </c>
      <c r="X69" s="86">
        <f t="shared" ref="X69:X132" si="51">X68</f>
        <v>0</v>
      </c>
      <c r="Y69" s="86">
        <f t="shared" ref="Y69:Y132" si="52">Y68</f>
        <v>0</v>
      </c>
      <c r="Z69" s="86">
        <f t="shared" ref="Z69:Z132" si="53">Z68</f>
        <v>0</v>
      </c>
      <c r="AA69" s="86">
        <f t="shared" ref="AA69:AA132" si="54">AA68</f>
        <v>0</v>
      </c>
      <c r="AB69" s="86">
        <f t="shared" ref="AB69:AB132" si="55">AB68</f>
        <v>0</v>
      </c>
      <c r="AD69" s="170">
        <f t="shared" si="30"/>
        <v>-11852.222955650466</v>
      </c>
      <c r="AE69" s="170">
        <f t="shared" si="31"/>
        <v>0</v>
      </c>
      <c r="AF69" s="170">
        <f t="shared" si="32"/>
        <v>0</v>
      </c>
      <c r="AG69" s="170">
        <f t="shared" si="33"/>
        <v>0</v>
      </c>
      <c r="AH69" s="170">
        <f t="shared" si="34"/>
        <v>-506.20393409607334</v>
      </c>
      <c r="AI69" s="170">
        <f t="shared" si="35"/>
        <v>0</v>
      </c>
      <c r="AJ69" s="170">
        <f t="shared" si="36"/>
        <v>0</v>
      </c>
      <c r="AK69" s="170">
        <f t="shared" si="37"/>
        <v>0</v>
      </c>
      <c r="AL69" s="170">
        <f t="shared" si="38"/>
        <v>0</v>
      </c>
      <c r="AM69" s="170">
        <f t="shared" si="39"/>
        <v>0</v>
      </c>
      <c r="AN69" s="170">
        <f t="shared" si="40"/>
        <v>0</v>
      </c>
      <c r="AO69" s="170">
        <f t="shared" si="41"/>
        <v>0</v>
      </c>
      <c r="AP69" s="170">
        <f t="shared" si="42"/>
        <v>12358.426889746539</v>
      </c>
      <c r="AQ69" s="170">
        <f t="shared" si="43"/>
        <v>0</v>
      </c>
      <c r="AR69" s="170"/>
      <c r="AS69" s="170">
        <f>'Projection - England'!$B$13*'Eng19'!AP69</f>
        <v>0</v>
      </c>
      <c r="AT69" s="170">
        <f>'Projection - England'!$B$13*'Eng19'!AQ69</f>
        <v>0</v>
      </c>
      <c r="AU69" s="170">
        <f>'Projection - England'!$C$13*'Eng19'!AP69</f>
        <v>6847.8096552453762</v>
      </c>
      <c r="AV69" s="170">
        <f>'Projection - England'!$C$13*'Eng19'!AQ69</f>
        <v>0</v>
      </c>
      <c r="AW69" s="170">
        <f>'Projection - England'!$D$13*'Eng19'!AP69</f>
        <v>0</v>
      </c>
      <c r="AX69" s="170">
        <f>'Projection - England'!$D$13*'Eng19'!AQ69</f>
        <v>0</v>
      </c>
      <c r="AY69" s="170">
        <f>'Projection - England'!$E$13*'Eng19'!AP69</f>
        <v>1356.6264156267939</v>
      </c>
      <c r="AZ69" s="170">
        <f>'Projection - England'!$E$13*'Eng19'!AQ69</f>
        <v>0</v>
      </c>
      <c r="BA69" s="170">
        <f>'Projection - England'!$F$13*'Eng19'!AP69</f>
        <v>2784.1540511083508</v>
      </c>
      <c r="BB69" s="170">
        <f>'Projection - England'!$F$13*'Eng19'!AQ69</f>
        <v>0</v>
      </c>
      <c r="BC69" s="170">
        <f>'Projection - England'!$G$13*'Eng19'!AP69</f>
        <v>1369.8367677660212</v>
      </c>
      <c r="BD69" s="170">
        <f>'Projection - England'!$G$13*'Eng19'!AQ69</f>
        <v>0</v>
      </c>
    </row>
    <row r="70" spans="1:56" ht="19.95" customHeight="1">
      <c r="A70" s="132" t="s">
        <v>89</v>
      </c>
      <c r="B70" s="20" t="s">
        <v>69</v>
      </c>
      <c r="C70" s="20" t="s">
        <v>21</v>
      </c>
      <c r="D70" s="153">
        <v>11349.475844440212</v>
      </c>
      <c r="E70" s="154">
        <v>16494.544845455188</v>
      </c>
      <c r="F70" s="155">
        <v>7306.1626277369496</v>
      </c>
      <c r="G70" s="156">
        <v>6337.574133923551</v>
      </c>
      <c r="H70" s="157">
        <v>4995.1958299365397</v>
      </c>
      <c r="I70" s="158">
        <v>0</v>
      </c>
      <c r="J70" s="159">
        <v>1460.0218035968201</v>
      </c>
      <c r="K70" s="160">
        <v>0</v>
      </c>
      <c r="L70" s="161">
        <v>0</v>
      </c>
      <c r="M70" s="162">
        <v>0</v>
      </c>
      <c r="N70" s="163">
        <v>24.89865348956031</v>
      </c>
      <c r="O70" s="164">
        <v>1903.7671168691497</v>
      </c>
      <c r="P70" s="170">
        <f t="shared" si="29"/>
        <v>49871.640855447971</v>
      </c>
      <c r="Q70" s="86">
        <f t="shared" si="44"/>
        <v>-0.94506059310872403</v>
      </c>
      <c r="R70" s="86">
        <f t="shared" si="45"/>
        <v>0</v>
      </c>
      <c r="S70" s="86">
        <f t="shared" si="46"/>
        <v>0</v>
      </c>
      <c r="T70" s="86">
        <f t="shared" si="47"/>
        <v>0</v>
      </c>
      <c r="U70" s="86">
        <f t="shared" si="48"/>
        <v>-8.8357360441388269E-2</v>
      </c>
      <c r="V70" s="86">
        <f t="shared" si="49"/>
        <v>0</v>
      </c>
      <c r="W70" s="86">
        <f t="shared" si="50"/>
        <v>0</v>
      </c>
      <c r="X70" s="86">
        <f t="shared" si="51"/>
        <v>0</v>
      </c>
      <c r="Y70" s="86">
        <f t="shared" si="52"/>
        <v>0</v>
      </c>
      <c r="Z70" s="86">
        <f t="shared" si="53"/>
        <v>0</v>
      </c>
      <c r="AA70" s="86">
        <f t="shared" si="54"/>
        <v>0</v>
      </c>
      <c r="AB70" s="86">
        <f t="shared" si="55"/>
        <v>0</v>
      </c>
      <c r="AD70" s="170">
        <f t="shared" si="30"/>
        <v>-10725.942373019803</v>
      </c>
      <c r="AE70" s="170">
        <f t="shared" si="31"/>
        <v>0</v>
      </c>
      <c r="AF70" s="170">
        <f t="shared" si="32"/>
        <v>0</v>
      </c>
      <c r="AG70" s="170">
        <f t="shared" si="33"/>
        <v>0</v>
      </c>
      <c r="AH70" s="170">
        <f t="shared" si="34"/>
        <v>-441.36231842102245</v>
      </c>
      <c r="AI70" s="170">
        <f t="shared" si="35"/>
        <v>0</v>
      </c>
      <c r="AJ70" s="170">
        <f t="shared" si="36"/>
        <v>0</v>
      </c>
      <c r="AK70" s="170">
        <f t="shared" si="37"/>
        <v>0</v>
      </c>
      <c r="AL70" s="170">
        <f t="shared" si="38"/>
        <v>0</v>
      </c>
      <c r="AM70" s="170">
        <f t="shared" si="39"/>
        <v>0</v>
      </c>
      <c r="AN70" s="170">
        <f t="shared" si="40"/>
        <v>0</v>
      </c>
      <c r="AO70" s="170">
        <f t="shared" si="41"/>
        <v>0</v>
      </c>
      <c r="AP70" s="170">
        <f t="shared" si="42"/>
        <v>11167.304691440826</v>
      </c>
      <c r="AQ70" s="170">
        <f t="shared" si="43"/>
        <v>0</v>
      </c>
      <c r="AR70" s="170"/>
      <c r="AS70" s="170">
        <f>'Projection - England'!$B$13*'Eng19'!AP70</f>
        <v>0</v>
      </c>
      <c r="AT70" s="170">
        <f>'Projection - England'!$B$13*'Eng19'!AQ70</f>
        <v>0</v>
      </c>
      <c r="AU70" s="170">
        <f>'Projection - England'!$C$13*'Eng19'!AP70</f>
        <v>6187.8083328357861</v>
      </c>
      <c r="AV70" s="170">
        <f>'Projection - England'!$C$13*'Eng19'!AQ70</f>
        <v>0</v>
      </c>
      <c r="AW70" s="170">
        <f>'Projection - England'!$D$13*'Eng19'!AP70</f>
        <v>0</v>
      </c>
      <c r="AX70" s="170">
        <f>'Projection - England'!$D$13*'Eng19'!AQ70</f>
        <v>0</v>
      </c>
      <c r="AY70" s="170">
        <f>'Projection - England'!$E$13*'Eng19'!AP70</f>
        <v>1225.8728939304635</v>
      </c>
      <c r="AZ70" s="170">
        <f>'Projection - England'!$E$13*'Eng19'!AQ70</f>
        <v>0</v>
      </c>
      <c r="BA70" s="170">
        <f>'Projection - England'!$F$13*'Eng19'!AP70</f>
        <v>2515.8134505316416</v>
      </c>
      <c r="BB70" s="170">
        <f>'Projection - England'!$F$13*'Eng19'!AQ70</f>
        <v>0</v>
      </c>
      <c r="BC70" s="170">
        <f>'Projection - England'!$G$13*'Eng19'!AP70</f>
        <v>1237.8100141429377</v>
      </c>
      <c r="BD70" s="170">
        <f>'Projection - England'!$G$13*'Eng19'!AQ70</f>
        <v>0</v>
      </c>
    </row>
    <row r="71" spans="1:56" ht="19.95" customHeight="1">
      <c r="A71" s="132" t="s">
        <v>90</v>
      </c>
      <c r="B71" s="20" t="s">
        <v>69</v>
      </c>
      <c r="C71" s="20" t="s">
        <v>21</v>
      </c>
      <c r="D71" s="153">
        <v>12370.482385088915</v>
      </c>
      <c r="E71" s="154">
        <v>17978.405281219984</v>
      </c>
      <c r="F71" s="155">
        <v>7048.0934132984212</v>
      </c>
      <c r="G71" s="156">
        <v>6113.7175266289787</v>
      </c>
      <c r="H71" s="157">
        <v>7954.6964314053203</v>
      </c>
      <c r="I71" s="158">
        <v>0</v>
      </c>
      <c r="J71" s="159">
        <v>2449.2480469786301</v>
      </c>
      <c r="K71" s="160">
        <v>0</v>
      </c>
      <c r="L71" s="161">
        <v>0</v>
      </c>
      <c r="M71" s="162">
        <v>0</v>
      </c>
      <c r="N71" s="163">
        <v>11.545184311793319</v>
      </c>
      <c r="O71" s="164">
        <v>882.75224442162573</v>
      </c>
      <c r="P71" s="170">
        <f t="shared" si="29"/>
        <v>54808.940513353671</v>
      </c>
      <c r="Q71" s="86">
        <f t="shared" si="44"/>
        <v>-0.94506059310872403</v>
      </c>
      <c r="R71" s="86">
        <f t="shared" si="45"/>
        <v>0</v>
      </c>
      <c r="S71" s="86">
        <f t="shared" si="46"/>
        <v>0</v>
      </c>
      <c r="T71" s="86">
        <f t="shared" si="47"/>
        <v>0</v>
      </c>
      <c r="U71" s="86">
        <f t="shared" si="48"/>
        <v>-8.8357360441388269E-2</v>
      </c>
      <c r="V71" s="86">
        <f t="shared" si="49"/>
        <v>0</v>
      </c>
      <c r="W71" s="86">
        <f t="shared" si="50"/>
        <v>0</v>
      </c>
      <c r="X71" s="86">
        <f t="shared" si="51"/>
        <v>0</v>
      </c>
      <c r="Y71" s="86">
        <f t="shared" si="52"/>
        <v>0</v>
      </c>
      <c r="Z71" s="86">
        <f t="shared" si="53"/>
        <v>0</v>
      </c>
      <c r="AA71" s="86">
        <f t="shared" si="54"/>
        <v>0</v>
      </c>
      <c r="AB71" s="86">
        <f t="shared" si="55"/>
        <v>0</v>
      </c>
      <c r="AD71" s="170">
        <f t="shared" si="30"/>
        <v>-11690.855419893152</v>
      </c>
      <c r="AE71" s="170">
        <f t="shared" si="31"/>
        <v>0</v>
      </c>
      <c r="AF71" s="170">
        <f t="shared" si="32"/>
        <v>0</v>
      </c>
      <c r="AG71" s="170">
        <f t="shared" si="33"/>
        <v>0</v>
      </c>
      <c r="AH71" s="170">
        <f t="shared" si="34"/>
        <v>-702.85597979150486</v>
      </c>
      <c r="AI71" s="170">
        <f t="shared" si="35"/>
        <v>0</v>
      </c>
      <c r="AJ71" s="170">
        <f t="shared" si="36"/>
        <v>0</v>
      </c>
      <c r="AK71" s="170">
        <f t="shared" si="37"/>
        <v>0</v>
      </c>
      <c r="AL71" s="170">
        <f t="shared" si="38"/>
        <v>0</v>
      </c>
      <c r="AM71" s="170">
        <f t="shared" si="39"/>
        <v>0</v>
      </c>
      <c r="AN71" s="170">
        <f t="shared" si="40"/>
        <v>0</v>
      </c>
      <c r="AO71" s="170">
        <f t="shared" si="41"/>
        <v>0</v>
      </c>
      <c r="AP71" s="170">
        <f t="shared" si="42"/>
        <v>12393.711399684656</v>
      </c>
      <c r="AQ71" s="170">
        <f t="shared" si="43"/>
        <v>0</v>
      </c>
      <c r="AR71" s="170"/>
      <c r="AS71" s="170">
        <f>'Projection - England'!$B$13*'Eng19'!AP71</f>
        <v>0</v>
      </c>
      <c r="AT71" s="170">
        <f>'Projection - England'!$B$13*'Eng19'!AQ71</f>
        <v>0</v>
      </c>
      <c r="AU71" s="170">
        <f>'Projection - England'!$C$13*'Eng19'!AP71</f>
        <v>6867.360817378747</v>
      </c>
      <c r="AV71" s="170">
        <f>'Projection - England'!$C$13*'Eng19'!AQ71</f>
        <v>0</v>
      </c>
      <c r="AW71" s="170">
        <f>'Projection - England'!$D$13*'Eng19'!AP71</f>
        <v>0</v>
      </c>
      <c r="AX71" s="170">
        <f>'Projection - England'!$D$13*'Eng19'!AQ71</f>
        <v>0</v>
      </c>
      <c r="AY71" s="170">
        <f>'Projection - England'!$E$13*'Eng19'!AP71</f>
        <v>1360.4997158996798</v>
      </c>
      <c r="AZ71" s="170">
        <f>'Projection - England'!$E$13*'Eng19'!AQ71</f>
        <v>0</v>
      </c>
      <c r="BA71" s="170">
        <f>'Projection - England'!$F$13*'Eng19'!AP71</f>
        <v>2792.1030815279978</v>
      </c>
      <c r="BB71" s="170">
        <f>'Projection - England'!$F$13*'Eng19'!AQ71</f>
        <v>0</v>
      </c>
      <c r="BC71" s="170">
        <f>'Projection - England'!$G$13*'Eng19'!AP71</f>
        <v>1373.7477848782348</v>
      </c>
      <c r="BD71" s="170">
        <f>'Projection - England'!$G$13*'Eng19'!AQ71</f>
        <v>0</v>
      </c>
    </row>
    <row r="72" spans="1:56" ht="19.95" customHeight="1">
      <c r="A72" s="132" t="s">
        <v>91</v>
      </c>
      <c r="B72" s="20" t="s">
        <v>69</v>
      </c>
      <c r="C72" s="20" t="s">
        <v>21</v>
      </c>
      <c r="D72" s="153">
        <v>13227.330778396636</v>
      </c>
      <c r="E72" s="154">
        <v>19223.689595921962</v>
      </c>
      <c r="F72" s="155">
        <v>5819.7942283124748</v>
      </c>
      <c r="G72" s="156">
        <v>5048.2557322345247</v>
      </c>
      <c r="H72" s="157">
        <v>6800.3121821200402</v>
      </c>
      <c r="I72" s="158">
        <v>0</v>
      </c>
      <c r="J72" s="159">
        <v>1612.0382207217599</v>
      </c>
      <c r="K72" s="160">
        <v>0</v>
      </c>
      <c r="L72" s="161">
        <v>0</v>
      </c>
      <c r="M72" s="162">
        <v>0</v>
      </c>
      <c r="N72" s="163">
        <v>0</v>
      </c>
      <c r="O72" s="164">
        <v>0</v>
      </c>
      <c r="P72" s="170">
        <f t="shared" si="29"/>
        <v>51731.420737707398</v>
      </c>
      <c r="Q72" s="86">
        <f t="shared" si="44"/>
        <v>-0.94506059310872403</v>
      </c>
      <c r="R72" s="86">
        <f t="shared" si="45"/>
        <v>0</v>
      </c>
      <c r="S72" s="86">
        <f t="shared" si="46"/>
        <v>0</v>
      </c>
      <c r="T72" s="86">
        <f t="shared" si="47"/>
        <v>0</v>
      </c>
      <c r="U72" s="86">
        <f t="shared" si="48"/>
        <v>-8.8357360441388269E-2</v>
      </c>
      <c r="V72" s="86">
        <f t="shared" si="49"/>
        <v>0</v>
      </c>
      <c r="W72" s="86">
        <f t="shared" si="50"/>
        <v>0</v>
      </c>
      <c r="X72" s="86">
        <f t="shared" si="51"/>
        <v>0</v>
      </c>
      <c r="Y72" s="86">
        <f t="shared" si="52"/>
        <v>0</v>
      </c>
      <c r="Z72" s="86">
        <f t="shared" si="53"/>
        <v>0</v>
      </c>
      <c r="AA72" s="86">
        <f t="shared" si="54"/>
        <v>0</v>
      </c>
      <c r="AB72" s="86">
        <f t="shared" si="55"/>
        <v>0</v>
      </c>
      <c r="AD72" s="170">
        <f t="shared" si="30"/>
        <v>-12500.629070676805</v>
      </c>
      <c r="AE72" s="170">
        <f t="shared" si="31"/>
        <v>0</v>
      </c>
      <c r="AF72" s="170">
        <f t="shared" si="32"/>
        <v>0</v>
      </c>
      <c r="AG72" s="170">
        <f t="shared" si="33"/>
        <v>0</v>
      </c>
      <c r="AH72" s="170">
        <f t="shared" si="34"/>
        <v>-600.85763458954398</v>
      </c>
      <c r="AI72" s="170">
        <f t="shared" si="35"/>
        <v>0</v>
      </c>
      <c r="AJ72" s="170">
        <f t="shared" si="36"/>
        <v>0</v>
      </c>
      <c r="AK72" s="170">
        <f t="shared" si="37"/>
        <v>0</v>
      </c>
      <c r="AL72" s="170">
        <f t="shared" si="38"/>
        <v>0</v>
      </c>
      <c r="AM72" s="170">
        <f t="shared" si="39"/>
        <v>0</v>
      </c>
      <c r="AN72" s="170">
        <f t="shared" si="40"/>
        <v>0</v>
      </c>
      <c r="AO72" s="170">
        <f t="shared" si="41"/>
        <v>0</v>
      </c>
      <c r="AP72" s="170">
        <f t="shared" si="42"/>
        <v>13101.486705266349</v>
      </c>
      <c r="AQ72" s="170">
        <f t="shared" si="43"/>
        <v>0</v>
      </c>
      <c r="AR72" s="170"/>
      <c r="AS72" s="170">
        <f>'Projection - England'!$B$13*'Eng19'!AP72</f>
        <v>0</v>
      </c>
      <c r="AT72" s="170">
        <f>'Projection - England'!$B$13*'Eng19'!AQ72</f>
        <v>0</v>
      </c>
      <c r="AU72" s="170">
        <f>'Projection - England'!$C$13*'Eng19'!AP72</f>
        <v>7259.5394186316098</v>
      </c>
      <c r="AV72" s="170">
        <f>'Projection - England'!$C$13*'Eng19'!AQ72</f>
        <v>0</v>
      </c>
      <c r="AW72" s="170">
        <f>'Projection - England'!$D$13*'Eng19'!AP72</f>
        <v>0</v>
      </c>
      <c r="AX72" s="170">
        <f>'Projection - England'!$D$13*'Eng19'!AQ72</f>
        <v>0</v>
      </c>
      <c r="AY72" s="170">
        <f>'Projection - England'!$E$13*'Eng19'!AP72</f>
        <v>1438.1946106016171</v>
      </c>
      <c r="AZ72" s="170">
        <f>'Projection - England'!$E$13*'Eng19'!AQ72</f>
        <v>0</v>
      </c>
      <c r="BA72" s="170">
        <f>'Projection - England'!$F$13*'Eng19'!AP72</f>
        <v>2951.5534308232336</v>
      </c>
      <c r="BB72" s="170">
        <f>'Projection - England'!$F$13*'Eng19'!AQ72</f>
        <v>0</v>
      </c>
      <c r="BC72" s="170">
        <f>'Projection - England'!$G$13*'Eng19'!AP72</f>
        <v>1452.1992452098916</v>
      </c>
      <c r="BD72" s="170">
        <f>'Projection - England'!$G$13*'Eng19'!AQ72</f>
        <v>0</v>
      </c>
    </row>
    <row r="73" spans="1:56" ht="19.95" customHeight="1">
      <c r="A73" s="132" t="s">
        <v>92</v>
      </c>
      <c r="B73" s="20" t="s">
        <v>69</v>
      </c>
      <c r="C73" s="20" t="s">
        <v>21</v>
      </c>
      <c r="D73" s="153">
        <v>11764.704530314779</v>
      </c>
      <c r="E73" s="154">
        <v>17098.00955820072</v>
      </c>
      <c r="F73" s="155">
        <v>6290.1540728487626</v>
      </c>
      <c r="G73" s="156">
        <v>5456.259295288638</v>
      </c>
      <c r="H73" s="157">
        <v>10643.217040537922</v>
      </c>
      <c r="I73" s="158">
        <v>406.29485824247786</v>
      </c>
      <c r="J73" s="159">
        <v>795.30236538181202</v>
      </c>
      <c r="K73" s="160">
        <v>0</v>
      </c>
      <c r="L73" s="161">
        <v>0</v>
      </c>
      <c r="M73" s="162">
        <v>0</v>
      </c>
      <c r="N73" s="163">
        <v>9.8391057466587526</v>
      </c>
      <c r="O73" s="164">
        <v>752.30437612785124</v>
      </c>
      <c r="P73" s="170">
        <f t="shared" si="29"/>
        <v>53216.085202689617</v>
      </c>
      <c r="Q73" s="86">
        <f t="shared" si="44"/>
        <v>-0.94506059310872403</v>
      </c>
      <c r="R73" s="86">
        <f t="shared" si="45"/>
        <v>0</v>
      </c>
      <c r="S73" s="86">
        <f t="shared" si="46"/>
        <v>0</v>
      </c>
      <c r="T73" s="86">
        <f t="shared" si="47"/>
        <v>0</v>
      </c>
      <c r="U73" s="86">
        <f t="shared" si="48"/>
        <v>-8.8357360441388269E-2</v>
      </c>
      <c r="V73" s="86">
        <f t="shared" si="49"/>
        <v>0</v>
      </c>
      <c r="W73" s="86">
        <f t="shared" si="50"/>
        <v>0</v>
      </c>
      <c r="X73" s="86">
        <f t="shared" si="51"/>
        <v>0</v>
      </c>
      <c r="Y73" s="86">
        <f t="shared" si="52"/>
        <v>0</v>
      </c>
      <c r="Z73" s="86">
        <f t="shared" si="53"/>
        <v>0</v>
      </c>
      <c r="AA73" s="86">
        <f t="shared" si="54"/>
        <v>0</v>
      </c>
      <c r="AB73" s="86">
        <f t="shared" si="55"/>
        <v>0</v>
      </c>
      <c r="AD73" s="170">
        <f t="shared" si="30"/>
        <v>-11118.358641168177</v>
      </c>
      <c r="AE73" s="170">
        <f t="shared" si="31"/>
        <v>0</v>
      </c>
      <c r="AF73" s="170">
        <f t="shared" si="32"/>
        <v>0</v>
      </c>
      <c r="AG73" s="170">
        <f t="shared" si="33"/>
        <v>0</v>
      </c>
      <c r="AH73" s="170">
        <f t="shared" si="34"/>
        <v>-940.40656430673494</v>
      </c>
      <c r="AI73" s="170">
        <f t="shared" si="35"/>
        <v>0</v>
      </c>
      <c r="AJ73" s="170">
        <f t="shared" si="36"/>
        <v>0</v>
      </c>
      <c r="AK73" s="170">
        <f t="shared" si="37"/>
        <v>0</v>
      </c>
      <c r="AL73" s="170">
        <f t="shared" si="38"/>
        <v>0</v>
      </c>
      <c r="AM73" s="170">
        <f t="shared" si="39"/>
        <v>0</v>
      </c>
      <c r="AN73" s="170">
        <f t="shared" si="40"/>
        <v>0</v>
      </c>
      <c r="AO73" s="170">
        <f t="shared" si="41"/>
        <v>0</v>
      </c>
      <c r="AP73" s="170">
        <f t="shared" si="42"/>
        <v>12058.765205474912</v>
      </c>
      <c r="AQ73" s="170">
        <f t="shared" si="43"/>
        <v>0</v>
      </c>
      <c r="AR73" s="170"/>
      <c r="AS73" s="170">
        <f>'Projection - England'!$B$13*'Eng19'!AP73</f>
        <v>0</v>
      </c>
      <c r="AT73" s="170">
        <f>'Projection - England'!$B$13*'Eng19'!AQ73</f>
        <v>0</v>
      </c>
      <c r="AU73" s="170">
        <f>'Projection - England'!$C$13*'Eng19'!AP73</f>
        <v>6681.7669870992513</v>
      </c>
      <c r="AV73" s="170">
        <f>'Projection - England'!$C$13*'Eng19'!AQ73</f>
        <v>0</v>
      </c>
      <c r="AW73" s="170">
        <f>'Projection - England'!$D$13*'Eng19'!AP73</f>
        <v>0</v>
      </c>
      <c r="AX73" s="170">
        <f>'Projection - England'!$D$13*'Eng19'!AQ73</f>
        <v>0</v>
      </c>
      <c r="AY73" s="170">
        <f>'Projection - England'!$E$13*'Eng19'!AP73</f>
        <v>1323.73153667004</v>
      </c>
      <c r="AZ73" s="170">
        <f>'Projection - England'!$E$13*'Eng19'!AQ73</f>
        <v>0</v>
      </c>
      <c r="BA73" s="170">
        <f>'Projection - England'!$F$13*'Eng19'!AP73</f>
        <v>2716.6451116883181</v>
      </c>
      <c r="BB73" s="170">
        <f>'Projection - England'!$F$13*'Eng19'!AQ73</f>
        <v>0</v>
      </c>
      <c r="BC73" s="170">
        <f>'Projection - England'!$G$13*'Eng19'!AP73</f>
        <v>1336.6215700173063</v>
      </c>
      <c r="BD73" s="170">
        <f>'Projection - England'!$G$13*'Eng19'!AQ73</f>
        <v>0</v>
      </c>
    </row>
    <row r="74" spans="1:56" ht="19.95" customHeight="1">
      <c r="A74" s="132" t="s">
        <v>93</v>
      </c>
      <c r="B74" s="20" t="s">
        <v>69</v>
      </c>
      <c r="C74" s="20" t="s">
        <v>21</v>
      </c>
      <c r="D74" s="153">
        <v>12447.180381499844</v>
      </c>
      <c r="E74" s="154">
        <v>18089.872855467154</v>
      </c>
      <c r="F74" s="155">
        <v>5826.4258889147914</v>
      </c>
      <c r="G74" s="156">
        <v>5054.0082240472093</v>
      </c>
      <c r="H74" s="157">
        <v>9111.7735345342899</v>
      </c>
      <c r="I74" s="158">
        <v>0</v>
      </c>
      <c r="J74" s="159">
        <v>2512.7558034911899</v>
      </c>
      <c r="K74" s="160">
        <v>0</v>
      </c>
      <c r="L74" s="161">
        <v>0</v>
      </c>
      <c r="M74" s="162">
        <v>0</v>
      </c>
      <c r="N74" s="163">
        <v>18.024286386185203</v>
      </c>
      <c r="O74" s="164">
        <v>1378.1485710236948</v>
      </c>
      <c r="P74" s="170">
        <f t="shared" si="29"/>
        <v>54438.189545364352</v>
      </c>
      <c r="Q74" s="86">
        <f t="shared" si="44"/>
        <v>-0.94506059310872403</v>
      </c>
      <c r="R74" s="86">
        <f t="shared" si="45"/>
        <v>0</v>
      </c>
      <c r="S74" s="86">
        <f t="shared" si="46"/>
        <v>0</v>
      </c>
      <c r="T74" s="86">
        <f t="shared" si="47"/>
        <v>0</v>
      </c>
      <c r="U74" s="86">
        <f t="shared" si="48"/>
        <v>-8.8357360441388269E-2</v>
      </c>
      <c r="V74" s="86">
        <f t="shared" si="49"/>
        <v>0</v>
      </c>
      <c r="W74" s="86">
        <f t="shared" si="50"/>
        <v>0</v>
      </c>
      <c r="X74" s="86">
        <f t="shared" si="51"/>
        <v>0</v>
      </c>
      <c r="Y74" s="86">
        <f t="shared" si="52"/>
        <v>0</v>
      </c>
      <c r="Z74" s="86">
        <f t="shared" si="53"/>
        <v>0</v>
      </c>
      <c r="AA74" s="86">
        <f t="shared" si="54"/>
        <v>0</v>
      </c>
      <c r="AB74" s="86">
        <f t="shared" si="55"/>
        <v>0</v>
      </c>
      <c r="AD74" s="170">
        <f t="shared" si="30"/>
        <v>-11763.339673871516</v>
      </c>
      <c r="AE74" s="170">
        <f t="shared" si="31"/>
        <v>0</v>
      </c>
      <c r="AF74" s="170">
        <f t="shared" si="32"/>
        <v>0</v>
      </c>
      <c r="AG74" s="170">
        <f t="shared" si="33"/>
        <v>0</v>
      </c>
      <c r="AH74" s="170">
        <f t="shared" si="34"/>
        <v>-805.09225845114861</v>
      </c>
      <c r="AI74" s="170">
        <f t="shared" si="35"/>
        <v>0</v>
      </c>
      <c r="AJ74" s="170">
        <f t="shared" si="36"/>
        <v>0</v>
      </c>
      <c r="AK74" s="170">
        <f t="shared" si="37"/>
        <v>0</v>
      </c>
      <c r="AL74" s="170">
        <f t="shared" si="38"/>
        <v>0</v>
      </c>
      <c r="AM74" s="170">
        <f t="shared" si="39"/>
        <v>0</v>
      </c>
      <c r="AN74" s="170">
        <f t="shared" si="40"/>
        <v>0</v>
      </c>
      <c r="AO74" s="170">
        <f t="shared" si="41"/>
        <v>0</v>
      </c>
      <c r="AP74" s="170">
        <f t="shared" si="42"/>
        <v>12568.431932322665</v>
      </c>
      <c r="AQ74" s="170">
        <f t="shared" si="43"/>
        <v>0</v>
      </c>
      <c r="AR74" s="170"/>
      <c r="AS74" s="170">
        <f>'Projection - England'!$B$13*'Eng19'!AP74</f>
        <v>0</v>
      </c>
      <c r="AT74" s="170">
        <f>'Projection - England'!$B$13*'Eng19'!AQ74</f>
        <v>0</v>
      </c>
      <c r="AU74" s="170">
        <f>'Projection - England'!$C$13*'Eng19'!AP74</f>
        <v>6964.1735396646909</v>
      </c>
      <c r="AV74" s="170">
        <f>'Projection - England'!$C$13*'Eng19'!AQ74</f>
        <v>0</v>
      </c>
      <c r="AW74" s="170">
        <f>'Projection - England'!$D$13*'Eng19'!AP74</f>
        <v>0</v>
      </c>
      <c r="AX74" s="170">
        <f>'Projection - England'!$D$13*'Eng19'!AQ74</f>
        <v>0</v>
      </c>
      <c r="AY74" s="170">
        <f>'Projection - England'!$E$13*'Eng19'!AP74</f>
        <v>1379.6793810822899</v>
      </c>
      <c r="AZ74" s="170">
        <f>'Projection - England'!$E$13*'Eng19'!AQ74</f>
        <v>0</v>
      </c>
      <c r="BA74" s="170">
        <f>'Projection - England'!$F$13*'Eng19'!AP74</f>
        <v>2831.464796663402</v>
      </c>
      <c r="BB74" s="170">
        <f>'Projection - England'!$F$13*'Eng19'!AQ74</f>
        <v>0</v>
      </c>
      <c r="BC74" s="170">
        <f>'Projection - England'!$G$13*'Eng19'!AP74</f>
        <v>1393.1142149122854</v>
      </c>
      <c r="BD74" s="170">
        <f>'Projection - England'!$G$13*'Eng19'!AQ74</f>
        <v>0</v>
      </c>
    </row>
    <row r="75" spans="1:56" ht="19.95" customHeight="1">
      <c r="A75" s="132" t="s">
        <v>94</v>
      </c>
      <c r="B75" s="20" t="s">
        <v>69</v>
      </c>
      <c r="C75" s="20" t="s">
        <v>21</v>
      </c>
      <c r="D75" s="153">
        <v>10377.549811872253</v>
      </c>
      <c r="E75" s="154">
        <v>15082.014632572191</v>
      </c>
      <c r="F75" s="155">
        <v>10540.585493910154</v>
      </c>
      <c r="G75" s="156">
        <v>9143.204906089848</v>
      </c>
      <c r="H75" s="157">
        <v>2439</v>
      </c>
      <c r="I75" s="158">
        <v>0</v>
      </c>
      <c r="J75" s="159">
        <v>1283</v>
      </c>
      <c r="K75" s="160">
        <v>0</v>
      </c>
      <c r="L75" s="161">
        <v>1432</v>
      </c>
      <c r="M75" s="162">
        <v>0</v>
      </c>
      <c r="N75" s="163">
        <v>1.0648400811967187</v>
      </c>
      <c r="O75" s="164">
        <v>81.418359918803276</v>
      </c>
      <c r="P75" s="170">
        <f t="shared" si="29"/>
        <v>50379.838044444441</v>
      </c>
      <c r="Q75" s="86">
        <f t="shared" si="44"/>
        <v>-0.94506059310872403</v>
      </c>
      <c r="R75" s="86">
        <f t="shared" si="45"/>
        <v>0</v>
      </c>
      <c r="S75" s="86">
        <f t="shared" si="46"/>
        <v>0</v>
      </c>
      <c r="T75" s="86">
        <f t="shared" si="47"/>
        <v>0</v>
      </c>
      <c r="U75" s="86">
        <f t="shared" si="48"/>
        <v>-8.8357360441388269E-2</v>
      </c>
      <c r="V75" s="86">
        <f t="shared" si="49"/>
        <v>0</v>
      </c>
      <c r="W75" s="86">
        <f t="shared" si="50"/>
        <v>0</v>
      </c>
      <c r="X75" s="86">
        <f t="shared" si="51"/>
        <v>0</v>
      </c>
      <c r="Y75" s="86">
        <f t="shared" si="52"/>
        <v>0</v>
      </c>
      <c r="Z75" s="86">
        <f t="shared" si="53"/>
        <v>0</v>
      </c>
      <c r="AA75" s="86">
        <f t="shared" si="54"/>
        <v>0</v>
      </c>
      <c r="AB75" s="86">
        <f t="shared" si="55"/>
        <v>0</v>
      </c>
      <c r="AD75" s="170">
        <f t="shared" si="30"/>
        <v>-9807.4133802233191</v>
      </c>
      <c r="AE75" s="170">
        <f t="shared" si="31"/>
        <v>0</v>
      </c>
      <c r="AF75" s="170">
        <f t="shared" si="32"/>
        <v>0</v>
      </c>
      <c r="AG75" s="170">
        <f t="shared" si="33"/>
        <v>0</v>
      </c>
      <c r="AH75" s="170">
        <f t="shared" si="34"/>
        <v>-215.50360211654598</v>
      </c>
      <c r="AI75" s="170">
        <f t="shared" si="35"/>
        <v>0</v>
      </c>
      <c r="AJ75" s="170">
        <f t="shared" si="36"/>
        <v>0</v>
      </c>
      <c r="AK75" s="170">
        <f t="shared" si="37"/>
        <v>0</v>
      </c>
      <c r="AL75" s="170">
        <f t="shared" si="38"/>
        <v>0</v>
      </c>
      <c r="AM75" s="170">
        <f t="shared" si="39"/>
        <v>0</v>
      </c>
      <c r="AN75" s="170">
        <f t="shared" si="40"/>
        <v>0</v>
      </c>
      <c r="AO75" s="170">
        <f t="shared" si="41"/>
        <v>0</v>
      </c>
      <c r="AP75" s="170">
        <f t="shared" si="42"/>
        <v>10022.916982339864</v>
      </c>
      <c r="AQ75" s="170">
        <f t="shared" si="43"/>
        <v>0</v>
      </c>
      <c r="AR75" s="170"/>
      <c r="AS75" s="170">
        <f>'Projection - England'!$B$13*'Eng19'!AP75</f>
        <v>0</v>
      </c>
      <c r="AT75" s="170">
        <f>'Projection - England'!$B$13*'Eng19'!AQ75</f>
        <v>0</v>
      </c>
      <c r="AU75" s="170">
        <f>'Projection - England'!$C$13*'Eng19'!AP75</f>
        <v>5553.7026109961007</v>
      </c>
      <c r="AV75" s="170">
        <f>'Projection - England'!$C$13*'Eng19'!AQ75</f>
        <v>0</v>
      </c>
      <c r="AW75" s="170">
        <f>'Projection - England'!$D$13*'Eng19'!AP75</f>
        <v>0</v>
      </c>
      <c r="AX75" s="170">
        <f>'Projection - England'!$D$13*'Eng19'!AQ75</f>
        <v>0</v>
      </c>
      <c r="AY75" s="170">
        <f>'Projection - England'!$E$13*'Eng19'!AP75</f>
        <v>1100.2495755473551</v>
      </c>
      <c r="AZ75" s="170">
        <f>'Projection - England'!$E$13*'Eng19'!AQ75</f>
        <v>0</v>
      </c>
      <c r="BA75" s="170">
        <f>'Projection - England'!$F$13*'Eng19'!AP75</f>
        <v>2258.0013758431137</v>
      </c>
      <c r="BB75" s="170">
        <f>'Projection - England'!$F$13*'Eng19'!AQ75</f>
        <v>0</v>
      </c>
      <c r="BC75" s="170">
        <f>'Projection - England'!$G$13*'Eng19'!AP75</f>
        <v>1110.963419953297</v>
      </c>
      <c r="BD75" s="170">
        <f>'Projection - England'!$G$13*'Eng19'!AQ75</f>
        <v>0</v>
      </c>
    </row>
    <row r="76" spans="1:56" ht="19.95" customHeight="1">
      <c r="A76" s="132" t="s">
        <v>95</v>
      </c>
      <c r="B76" s="20" t="s">
        <v>69</v>
      </c>
      <c r="C76" s="20" t="s">
        <v>21</v>
      </c>
      <c r="D76" s="153">
        <v>11513.38264571837</v>
      </c>
      <c r="E76" s="154">
        <v>16732.755677498331</v>
      </c>
      <c r="F76" s="155">
        <v>7011.3463382194132</v>
      </c>
      <c r="G76" s="156">
        <v>6081.8420641756875</v>
      </c>
      <c r="H76" s="157">
        <v>2064.9791025906302</v>
      </c>
      <c r="I76" s="158">
        <v>0</v>
      </c>
      <c r="J76" s="159">
        <v>2316.5232181677402</v>
      </c>
      <c r="K76" s="160">
        <v>0</v>
      </c>
      <c r="L76" s="161">
        <v>0</v>
      </c>
      <c r="M76" s="162">
        <v>0</v>
      </c>
      <c r="N76" s="163">
        <v>2.9488427628982921</v>
      </c>
      <c r="O76" s="164">
        <v>225.4704210079947</v>
      </c>
      <c r="P76" s="170">
        <f t="shared" si="29"/>
        <v>45949.248310141062</v>
      </c>
      <c r="Q76" s="86">
        <f t="shared" si="44"/>
        <v>-0.94506059310872403</v>
      </c>
      <c r="R76" s="86">
        <f t="shared" si="45"/>
        <v>0</v>
      </c>
      <c r="S76" s="86">
        <f t="shared" si="46"/>
        <v>0</v>
      </c>
      <c r="T76" s="86">
        <f t="shared" si="47"/>
        <v>0</v>
      </c>
      <c r="U76" s="86">
        <f t="shared" si="48"/>
        <v>-8.8357360441388269E-2</v>
      </c>
      <c r="V76" s="86">
        <f t="shared" si="49"/>
        <v>0</v>
      </c>
      <c r="W76" s="86">
        <f t="shared" si="50"/>
        <v>0</v>
      </c>
      <c r="X76" s="86">
        <f t="shared" si="51"/>
        <v>0</v>
      </c>
      <c r="Y76" s="86">
        <f t="shared" si="52"/>
        <v>0</v>
      </c>
      <c r="Z76" s="86">
        <f t="shared" si="53"/>
        <v>0</v>
      </c>
      <c r="AA76" s="86">
        <f t="shared" si="54"/>
        <v>0</v>
      </c>
      <c r="AB76" s="86">
        <f t="shared" si="55"/>
        <v>0</v>
      </c>
      <c r="AD76" s="170">
        <f t="shared" si="30"/>
        <v>-10880.844231850293</v>
      </c>
      <c r="AE76" s="170">
        <f t="shared" si="31"/>
        <v>0</v>
      </c>
      <c r="AF76" s="170">
        <f t="shared" si="32"/>
        <v>0</v>
      </c>
      <c r="AG76" s="170">
        <f t="shared" si="33"/>
        <v>0</v>
      </c>
      <c r="AH76" s="170">
        <f t="shared" si="34"/>
        <v>-182.4561028715348</v>
      </c>
      <c r="AI76" s="170">
        <f t="shared" si="35"/>
        <v>0</v>
      </c>
      <c r="AJ76" s="170">
        <f t="shared" si="36"/>
        <v>0</v>
      </c>
      <c r="AK76" s="170">
        <f t="shared" si="37"/>
        <v>0</v>
      </c>
      <c r="AL76" s="170">
        <f t="shared" si="38"/>
        <v>0</v>
      </c>
      <c r="AM76" s="170">
        <f t="shared" si="39"/>
        <v>0</v>
      </c>
      <c r="AN76" s="170">
        <f t="shared" si="40"/>
        <v>0</v>
      </c>
      <c r="AO76" s="170">
        <f t="shared" si="41"/>
        <v>0</v>
      </c>
      <c r="AP76" s="170">
        <f t="shared" si="42"/>
        <v>11063.300334721827</v>
      </c>
      <c r="AQ76" s="170">
        <f t="shared" si="43"/>
        <v>0</v>
      </c>
      <c r="AR76" s="170"/>
      <c r="AS76" s="170">
        <f>'Projection - England'!$B$13*'Eng19'!AP76</f>
        <v>0</v>
      </c>
      <c r="AT76" s="170">
        <f>'Projection - England'!$B$13*'Eng19'!AQ76</f>
        <v>0</v>
      </c>
      <c r="AU76" s="170">
        <f>'Projection - England'!$C$13*'Eng19'!AP76</f>
        <v>6130.1794740431806</v>
      </c>
      <c r="AV76" s="170">
        <f>'Projection - England'!$C$13*'Eng19'!AQ76</f>
        <v>0</v>
      </c>
      <c r="AW76" s="170">
        <f>'Projection - England'!$D$13*'Eng19'!AP76</f>
        <v>0</v>
      </c>
      <c r="AX76" s="170">
        <f>'Projection - England'!$D$13*'Eng19'!AQ76</f>
        <v>0</v>
      </c>
      <c r="AY76" s="170">
        <f>'Projection - England'!$E$13*'Eng19'!AP76</f>
        <v>1214.4559831113099</v>
      </c>
      <c r="AZ76" s="170">
        <f>'Projection - England'!$E$13*'Eng19'!AQ76</f>
        <v>0</v>
      </c>
      <c r="BA76" s="170">
        <f>'Projection - England'!$F$13*'Eng19'!AP76</f>
        <v>2492.382948116131</v>
      </c>
      <c r="BB76" s="170">
        <f>'Projection - England'!$F$13*'Eng19'!AQ76</f>
        <v>0</v>
      </c>
      <c r="BC76" s="170">
        <f>'Projection - England'!$G$13*'Eng19'!AP76</f>
        <v>1226.281929451209</v>
      </c>
      <c r="BD76" s="170">
        <f>'Projection - England'!$G$13*'Eng19'!AQ76</f>
        <v>0</v>
      </c>
    </row>
    <row r="77" spans="1:56" ht="19.95" customHeight="1">
      <c r="A77" s="132" t="s">
        <v>96</v>
      </c>
      <c r="B77" s="20" t="s">
        <v>69</v>
      </c>
      <c r="C77" s="20" t="s">
        <v>21</v>
      </c>
      <c r="D77" s="153">
        <v>6909.464766556237</v>
      </c>
      <c r="E77" s="154">
        <v>10041.739196782761</v>
      </c>
      <c r="F77" s="155">
        <v>13080.629686579807</v>
      </c>
      <c r="G77" s="156">
        <v>11346.511784775099</v>
      </c>
      <c r="H77" s="157">
        <v>2063</v>
      </c>
      <c r="I77" s="158">
        <v>0</v>
      </c>
      <c r="J77" s="159">
        <v>866.51751564926599</v>
      </c>
      <c r="K77" s="160">
        <v>0</v>
      </c>
      <c r="L77" s="161">
        <v>1327.45585096946</v>
      </c>
      <c r="M77" s="162">
        <v>0</v>
      </c>
      <c r="N77" s="163">
        <v>16.59060659537646</v>
      </c>
      <c r="O77" s="164">
        <v>1268.5284888370848</v>
      </c>
      <c r="P77" s="170">
        <f t="shared" si="29"/>
        <v>46920.43789674509</v>
      </c>
      <c r="Q77" s="86">
        <f t="shared" si="44"/>
        <v>-0.94506059310872403</v>
      </c>
      <c r="R77" s="86">
        <f t="shared" si="45"/>
        <v>0</v>
      </c>
      <c r="S77" s="86">
        <f t="shared" si="46"/>
        <v>0</v>
      </c>
      <c r="T77" s="86">
        <f t="shared" si="47"/>
        <v>0</v>
      </c>
      <c r="U77" s="86">
        <f t="shared" si="48"/>
        <v>-8.8357360441388269E-2</v>
      </c>
      <c r="V77" s="86">
        <f t="shared" si="49"/>
        <v>0</v>
      </c>
      <c r="W77" s="86">
        <f t="shared" si="50"/>
        <v>0</v>
      </c>
      <c r="X77" s="86">
        <f t="shared" si="51"/>
        <v>0</v>
      </c>
      <c r="Y77" s="86">
        <f t="shared" si="52"/>
        <v>0</v>
      </c>
      <c r="Z77" s="86">
        <f t="shared" si="53"/>
        <v>0</v>
      </c>
      <c r="AA77" s="86">
        <f t="shared" si="54"/>
        <v>0</v>
      </c>
      <c r="AB77" s="86">
        <f t="shared" si="55"/>
        <v>0</v>
      </c>
      <c r="AD77" s="170">
        <f t="shared" si="30"/>
        <v>-6529.8628703454688</v>
      </c>
      <c r="AE77" s="170">
        <f t="shared" si="31"/>
        <v>0</v>
      </c>
      <c r="AF77" s="170">
        <f t="shared" si="32"/>
        <v>0</v>
      </c>
      <c r="AG77" s="170">
        <f t="shared" si="33"/>
        <v>0</v>
      </c>
      <c r="AH77" s="170">
        <f t="shared" si="34"/>
        <v>-182.28123459058401</v>
      </c>
      <c r="AI77" s="170">
        <f t="shared" si="35"/>
        <v>0</v>
      </c>
      <c r="AJ77" s="170">
        <f t="shared" si="36"/>
        <v>0</v>
      </c>
      <c r="AK77" s="170">
        <f t="shared" si="37"/>
        <v>0</v>
      </c>
      <c r="AL77" s="170">
        <f t="shared" si="38"/>
        <v>0</v>
      </c>
      <c r="AM77" s="170">
        <f t="shared" si="39"/>
        <v>0</v>
      </c>
      <c r="AN77" s="170">
        <f t="shared" si="40"/>
        <v>0</v>
      </c>
      <c r="AO77" s="170">
        <f t="shared" si="41"/>
        <v>0</v>
      </c>
      <c r="AP77" s="170">
        <f t="shared" si="42"/>
        <v>6712.1441049360528</v>
      </c>
      <c r="AQ77" s="170">
        <f t="shared" si="43"/>
        <v>0</v>
      </c>
      <c r="AR77" s="170"/>
      <c r="AS77" s="170">
        <f>'Projection - England'!$B$13*'Eng19'!AP77</f>
        <v>0</v>
      </c>
      <c r="AT77" s="170">
        <f>'Projection - England'!$B$13*'Eng19'!AQ77</f>
        <v>0</v>
      </c>
      <c r="AU77" s="170">
        <f>'Projection - England'!$C$13*'Eng19'!AP77</f>
        <v>3719.2019355889165</v>
      </c>
      <c r="AV77" s="170">
        <f>'Projection - England'!$C$13*'Eng19'!AQ77</f>
        <v>0</v>
      </c>
      <c r="AW77" s="170">
        <f>'Projection - England'!$D$13*'Eng19'!AP77</f>
        <v>0</v>
      </c>
      <c r="AX77" s="170">
        <f>'Projection - England'!$D$13*'Eng19'!AQ77</f>
        <v>0</v>
      </c>
      <c r="AY77" s="170">
        <f>'Projection - England'!$E$13*'Eng19'!AP77</f>
        <v>736.81481304103625</v>
      </c>
      <c r="AZ77" s="170">
        <f>'Projection - England'!$E$13*'Eng19'!AQ77</f>
        <v>0</v>
      </c>
      <c r="BA77" s="170">
        <f>'Projection - England'!$F$13*'Eng19'!AP77</f>
        <v>1512.1376990857461</v>
      </c>
      <c r="BB77" s="170">
        <f>'Projection - England'!$F$13*'Eng19'!AQ77</f>
        <v>0</v>
      </c>
      <c r="BC77" s="170">
        <f>'Projection - England'!$G$13*'Eng19'!AP77</f>
        <v>743.98965722035587</v>
      </c>
      <c r="BD77" s="170">
        <f>'Projection - England'!$G$13*'Eng19'!AQ77</f>
        <v>0</v>
      </c>
    </row>
    <row r="78" spans="1:56" ht="19.95" customHeight="1">
      <c r="A78" s="132" t="s">
        <v>97</v>
      </c>
      <c r="B78" s="20" t="s">
        <v>69</v>
      </c>
      <c r="C78" s="20" t="s">
        <v>21</v>
      </c>
      <c r="D78" s="153">
        <v>5848.1043721836531</v>
      </c>
      <c r="E78" s="154">
        <v>8499.2312552601034</v>
      </c>
      <c r="F78" s="155">
        <v>11699.332718115556</v>
      </c>
      <c r="G78" s="156">
        <v>10148.33534323624</v>
      </c>
      <c r="H78" s="157">
        <v>863.77545371190695</v>
      </c>
      <c r="I78" s="158">
        <v>0</v>
      </c>
      <c r="J78" s="159">
        <v>1111.7313637577799</v>
      </c>
      <c r="K78" s="160">
        <v>0</v>
      </c>
      <c r="L78" s="161">
        <v>1488.54414903054</v>
      </c>
      <c r="M78" s="162">
        <v>0</v>
      </c>
      <c r="N78" s="163">
        <v>55.797140328001532</v>
      </c>
      <c r="O78" s="164">
        <v>4266.2853642395376</v>
      </c>
      <c r="P78" s="170">
        <f t="shared" si="29"/>
        <v>43981.13715986332</v>
      </c>
      <c r="Q78" s="86">
        <f t="shared" si="44"/>
        <v>-0.94506059310872403</v>
      </c>
      <c r="R78" s="86">
        <f t="shared" si="45"/>
        <v>0</v>
      </c>
      <c r="S78" s="86">
        <f t="shared" si="46"/>
        <v>0</v>
      </c>
      <c r="T78" s="86">
        <f t="shared" si="47"/>
        <v>0</v>
      </c>
      <c r="U78" s="86">
        <f t="shared" si="48"/>
        <v>-8.8357360441388269E-2</v>
      </c>
      <c r="V78" s="86">
        <f t="shared" si="49"/>
        <v>0</v>
      </c>
      <c r="W78" s="86">
        <f t="shared" si="50"/>
        <v>0</v>
      </c>
      <c r="X78" s="86">
        <f t="shared" si="51"/>
        <v>0</v>
      </c>
      <c r="Y78" s="86">
        <f t="shared" si="52"/>
        <v>0</v>
      </c>
      <c r="Z78" s="86">
        <f t="shared" si="53"/>
        <v>0</v>
      </c>
      <c r="AA78" s="86">
        <f t="shared" si="54"/>
        <v>0</v>
      </c>
      <c r="AB78" s="86">
        <f t="shared" si="55"/>
        <v>0</v>
      </c>
      <c r="AD78" s="170">
        <f t="shared" si="30"/>
        <v>-5526.8129865376059</v>
      </c>
      <c r="AE78" s="170">
        <f t="shared" si="31"/>
        <v>0</v>
      </c>
      <c r="AF78" s="170">
        <f t="shared" si="32"/>
        <v>0</v>
      </c>
      <c r="AG78" s="170">
        <f t="shared" si="33"/>
        <v>0</v>
      </c>
      <c r="AH78" s="170">
        <f t="shared" si="34"/>
        <v>-76.320919104046652</v>
      </c>
      <c r="AI78" s="170">
        <f t="shared" si="35"/>
        <v>0</v>
      </c>
      <c r="AJ78" s="170">
        <f t="shared" si="36"/>
        <v>0</v>
      </c>
      <c r="AK78" s="170">
        <f t="shared" si="37"/>
        <v>0</v>
      </c>
      <c r="AL78" s="170">
        <f t="shared" si="38"/>
        <v>0</v>
      </c>
      <c r="AM78" s="170">
        <f t="shared" si="39"/>
        <v>0</v>
      </c>
      <c r="AN78" s="170">
        <f t="shared" si="40"/>
        <v>0</v>
      </c>
      <c r="AO78" s="170">
        <f t="shared" si="41"/>
        <v>0</v>
      </c>
      <c r="AP78" s="170">
        <f t="shared" si="42"/>
        <v>5603.1339056416527</v>
      </c>
      <c r="AQ78" s="170">
        <f t="shared" si="43"/>
        <v>0</v>
      </c>
      <c r="AR78" s="170"/>
      <c r="AS78" s="170">
        <f>'Projection - England'!$B$13*'Eng19'!AP78</f>
        <v>0</v>
      </c>
      <c r="AT78" s="170">
        <f>'Projection - England'!$B$13*'Eng19'!AQ78</f>
        <v>0</v>
      </c>
      <c r="AU78" s="170">
        <f>'Projection - England'!$C$13*'Eng19'!AP78</f>
        <v>3104.6989071497082</v>
      </c>
      <c r="AV78" s="170">
        <f>'Projection - England'!$C$13*'Eng19'!AQ78</f>
        <v>0</v>
      </c>
      <c r="AW78" s="170">
        <f>'Projection - England'!$D$13*'Eng19'!AP78</f>
        <v>0</v>
      </c>
      <c r="AX78" s="170">
        <f>'Projection - England'!$D$13*'Eng19'!AQ78</f>
        <v>0</v>
      </c>
      <c r="AY78" s="170">
        <f>'Projection - England'!$E$13*'Eng19'!AP78</f>
        <v>615.07500384164916</v>
      </c>
      <c r="AZ78" s="170">
        <f>'Projection - England'!$E$13*'Eng19'!AQ78</f>
        <v>0</v>
      </c>
      <c r="BA78" s="170">
        <f>'Projection - England'!$F$13*'Eng19'!AP78</f>
        <v>1262.2956061857403</v>
      </c>
      <c r="BB78" s="170">
        <f>'Projection - England'!$F$13*'Eng19'!AQ78</f>
        <v>0</v>
      </c>
      <c r="BC78" s="170">
        <f>'Projection - England'!$G$13*'Eng19'!AP78</f>
        <v>621.06438846455637</v>
      </c>
      <c r="BD78" s="170">
        <f>'Projection - England'!$G$13*'Eng19'!AQ78</f>
        <v>0</v>
      </c>
    </row>
    <row r="79" spans="1:56" ht="19.95" customHeight="1">
      <c r="A79" s="132" t="s">
        <v>98</v>
      </c>
      <c r="B79" s="20" t="s">
        <v>69</v>
      </c>
      <c r="C79" s="20" t="s">
        <v>21</v>
      </c>
      <c r="D79" s="153">
        <v>15679.768963484239</v>
      </c>
      <c r="E79" s="154">
        <v>22787.893985541457</v>
      </c>
      <c r="F79" s="155">
        <v>3561.0162157100085</v>
      </c>
      <c r="G79" s="156">
        <v>3088.9271713565013</v>
      </c>
      <c r="H79" s="157">
        <v>6828.53346047987</v>
      </c>
      <c r="I79" s="158">
        <v>0</v>
      </c>
      <c r="J79" s="159">
        <v>1851</v>
      </c>
      <c r="K79" s="160">
        <v>0</v>
      </c>
      <c r="L79" s="161">
        <v>0</v>
      </c>
      <c r="M79" s="162">
        <v>0</v>
      </c>
      <c r="N79" s="163">
        <v>0.57151477460989031</v>
      </c>
      <c r="O79" s="164">
        <v>43.698388555967114</v>
      </c>
      <c r="P79" s="170">
        <f t="shared" si="29"/>
        <v>53841.409699902651</v>
      </c>
      <c r="Q79" s="86">
        <f t="shared" si="44"/>
        <v>-0.94506059310872403</v>
      </c>
      <c r="R79" s="86">
        <f t="shared" si="45"/>
        <v>0</v>
      </c>
      <c r="S79" s="86">
        <f t="shared" si="46"/>
        <v>0</v>
      </c>
      <c r="T79" s="86">
        <f t="shared" si="47"/>
        <v>0</v>
      </c>
      <c r="U79" s="86">
        <f t="shared" si="48"/>
        <v>-8.8357360441388269E-2</v>
      </c>
      <c r="V79" s="86">
        <f t="shared" si="49"/>
        <v>0</v>
      </c>
      <c r="W79" s="86">
        <f t="shared" si="50"/>
        <v>0</v>
      </c>
      <c r="X79" s="86">
        <f t="shared" si="51"/>
        <v>0</v>
      </c>
      <c r="Y79" s="86">
        <f t="shared" si="52"/>
        <v>0</v>
      </c>
      <c r="Z79" s="86">
        <f t="shared" si="53"/>
        <v>0</v>
      </c>
      <c r="AA79" s="86">
        <f t="shared" si="54"/>
        <v>0</v>
      </c>
      <c r="AB79" s="86">
        <f t="shared" si="55"/>
        <v>0</v>
      </c>
      <c r="AD79" s="170">
        <f t="shared" si="30"/>
        <v>-14818.331756438178</v>
      </c>
      <c r="AE79" s="170">
        <f t="shared" si="31"/>
        <v>0</v>
      </c>
      <c r="AF79" s="170">
        <f t="shared" si="32"/>
        <v>0</v>
      </c>
      <c r="AG79" s="170">
        <f t="shared" si="33"/>
        <v>0</v>
      </c>
      <c r="AH79" s="170">
        <f t="shared" si="34"/>
        <v>-603.35119225370022</v>
      </c>
      <c r="AI79" s="170">
        <f t="shared" si="35"/>
        <v>0</v>
      </c>
      <c r="AJ79" s="170">
        <f t="shared" si="36"/>
        <v>0</v>
      </c>
      <c r="AK79" s="170">
        <f t="shared" si="37"/>
        <v>0</v>
      </c>
      <c r="AL79" s="170">
        <f t="shared" si="38"/>
        <v>0</v>
      </c>
      <c r="AM79" s="170">
        <f t="shared" si="39"/>
        <v>0</v>
      </c>
      <c r="AN79" s="170">
        <f t="shared" si="40"/>
        <v>0</v>
      </c>
      <c r="AO79" s="170">
        <f t="shared" si="41"/>
        <v>0</v>
      </c>
      <c r="AP79" s="170">
        <f t="shared" si="42"/>
        <v>15421.682948691878</v>
      </c>
      <c r="AQ79" s="170">
        <f t="shared" si="43"/>
        <v>0</v>
      </c>
      <c r="AR79" s="170"/>
      <c r="AS79" s="170">
        <f>'Projection - England'!$B$13*'Eng19'!AP79</f>
        <v>0</v>
      </c>
      <c r="AT79" s="170">
        <f>'Projection - England'!$B$13*'Eng19'!AQ79</f>
        <v>0</v>
      </c>
      <c r="AU79" s="170">
        <f>'Projection - England'!$C$13*'Eng19'!AP79</f>
        <v>8545.1611550821817</v>
      </c>
      <c r="AV79" s="170">
        <f>'Projection - England'!$C$13*'Eng19'!AQ79</f>
        <v>0</v>
      </c>
      <c r="AW79" s="170">
        <f>'Projection - England'!$D$13*'Eng19'!AP79</f>
        <v>0</v>
      </c>
      <c r="AX79" s="170">
        <f>'Projection - England'!$D$13*'Eng19'!AQ79</f>
        <v>0</v>
      </c>
      <c r="AY79" s="170">
        <f>'Projection - England'!$E$13*'Eng19'!AP79</f>
        <v>1692.8904178714438</v>
      </c>
      <c r="AZ79" s="170">
        <f>'Projection - England'!$E$13*'Eng19'!AQ79</f>
        <v>0</v>
      </c>
      <c r="BA79" s="170">
        <f>'Projection - England'!$F$13*'Eng19'!AP79</f>
        <v>3474.2561848330565</v>
      </c>
      <c r="BB79" s="170">
        <f>'Projection - England'!$F$13*'Eng19'!AQ79</f>
        <v>0</v>
      </c>
      <c r="BC79" s="170">
        <f>'Projection - England'!$G$13*'Eng19'!AP79</f>
        <v>1709.3751909051998</v>
      </c>
      <c r="BD79" s="170">
        <f>'Projection - England'!$G$13*'Eng19'!AQ79</f>
        <v>0</v>
      </c>
    </row>
    <row r="80" spans="1:56" ht="19.95" customHeight="1">
      <c r="A80" s="132" t="s">
        <v>99</v>
      </c>
      <c r="B80" s="20" t="s">
        <v>69</v>
      </c>
      <c r="C80" s="20" t="s">
        <v>21</v>
      </c>
      <c r="D80" s="153">
        <v>12406.757155093605</v>
      </c>
      <c r="E80" s="154">
        <v>18031.124528240896</v>
      </c>
      <c r="F80" s="155">
        <v>5977.4549343906501</v>
      </c>
      <c r="G80" s="156">
        <v>5185.0151316193505</v>
      </c>
      <c r="H80" s="157">
        <v>6316.3093101716004</v>
      </c>
      <c r="I80" s="158">
        <v>0</v>
      </c>
      <c r="J80" s="159">
        <v>1971.1907993874099</v>
      </c>
      <c r="K80" s="160">
        <v>0</v>
      </c>
      <c r="L80" s="161">
        <v>0</v>
      </c>
      <c r="M80" s="162">
        <v>0</v>
      </c>
      <c r="N80" s="163">
        <v>14.185335124357675</v>
      </c>
      <c r="O80" s="164">
        <v>1084.6198796591225</v>
      </c>
      <c r="P80" s="170">
        <f t="shared" si="29"/>
        <v>50986.657073686998</v>
      </c>
      <c r="Q80" s="86">
        <f t="shared" si="44"/>
        <v>-0.94506059310872403</v>
      </c>
      <c r="R80" s="86">
        <f t="shared" si="45"/>
        <v>0</v>
      </c>
      <c r="S80" s="86">
        <f t="shared" si="46"/>
        <v>0</v>
      </c>
      <c r="T80" s="86">
        <f t="shared" si="47"/>
        <v>0</v>
      </c>
      <c r="U80" s="86">
        <f t="shared" si="48"/>
        <v>-8.8357360441388269E-2</v>
      </c>
      <c r="V80" s="86">
        <f t="shared" si="49"/>
        <v>0</v>
      </c>
      <c r="W80" s="86">
        <f t="shared" si="50"/>
        <v>0</v>
      </c>
      <c r="X80" s="86">
        <f t="shared" si="51"/>
        <v>0</v>
      </c>
      <c r="Y80" s="86">
        <f t="shared" si="52"/>
        <v>0</v>
      </c>
      <c r="Z80" s="86">
        <f t="shared" si="53"/>
        <v>0</v>
      </c>
      <c r="AA80" s="86">
        <f t="shared" si="54"/>
        <v>0</v>
      </c>
      <c r="AB80" s="86">
        <f t="shared" si="55"/>
        <v>0</v>
      </c>
      <c r="AD80" s="170">
        <f t="shared" si="30"/>
        <v>-11725.137275548668</v>
      </c>
      <c r="AE80" s="170">
        <f t="shared" si="31"/>
        <v>0</v>
      </c>
      <c r="AF80" s="170">
        <f t="shared" si="32"/>
        <v>0</v>
      </c>
      <c r="AG80" s="170">
        <f t="shared" si="33"/>
        <v>0</v>
      </c>
      <c r="AH80" s="170">
        <f t="shared" si="34"/>
        <v>-558.09241837812863</v>
      </c>
      <c r="AI80" s="170">
        <f t="shared" si="35"/>
        <v>0</v>
      </c>
      <c r="AJ80" s="170">
        <f t="shared" si="36"/>
        <v>0</v>
      </c>
      <c r="AK80" s="170">
        <f t="shared" si="37"/>
        <v>0</v>
      </c>
      <c r="AL80" s="170">
        <f t="shared" si="38"/>
        <v>0</v>
      </c>
      <c r="AM80" s="170">
        <f t="shared" si="39"/>
        <v>0</v>
      </c>
      <c r="AN80" s="170">
        <f t="shared" si="40"/>
        <v>0</v>
      </c>
      <c r="AO80" s="170">
        <f t="shared" si="41"/>
        <v>0</v>
      </c>
      <c r="AP80" s="170">
        <f t="shared" si="42"/>
        <v>12283.229693926796</v>
      </c>
      <c r="AQ80" s="170">
        <f t="shared" si="43"/>
        <v>0</v>
      </c>
      <c r="AR80" s="170"/>
      <c r="AS80" s="170">
        <f>'Projection - England'!$B$13*'Eng19'!AP80</f>
        <v>0</v>
      </c>
      <c r="AT80" s="170">
        <f>'Projection - England'!$B$13*'Eng19'!AQ80</f>
        <v>0</v>
      </c>
      <c r="AU80" s="170">
        <f>'Projection - England'!$C$13*'Eng19'!AP80</f>
        <v>6806.1428566976556</v>
      </c>
      <c r="AV80" s="170">
        <f>'Projection - England'!$C$13*'Eng19'!AQ80</f>
        <v>0</v>
      </c>
      <c r="AW80" s="170">
        <f>'Projection - England'!$D$13*'Eng19'!AP80</f>
        <v>0</v>
      </c>
      <c r="AX80" s="170">
        <f>'Projection - England'!$D$13*'Eng19'!AQ80</f>
        <v>0</v>
      </c>
      <c r="AY80" s="170">
        <f>'Projection - England'!$E$13*'Eng19'!AP80</f>
        <v>1348.3717645178599</v>
      </c>
      <c r="AZ80" s="170">
        <f>'Projection - England'!$E$13*'Eng19'!AQ80</f>
        <v>0</v>
      </c>
      <c r="BA80" s="170">
        <f>'Projection - England'!$F$13*'Eng19'!AP80</f>
        <v>2767.2133369510152</v>
      </c>
      <c r="BB80" s="170">
        <f>'Projection - England'!$F$13*'Eng19'!AQ80</f>
        <v>0</v>
      </c>
      <c r="BC80" s="170">
        <f>'Projection - England'!$G$13*'Eng19'!AP80</f>
        <v>1361.5017357602692</v>
      </c>
      <c r="BD80" s="170">
        <f>'Projection - England'!$G$13*'Eng19'!AQ80</f>
        <v>0</v>
      </c>
    </row>
    <row r="81" spans="1:56" ht="19.95" customHeight="1">
      <c r="A81" s="132" t="s">
        <v>100</v>
      </c>
      <c r="B81" s="20" t="s">
        <v>69</v>
      </c>
      <c r="C81" s="20" t="s">
        <v>21</v>
      </c>
      <c r="D81" s="153">
        <v>13129.755955697559</v>
      </c>
      <c r="E81" s="154">
        <v>19081.881083277243</v>
      </c>
      <c r="F81" s="155">
        <v>5551.3817292899148</v>
      </c>
      <c r="G81" s="156">
        <v>4815.4270644781845</v>
      </c>
      <c r="H81" s="157">
        <v>6825.6500088573903</v>
      </c>
      <c r="I81" s="158">
        <v>0</v>
      </c>
      <c r="J81" s="159">
        <v>176.28349710451801</v>
      </c>
      <c r="K81" s="160">
        <v>0</v>
      </c>
      <c r="L81" s="161">
        <v>0</v>
      </c>
      <c r="M81" s="162">
        <v>0</v>
      </c>
      <c r="N81" s="163">
        <v>10.538514602607314</v>
      </c>
      <c r="O81" s="164">
        <v>805.78162869334574</v>
      </c>
      <c r="P81" s="170">
        <f t="shared" si="29"/>
        <v>50396.699482000768</v>
      </c>
      <c r="Q81" s="86">
        <f t="shared" si="44"/>
        <v>-0.94506059310872403</v>
      </c>
      <c r="R81" s="86">
        <f t="shared" si="45"/>
        <v>0</v>
      </c>
      <c r="S81" s="86">
        <f t="shared" si="46"/>
        <v>0</v>
      </c>
      <c r="T81" s="86">
        <f t="shared" si="47"/>
        <v>0</v>
      </c>
      <c r="U81" s="86">
        <f t="shared" si="48"/>
        <v>-8.8357360441388269E-2</v>
      </c>
      <c r="V81" s="86">
        <f t="shared" si="49"/>
        <v>0</v>
      </c>
      <c r="W81" s="86">
        <f t="shared" si="50"/>
        <v>0</v>
      </c>
      <c r="X81" s="86">
        <f t="shared" si="51"/>
        <v>0</v>
      </c>
      <c r="Y81" s="86">
        <f t="shared" si="52"/>
        <v>0</v>
      </c>
      <c r="Z81" s="86">
        <f t="shared" si="53"/>
        <v>0</v>
      </c>
      <c r="AA81" s="86">
        <f t="shared" si="54"/>
        <v>0</v>
      </c>
      <c r="AB81" s="86">
        <f t="shared" si="55"/>
        <v>0</v>
      </c>
      <c r="AD81" s="170">
        <f t="shared" si="30"/>
        <v>-12408.414950864337</v>
      </c>
      <c r="AE81" s="170">
        <f t="shared" si="31"/>
        <v>0</v>
      </c>
      <c r="AF81" s="170">
        <f t="shared" si="32"/>
        <v>0</v>
      </c>
      <c r="AG81" s="170">
        <f t="shared" si="33"/>
        <v>0</v>
      </c>
      <c r="AH81" s="170">
        <f t="shared" si="34"/>
        <v>-603.09641807937749</v>
      </c>
      <c r="AI81" s="170">
        <f t="shared" si="35"/>
        <v>0</v>
      </c>
      <c r="AJ81" s="170">
        <f t="shared" si="36"/>
        <v>0</v>
      </c>
      <c r="AK81" s="170">
        <f t="shared" si="37"/>
        <v>0</v>
      </c>
      <c r="AL81" s="170">
        <f t="shared" si="38"/>
        <v>0</v>
      </c>
      <c r="AM81" s="170">
        <f t="shared" si="39"/>
        <v>0</v>
      </c>
      <c r="AN81" s="170">
        <f t="shared" si="40"/>
        <v>0</v>
      </c>
      <c r="AO81" s="170">
        <f t="shared" si="41"/>
        <v>0</v>
      </c>
      <c r="AP81" s="170">
        <f t="shared" si="42"/>
        <v>13011.511368943715</v>
      </c>
      <c r="AQ81" s="170">
        <f t="shared" si="43"/>
        <v>0</v>
      </c>
      <c r="AR81" s="170"/>
      <c r="AS81" s="170">
        <f>'Projection - England'!$B$13*'Eng19'!AP81</f>
        <v>0</v>
      </c>
      <c r="AT81" s="170">
        <f>'Projection - England'!$B$13*'Eng19'!AQ81</f>
        <v>0</v>
      </c>
      <c r="AU81" s="170">
        <f>'Projection - England'!$C$13*'Eng19'!AP81</f>
        <v>7209.6840460748263</v>
      </c>
      <c r="AV81" s="170">
        <f>'Projection - England'!$C$13*'Eng19'!AQ81</f>
        <v>0</v>
      </c>
      <c r="AW81" s="170">
        <f>'Projection - England'!$D$13*'Eng19'!AP81</f>
        <v>0</v>
      </c>
      <c r="AX81" s="170">
        <f>'Projection - England'!$D$13*'Eng19'!AQ81</f>
        <v>0</v>
      </c>
      <c r="AY81" s="170">
        <f>'Projection - England'!$E$13*'Eng19'!AP81</f>
        <v>1428.3177129107419</v>
      </c>
      <c r="AZ81" s="170">
        <f>'Projection - England'!$E$13*'Eng19'!AQ81</f>
        <v>0</v>
      </c>
      <c r="BA81" s="170">
        <f>'Projection - England'!$F$13*'Eng19'!AP81</f>
        <v>2931.283440204093</v>
      </c>
      <c r="BB81" s="170">
        <f>'Projection - England'!$F$13*'Eng19'!AQ81</f>
        <v>0</v>
      </c>
      <c r="BC81" s="170">
        <f>'Projection - England'!$G$13*'Eng19'!AP81</f>
        <v>1442.2261697540571</v>
      </c>
      <c r="BD81" s="170">
        <f>'Projection - England'!$G$13*'Eng19'!AQ81</f>
        <v>0</v>
      </c>
    </row>
    <row r="82" spans="1:56" ht="19.95" customHeight="1">
      <c r="A82" s="132" t="s">
        <v>101</v>
      </c>
      <c r="B82" s="20" t="s">
        <v>69</v>
      </c>
      <c r="C82" s="20" t="s">
        <v>21</v>
      </c>
      <c r="D82" s="153">
        <v>13194.707702720172</v>
      </c>
      <c r="E82" s="154">
        <v>19176.277469395813</v>
      </c>
      <c r="F82" s="155">
        <v>6108.5951907112812</v>
      </c>
      <c r="G82" s="156">
        <v>5298.7699354364086</v>
      </c>
      <c r="H82" s="157">
        <v>7060.2180785386599</v>
      </c>
      <c r="I82" s="158">
        <v>0</v>
      </c>
      <c r="J82" s="159">
        <v>1613.6174062702601</v>
      </c>
      <c r="K82" s="160">
        <v>0</v>
      </c>
      <c r="L82" s="161">
        <v>2.3482926507479802</v>
      </c>
      <c r="M82" s="162">
        <v>0</v>
      </c>
      <c r="N82" s="163">
        <v>27.914721097187314</v>
      </c>
      <c r="O82" s="164">
        <v>2134.3775928959758</v>
      </c>
      <c r="P82" s="170">
        <f t="shared" si="29"/>
        <v>54616.826389716509</v>
      </c>
      <c r="Q82" s="86">
        <f t="shared" si="44"/>
        <v>-0.94506059310872403</v>
      </c>
      <c r="R82" s="86">
        <f t="shared" si="45"/>
        <v>0</v>
      </c>
      <c r="S82" s="86">
        <f t="shared" si="46"/>
        <v>0</v>
      </c>
      <c r="T82" s="86">
        <f t="shared" si="47"/>
        <v>0</v>
      </c>
      <c r="U82" s="86">
        <f t="shared" si="48"/>
        <v>-8.8357360441388269E-2</v>
      </c>
      <c r="V82" s="86">
        <f t="shared" si="49"/>
        <v>0</v>
      </c>
      <c r="W82" s="86">
        <f t="shared" si="50"/>
        <v>0</v>
      </c>
      <c r="X82" s="86">
        <f t="shared" si="51"/>
        <v>0</v>
      </c>
      <c r="Y82" s="86">
        <f t="shared" si="52"/>
        <v>0</v>
      </c>
      <c r="Z82" s="86">
        <f t="shared" si="53"/>
        <v>0</v>
      </c>
      <c r="AA82" s="86">
        <f t="shared" si="54"/>
        <v>0</v>
      </c>
      <c r="AB82" s="86">
        <f t="shared" si="55"/>
        <v>0</v>
      </c>
      <c r="AD82" s="170">
        <f t="shared" si="30"/>
        <v>-12469.798287428976</v>
      </c>
      <c r="AE82" s="170">
        <f t="shared" si="31"/>
        <v>0</v>
      </c>
      <c r="AF82" s="170">
        <f t="shared" si="32"/>
        <v>0</v>
      </c>
      <c r="AG82" s="170">
        <f t="shared" si="33"/>
        <v>0</v>
      </c>
      <c r="AH82" s="170">
        <f t="shared" si="34"/>
        <v>-623.8222335602461</v>
      </c>
      <c r="AI82" s="170">
        <f t="shared" si="35"/>
        <v>0</v>
      </c>
      <c r="AJ82" s="170">
        <f t="shared" si="36"/>
        <v>0</v>
      </c>
      <c r="AK82" s="170">
        <f t="shared" si="37"/>
        <v>0</v>
      </c>
      <c r="AL82" s="170">
        <f t="shared" si="38"/>
        <v>0</v>
      </c>
      <c r="AM82" s="170">
        <f t="shared" si="39"/>
        <v>0</v>
      </c>
      <c r="AN82" s="170">
        <f t="shared" si="40"/>
        <v>0</v>
      </c>
      <c r="AO82" s="170">
        <f t="shared" si="41"/>
        <v>0</v>
      </c>
      <c r="AP82" s="170">
        <f t="shared" si="42"/>
        <v>13093.620520989221</v>
      </c>
      <c r="AQ82" s="170">
        <f t="shared" si="43"/>
        <v>0</v>
      </c>
      <c r="AR82" s="170"/>
      <c r="AS82" s="170">
        <f>'Projection - England'!$B$13*'Eng19'!AP82</f>
        <v>0</v>
      </c>
      <c r="AT82" s="170">
        <f>'Projection - England'!$B$13*'Eng19'!AQ82</f>
        <v>0</v>
      </c>
      <c r="AU82" s="170">
        <f>'Projection - England'!$C$13*'Eng19'!AP82</f>
        <v>7255.1807625402307</v>
      </c>
      <c r="AV82" s="170">
        <f>'Projection - England'!$C$13*'Eng19'!AQ82</f>
        <v>0</v>
      </c>
      <c r="AW82" s="170">
        <f>'Projection - England'!$D$13*'Eng19'!AP82</f>
        <v>0</v>
      </c>
      <c r="AX82" s="170">
        <f>'Projection - England'!$D$13*'Eng19'!AQ82</f>
        <v>0</v>
      </c>
      <c r="AY82" s="170">
        <f>'Projection - England'!$E$13*'Eng19'!AP82</f>
        <v>1437.3311128865971</v>
      </c>
      <c r="AZ82" s="170">
        <f>'Projection - England'!$E$13*'Eng19'!AQ82</f>
        <v>0</v>
      </c>
      <c r="BA82" s="170">
        <f>'Projection - England'!$F$13*'Eng19'!AP82</f>
        <v>2949.7813065053642</v>
      </c>
      <c r="BB82" s="170">
        <f>'Projection - England'!$F$13*'Eng19'!AQ82</f>
        <v>0</v>
      </c>
      <c r="BC82" s="170">
        <f>'Projection - England'!$G$13*'Eng19'!AP82</f>
        <v>1451.3273390570323</v>
      </c>
      <c r="BD82" s="170">
        <f>'Projection - England'!$G$13*'Eng19'!AQ82</f>
        <v>0</v>
      </c>
    </row>
    <row r="83" spans="1:56" ht="19.95" customHeight="1">
      <c r="A83" s="132" t="s">
        <v>102</v>
      </c>
      <c r="B83" s="20" t="s">
        <v>69</v>
      </c>
      <c r="C83" s="20" t="s">
        <v>21</v>
      </c>
      <c r="D83" s="153">
        <v>13034.308604108322</v>
      </c>
      <c r="E83" s="154">
        <v>18943.164490304378</v>
      </c>
      <c r="F83" s="155">
        <v>3845.3343869716437</v>
      </c>
      <c r="G83" s="156">
        <v>3335.552873493426</v>
      </c>
      <c r="H83" s="157">
        <v>2994.8828664356101</v>
      </c>
      <c r="I83" s="158">
        <v>0</v>
      </c>
      <c r="J83" s="159">
        <v>1425.21259316433</v>
      </c>
      <c r="K83" s="160">
        <v>0</v>
      </c>
      <c r="L83" s="161">
        <v>0</v>
      </c>
      <c r="M83" s="162">
        <v>0</v>
      </c>
      <c r="N83" s="163">
        <v>0</v>
      </c>
      <c r="O83" s="164">
        <v>0</v>
      </c>
      <c r="P83" s="170">
        <f t="shared" si="29"/>
        <v>43578.455814477711</v>
      </c>
      <c r="Q83" s="86">
        <f t="shared" si="44"/>
        <v>-0.94506059310872403</v>
      </c>
      <c r="R83" s="86">
        <f t="shared" si="45"/>
        <v>0</v>
      </c>
      <c r="S83" s="86">
        <f t="shared" si="46"/>
        <v>0</v>
      </c>
      <c r="T83" s="86">
        <f t="shared" si="47"/>
        <v>0</v>
      </c>
      <c r="U83" s="86">
        <f t="shared" si="48"/>
        <v>-8.8357360441388269E-2</v>
      </c>
      <c r="V83" s="86">
        <f t="shared" si="49"/>
        <v>0</v>
      </c>
      <c r="W83" s="86">
        <f t="shared" si="50"/>
        <v>0</v>
      </c>
      <c r="X83" s="86">
        <f t="shared" si="51"/>
        <v>0</v>
      </c>
      <c r="Y83" s="86">
        <f t="shared" si="52"/>
        <v>0</v>
      </c>
      <c r="Z83" s="86">
        <f t="shared" si="53"/>
        <v>0</v>
      </c>
      <c r="AA83" s="86">
        <f t="shared" si="54"/>
        <v>0</v>
      </c>
      <c r="AB83" s="86">
        <f t="shared" si="55"/>
        <v>0</v>
      </c>
      <c r="AD83" s="170">
        <f t="shared" si="30"/>
        <v>-12318.211420160756</v>
      </c>
      <c r="AE83" s="170">
        <f t="shared" si="31"/>
        <v>0</v>
      </c>
      <c r="AF83" s="170">
        <f t="shared" si="32"/>
        <v>0</v>
      </c>
      <c r="AG83" s="170">
        <f t="shared" si="33"/>
        <v>0</v>
      </c>
      <c r="AH83" s="170">
        <f t="shared" si="34"/>
        <v>-264.61994490938929</v>
      </c>
      <c r="AI83" s="170">
        <f t="shared" si="35"/>
        <v>0</v>
      </c>
      <c r="AJ83" s="170">
        <f t="shared" si="36"/>
        <v>0</v>
      </c>
      <c r="AK83" s="170">
        <f t="shared" si="37"/>
        <v>0</v>
      </c>
      <c r="AL83" s="170">
        <f t="shared" si="38"/>
        <v>0</v>
      </c>
      <c r="AM83" s="170">
        <f t="shared" si="39"/>
        <v>0</v>
      </c>
      <c r="AN83" s="170">
        <f t="shared" si="40"/>
        <v>0</v>
      </c>
      <c r="AO83" s="170">
        <f t="shared" si="41"/>
        <v>0</v>
      </c>
      <c r="AP83" s="170">
        <f t="shared" si="42"/>
        <v>12582.831365070146</v>
      </c>
      <c r="AQ83" s="170">
        <f t="shared" si="43"/>
        <v>0</v>
      </c>
      <c r="AR83" s="170"/>
      <c r="AS83" s="170">
        <f>'Projection - England'!$B$13*'Eng19'!AP83</f>
        <v>0</v>
      </c>
      <c r="AT83" s="170">
        <f>'Projection - England'!$B$13*'Eng19'!AQ83</f>
        <v>0</v>
      </c>
      <c r="AU83" s="170">
        <f>'Projection - England'!$C$13*'Eng19'!AP83</f>
        <v>6972.1522715435894</v>
      </c>
      <c r="AV83" s="170">
        <f>'Projection - England'!$C$13*'Eng19'!AQ83</f>
        <v>0</v>
      </c>
      <c r="AW83" s="170">
        <f>'Projection - England'!$D$13*'Eng19'!AP83</f>
        <v>0</v>
      </c>
      <c r="AX83" s="170">
        <f>'Projection - England'!$D$13*'Eng19'!AQ83</f>
        <v>0</v>
      </c>
      <c r="AY83" s="170">
        <f>'Projection - England'!$E$13*'Eng19'!AP83</f>
        <v>1381.2600556300742</v>
      </c>
      <c r="AZ83" s="170">
        <f>'Projection - England'!$E$13*'Eng19'!AQ83</f>
        <v>0</v>
      </c>
      <c r="BA83" s="170">
        <f>'Projection - England'!$F$13*'Eng19'!AP83</f>
        <v>2834.7087563821606</v>
      </c>
      <c r="BB83" s="170">
        <f>'Projection - England'!$F$13*'Eng19'!AQ83</f>
        <v>0</v>
      </c>
      <c r="BC83" s="170">
        <f>'Projection - England'!$G$13*'Eng19'!AP83</f>
        <v>1394.7102815143251</v>
      </c>
      <c r="BD83" s="170">
        <f>'Projection - England'!$G$13*'Eng19'!AQ83</f>
        <v>0</v>
      </c>
    </row>
    <row r="84" spans="1:56" ht="19.95" customHeight="1">
      <c r="A84" s="132" t="s">
        <v>103</v>
      </c>
      <c r="B84" s="20" t="s">
        <v>69</v>
      </c>
      <c r="C84" s="20" t="s">
        <v>21</v>
      </c>
      <c r="D84" s="153">
        <v>12755.311151200045</v>
      </c>
      <c r="E84" s="154">
        <v>18537.688848799953</v>
      </c>
      <c r="F84" s="155">
        <v>7017.1359024529456</v>
      </c>
      <c r="G84" s="156">
        <v>6086.8640975470544</v>
      </c>
      <c r="H84" s="157">
        <v>8563</v>
      </c>
      <c r="I84" s="158">
        <v>0</v>
      </c>
      <c r="J84" s="159">
        <v>2367</v>
      </c>
      <c r="K84" s="160">
        <v>0</v>
      </c>
      <c r="L84" s="161">
        <v>0</v>
      </c>
      <c r="M84" s="162">
        <v>0</v>
      </c>
      <c r="N84" s="163">
        <v>0</v>
      </c>
      <c r="O84" s="164">
        <v>0</v>
      </c>
      <c r="P84" s="170">
        <f t="shared" si="29"/>
        <v>55327</v>
      </c>
      <c r="Q84" s="86">
        <f t="shared" si="44"/>
        <v>-0.94506059310872403</v>
      </c>
      <c r="R84" s="86">
        <f t="shared" si="45"/>
        <v>0</v>
      </c>
      <c r="S84" s="86">
        <f t="shared" si="46"/>
        <v>0</v>
      </c>
      <c r="T84" s="86">
        <f t="shared" si="47"/>
        <v>0</v>
      </c>
      <c r="U84" s="86">
        <f t="shared" si="48"/>
        <v>-8.8357360441388269E-2</v>
      </c>
      <c r="V84" s="86">
        <f t="shared" si="49"/>
        <v>0</v>
      </c>
      <c r="W84" s="86">
        <f t="shared" si="50"/>
        <v>0</v>
      </c>
      <c r="X84" s="86">
        <f t="shared" si="51"/>
        <v>0</v>
      </c>
      <c r="Y84" s="86">
        <f t="shared" si="52"/>
        <v>0</v>
      </c>
      <c r="Z84" s="86">
        <f t="shared" si="53"/>
        <v>0</v>
      </c>
      <c r="AA84" s="86">
        <f t="shared" si="54"/>
        <v>0</v>
      </c>
      <c r="AB84" s="86">
        <f t="shared" si="55"/>
        <v>0</v>
      </c>
      <c r="AD84" s="170">
        <f t="shared" si="30"/>
        <v>-12054.541921839436</v>
      </c>
      <c r="AE84" s="170">
        <f t="shared" si="31"/>
        <v>0</v>
      </c>
      <c r="AF84" s="170">
        <f t="shared" si="32"/>
        <v>0</v>
      </c>
      <c r="AG84" s="170">
        <f t="shared" si="33"/>
        <v>0</v>
      </c>
      <c r="AH84" s="170">
        <f t="shared" si="34"/>
        <v>-756.60407745960777</v>
      </c>
      <c r="AI84" s="170">
        <f t="shared" si="35"/>
        <v>0</v>
      </c>
      <c r="AJ84" s="170">
        <f t="shared" si="36"/>
        <v>0</v>
      </c>
      <c r="AK84" s="170">
        <f t="shared" si="37"/>
        <v>0</v>
      </c>
      <c r="AL84" s="170">
        <f t="shared" si="38"/>
        <v>0</v>
      </c>
      <c r="AM84" s="170">
        <f t="shared" si="39"/>
        <v>0</v>
      </c>
      <c r="AN84" s="170">
        <f t="shared" si="40"/>
        <v>0</v>
      </c>
      <c r="AO84" s="170">
        <f t="shared" si="41"/>
        <v>0</v>
      </c>
      <c r="AP84" s="170">
        <f t="shared" si="42"/>
        <v>12811.145999299044</v>
      </c>
      <c r="AQ84" s="170">
        <f t="shared" si="43"/>
        <v>0</v>
      </c>
      <c r="AR84" s="170"/>
      <c r="AS84" s="170">
        <f>'Projection - England'!$B$13*'Eng19'!AP84</f>
        <v>0</v>
      </c>
      <c r="AT84" s="170">
        <f>'Projection - England'!$B$13*'Eng19'!AQ84</f>
        <v>0</v>
      </c>
      <c r="AU84" s="170">
        <f>'Projection - England'!$C$13*'Eng19'!AP84</f>
        <v>7098.6615085730709</v>
      </c>
      <c r="AV84" s="170">
        <f>'Projection - England'!$C$13*'Eng19'!AQ84</f>
        <v>0</v>
      </c>
      <c r="AW84" s="170">
        <f>'Projection - England'!$D$13*'Eng19'!AP84</f>
        <v>0</v>
      </c>
      <c r="AX84" s="170">
        <f>'Projection - England'!$D$13*'Eng19'!AQ84</f>
        <v>0</v>
      </c>
      <c r="AY84" s="170">
        <f>'Projection - England'!$E$13*'Eng19'!AP84</f>
        <v>1406.3229270321031</v>
      </c>
      <c r="AZ84" s="170">
        <f>'Projection - England'!$E$13*'Eng19'!AQ84</f>
        <v>0</v>
      </c>
      <c r="BA84" s="170">
        <f>'Projection - England'!$F$13*'Eng19'!AP84</f>
        <v>2886.1443573277065</v>
      </c>
      <c r="BB84" s="170">
        <f>'Projection - England'!$F$13*'Eng19'!AQ84</f>
        <v>0</v>
      </c>
      <c r="BC84" s="170">
        <f>'Projection - England'!$G$13*'Eng19'!AP84</f>
        <v>1420.0172063661669</v>
      </c>
      <c r="BD84" s="170">
        <f>'Projection - England'!$G$13*'Eng19'!AQ84</f>
        <v>0</v>
      </c>
    </row>
    <row r="85" spans="1:56" ht="19.95" customHeight="1">
      <c r="A85" s="132" t="s">
        <v>104</v>
      </c>
      <c r="B85" s="20" t="s">
        <v>69</v>
      </c>
      <c r="C85" s="20" t="s">
        <v>21</v>
      </c>
      <c r="D85" s="153">
        <v>12605.672106942253</v>
      </c>
      <c r="E85" s="154">
        <v>18320.213790042035</v>
      </c>
      <c r="F85" s="155">
        <v>2279.1172852021909</v>
      </c>
      <c r="G85" s="156">
        <v>1976.971426839079</v>
      </c>
      <c r="H85" s="157">
        <v>10327.028525924041</v>
      </c>
      <c r="I85" s="158">
        <v>5233.9765020401592</v>
      </c>
      <c r="J85" s="159">
        <v>23.179522500588199</v>
      </c>
      <c r="K85" s="160">
        <v>0</v>
      </c>
      <c r="L85" s="161">
        <v>1739</v>
      </c>
      <c r="M85" s="162">
        <v>0</v>
      </c>
      <c r="N85" s="163">
        <v>1.3233759983726274</v>
      </c>
      <c r="O85" s="164">
        <v>101.18618302038068</v>
      </c>
      <c r="P85" s="170">
        <f t="shared" si="29"/>
        <v>52607.6687185091</v>
      </c>
      <c r="Q85" s="86">
        <f t="shared" si="44"/>
        <v>-0.94506059310872403</v>
      </c>
      <c r="R85" s="86">
        <f t="shared" si="45"/>
        <v>0</v>
      </c>
      <c r="S85" s="86">
        <f t="shared" si="46"/>
        <v>0</v>
      </c>
      <c r="T85" s="86">
        <f t="shared" si="47"/>
        <v>0</v>
      </c>
      <c r="U85" s="86">
        <f t="shared" si="48"/>
        <v>-8.8357360441388269E-2</v>
      </c>
      <c r="V85" s="86">
        <f t="shared" si="49"/>
        <v>0</v>
      </c>
      <c r="W85" s="86">
        <f t="shared" si="50"/>
        <v>0</v>
      </c>
      <c r="X85" s="86">
        <f t="shared" si="51"/>
        <v>0</v>
      </c>
      <c r="Y85" s="86">
        <f t="shared" si="52"/>
        <v>0</v>
      </c>
      <c r="Z85" s="86">
        <f t="shared" si="53"/>
        <v>0</v>
      </c>
      <c r="AA85" s="86">
        <f t="shared" si="54"/>
        <v>0</v>
      </c>
      <c r="AB85" s="86">
        <f t="shared" si="55"/>
        <v>0</v>
      </c>
      <c r="AD85" s="170">
        <f t="shared" si="30"/>
        <v>-11913.123957920945</v>
      </c>
      <c r="AE85" s="170">
        <f t="shared" si="31"/>
        <v>0</v>
      </c>
      <c r="AF85" s="170">
        <f t="shared" si="32"/>
        <v>0</v>
      </c>
      <c r="AG85" s="170">
        <f t="shared" si="33"/>
        <v>0</v>
      </c>
      <c r="AH85" s="170">
        <f t="shared" si="34"/>
        <v>-912.4689817535691</v>
      </c>
      <c r="AI85" s="170">
        <f t="shared" si="35"/>
        <v>0</v>
      </c>
      <c r="AJ85" s="170">
        <f t="shared" si="36"/>
        <v>0</v>
      </c>
      <c r="AK85" s="170">
        <f t="shared" si="37"/>
        <v>0</v>
      </c>
      <c r="AL85" s="170">
        <f t="shared" si="38"/>
        <v>0</v>
      </c>
      <c r="AM85" s="170">
        <f t="shared" si="39"/>
        <v>0</v>
      </c>
      <c r="AN85" s="170">
        <f t="shared" si="40"/>
        <v>0</v>
      </c>
      <c r="AO85" s="170">
        <f t="shared" si="41"/>
        <v>0</v>
      </c>
      <c r="AP85" s="170">
        <f t="shared" si="42"/>
        <v>12825.592939674514</v>
      </c>
      <c r="AQ85" s="170">
        <f t="shared" si="43"/>
        <v>0</v>
      </c>
      <c r="AR85" s="170"/>
      <c r="AS85" s="170">
        <f>'Projection - England'!$B$13*'Eng19'!AP85</f>
        <v>0</v>
      </c>
      <c r="AT85" s="170">
        <f>'Projection - England'!$B$13*'Eng19'!AQ85</f>
        <v>0</v>
      </c>
      <c r="AU85" s="170">
        <f>'Projection - England'!$C$13*'Eng19'!AP85</f>
        <v>7106.6665644490722</v>
      </c>
      <c r="AV85" s="170">
        <f>'Projection - England'!$C$13*'Eng19'!AQ85</f>
        <v>0</v>
      </c>
      <c r="AW85" s="170">
        <f>'Projection - England'!$D$13*'Eng19'!AP85</f>
        <v>0</v>
      </c>
      <c r="AX85" s="170">
        <f>'Projection - England'!$D$13*'Eng19'!AQ85</f>
        <v>0</v>
      </c>
      <c r="AY85" s="170">
        <f>'Projection - England'!$E$13*'Eng19'!AP85</f>
        <v>1407.9088166532658</v>
      </c>
      <c r="AZ85" s="170">
        <f>'Projection - England'!$E$13*'Eng19'!AQ85</f>
        <v>0</v>
      </c>
      <c r="BA85" s="170">
        <f>'Projection - England'!$F$13*'Eng19'!AP85</f>
        <v>2889.3990197480393</v>
      </c>
      <c r="BB85" s="170">
        <f>'Projection - England'!$F$13*'Eng19'!AQ85</f>
        <v>0</v>
      </c>
      <c r="BC85" s="170">
        <f>'Projection - England'!$G$13*'Eng19'!AP85</f>
        <v>1421.6185388241402</v>
      </c>
      <c r="BD85" s="170">
        <f>'Projection - England'!$G$13*'Eng19'!AQ85</f>
        <v>0</v>
      </c>
    </row>
    <row r="86" spans="1:56" ht="19.95" customHeight="1">
      <c r="A86" s="132" t="s">
        <v>105</v>
      </c>
      <c r="B86" s="20" t="s">
        <v>69</v>
      </c>
      <c r="C86" s="20" t="s">
        <v>21</v>
      </c>
      <c r="D86" s="153">
        <v>11968.817564408393</v>
      </c>
      <c r="E86" s="154">
        <v>17394.653353962291</v>
      </c>
      <c r="F86" s="155">
        <v>6567.1994736785591</v>
      </c>
      <c r="G86" s="156">
        <v>5696.5763886360719</v>
      </c>
      <c r="H86" s="157">
        <v>4106.94560304265</v>
      </c>
      <c r="I86" s="158">
        <v>0</v>
      </c>
      <c r="J86" s="159">
        <v>1925.96725882084</v>
      </c>
      <c r="K86" s="160">
        <v>0</v>
      </c>
      <c r="L86" s="161">
        <v>5.9378638460024602</v>
      </c>
      <c r="M86" s="162">
        <v>0</v>
      </c>
      <c r="N86" s="163">
        <v>8.7998924907022325E-2</v>
      </c>
      <c r="O86" s="164">
        <v>6.7284545980797592</v>
      </c>
      <c r="P86" s="170">
        <f t="shared" si="29"/>
        <v>47672.913959917802</v>
      </c>
      <c r="Q86" s="86">
        <f t="shared" si="44"/>
        <v>-0.94506059310872403</v>
      </c>
      <c r="R86" s="86">
        <f t="shared" si="45"/>
        <v>0</v>
      </c>
      <c r="S86" s="86">
        <f t="shared" si="46"/>
        <v>0</v>
      </c>
      <c r="T86" s="86">
        <f t="shared" si="47"/>
        <v>0</v>
      </c>
      <c r="U86" s="86">
        <f t="shared" si="48"/>
        <v>-8.8357360441388269E-2</v>
      </c>
      <c r="V86" s="86">
        <f t="shared" si="49"/>
        <v>0</v>
      </c>
      <c r="W86" s="86">
        <f t="shared" si="50"/>
        <v>0</v>
      </c>
      <c r="X86" s="86">
        <f t="shared" si="51"/>
        <v>0</v>
      </c>
      <c r="Y86" s="86">
        <f t="shared" si="52"/>
        <v>0</v>
      </c>
      <c r="Z86" s="86">
        <f t="shared" si="53"/>
        <v>0</v>
      </c>
      <c r="AA86" s="86">
        <f t="shared" si="54"/>
        <v>0</v>
      </c>
      <c r="AB86" s="86">
        <f t="shared" si="55"/>
        <v>0</v>
      </c>
      <c r="AD86" s="170">
        <f t="shared" si="30"/>
        <v>-11311.25782622991</v>
      </c>
      <c r="AE86" s="170">
        <f t="shared" si="31"/>
        <v>0</v>
      </c>
      <c r="AF86" s="170">
        <f t="shared" si="32"/>
        <v>0</v>
      </c>
      <c r="AG86" s="170">
        <f t="shared" si="33"/>
        <v>0</v>
      </c>
      <c r="AH86" s="170">
        <f t="shared" si="34"/>
        <v>-362.87887296121414</v>
      </c>
      <c r="AI86" s="170">
        <f t="shared" si="35"/>
        <v>0</v>
      </c>
      <c r="AJ86" s="170">
        <f t="shared" si="36"/>
        <v>0</v>
      </c>
      <c r="AK86" s="170">
        <f t="shared" si="37"/>
        <v>0</v>
      </c>
      <c r="AL86" s="170">
        <f t="shared" si="38"/>
        <v>0</v>
      </c>
      <c r="AM86" s="170">
        <f t="shared" si="39"/>
        <v>0</v>
      </c>
      <c r="AN86" s="170">
        <f t="shared" si="40"/>
        <v>0</v>
      </c>
      <c r="AO86" s="170">
        <f t="shared" si="41"/>
        <v>0</v>
      </c>
      <c r="AP86" s="170">
        <f t="shared" si="42"/>
        <v>11674.136699191124</v>
      </c>
      <c r="AQ86" s="170">
        <f t="shared" si="43"/>
        <v>0</v>
      </c>
      <c r="AR86" s="170"/>
      <c r="AS86" s="170">
        <f>'Projection - England'!$B$13*'Eng19'!AP86</f>
        <v>0</v>
      </c>
      <c r="AT86" s="170">
        <f>'Projection - England'!$B$13*'Eng19'!AQ86</f>
        <v>0</v>
      </c>
      <c r="AU86" s="170">
        <f>'Projection - England'!$C$13*'Eng19'!AP86</f>
        <v>6468.6441663300493</v>
      </c>
      <c r="AV86" s="170">
        <f>'Projection - England'!$C$13*'Eng19'!AQ86</f>
        <v>0</v>
      </c>
      <c r="AW86" s="170">
        <f>'Projection - England'!$D$13*'Eng19'!AP86</f>
        <v>0</v>
      </c>
      <c r="AX86" s="170">
        <f>'Projection - England'!$D$13*'Eng19'!AQ86</f>
        <v>0</v>
      </c>
      <c r="AY86" s="170">
        <f>'Projection - England'!$E$13*'Eng19'!AP86</f>
        <v>1281.5095616174881</v>
      </c>
      <c r="AZ86" s="170">
        <f>'Projection - England'!$E$13*'Eng19'!AQ86</f>
        <v>0</v>
      </c>
      <c r="BA86" s="170">
        <f>'Projection - England'!$F$13*'Eng19'!AP86</f>
        <v>2629.9945190606891</v>
      </c>
      <c r="BB86" s="170">
        <f>'Projection - England'!$F$13*'Eng19'!AQ86</f>
        <v>0</v>
      </c>
      <c r="BC86" s="170">
        <f>'Projection - England'!$G$13*'Eng19'!AP86</f>
        <v>1293.9884521829001</v>
      </c>
      <c r="BD86" s="170">
        <f>'Projection - England'!$G$13*'Eng19'!AQ86</f>
        <v>0</v>
      </c>
    </row>
    <row r="87" spans="1:56" ht="19.95" customHeight="1">
      <c r="A87" s="132" t="s">
        <v>106</v>
      </c>
      <c r="B87" s="20" t="s">
        <v>69</v>
      </c>
      <c r="C87" s="20" t="s">
        <v>21</v>
      </c>
      <c r="D87" s="153">
        <v>13182.586799870967</v>
      </c>
      <c r="E87" s="154">
        <v>19158.661785785931</v>
      </c>
      <c r="F87" s="155">
        <v>5964.3129974235981</v>
      </c>
      <c r="G87" s="156">
        <v>5173.6154401485019</v>
      </c>
      <c r="H87" s="157">
        <v>3741.6084468904401</v>
      </c>
      <c r="I87" s="158">
        <v>0</v>
      </c>
      <c r="J87" s="159">
        <v>1735.2095694247701</v>
      </c>
      <c r="K87" s="160">
        <v>0</v>
      </c>
      <c r="L87" s="161">
        <v>0</v>
      </c>
      <c r="M87" s="162">
        <v>0</v>
      </c>
      <c r="N87" s="163">
        <v>0.68149101111420096</v>
      </c>
      <c r="O87" s="164">
        <v>52.107242584226796</v>
      </c>
      <c r="P87" s="170">
        <f t="shared" si="29"/>
        <v>49008.783773139548</v>
      </c>
      <c r="Q87" s="86">
        <f t="shared" si="44"/>
        <v>-0.94506059310872403</v>
      </c>
      <c r="R87" s="86">
        <f t="shared" si="45"/>
        <v>0</v>
      </c>
      <c r="S87" s="86">
        <f t="shared" si="46"/>
        <v>0</v>
      </c>
      <c r="T87" s="86">
        <f t="shared" si="47"/>
        <v>0</v>
      </c>
      <c r="U87" s="86">
        <f t="shared" si="48"/>
        <v>-8.8357360441388269E-2</v>
      </c>
      <c r="V87" s="86">
        <f t="shared" si="49"/>
        <v>0</v>
      </c>
      <c r="W87" s="86">
        <f t="shared" si="50"/>
        <v>0</v>
      </c>
      <c r="X87" s="86">
        <f t="shared" si="51"/>
        <v>0</v>
      </c>
      <c r="Y87" s="86">
        <f t="shared" si="52"/>
        <v>0</v>
      </c>
      <c r="Z87" s="86">
        <f t="shared" si="53"/>
        <v>0</v>
      </c>
      <c r="AA87" s="86">
        <f t="shared" si="54"/>
        <v>0</v>
      </c>
      <c r="AB87" s="86">
        <f t="shared" si="55"/>
        <v>0</v>
      </c>
      <c r="AD87" s="170">
        <f t="shared" si="30"/>
        <v>-12458.343299793292</v>
      </c>
      <c r="AE87" s="170">
        <f t="shared" si="31"/>
        <v>0</v>
      </c>
      <c r="AF87" s="170">
        <f t="shared" si="32"/>
        <v>0</v>
      </c>
      <c r="AG87" s="170">
        <f t="shared" si="33"/>
        <v>0</v>
      </c>
      <c r="AH87" s="170">
        <f t="shared" si="34"/>
        <v>-330.59864617244159</v>
      </c>
      <c r="AI87" s="170">
        <f t="shared" si="35"/>
        <v>0</v>
      </c>
      <c r="AJ87" s="170">
        <f t="shared" si="36"/>
        <v>0</v>
      </c>
      <c r="AK87" s="170">
        <f t="shared" si="37"/>
        <v>0</v>
      </c>
      <c r="AL87" s="170">
        <f t="shared" si="38"/>
        <v>0</v>
      </c>
      <c r="AM87" s="170">
        <f t="shared" si="39"/>
        <v>0</v>
      </c>
      <c r="AN87" s="170">
        <f t="shared" si="40"/>
        <v>0</v>
      </c>
      <c r="AO87" s="170">
        <f t="shared" si="41"/>
        <v>0</v>
      </c>
      <c r="AP87" s="170">
        <f t="shared" si="42"/>
        <v>12788.941945965735</v>
      </c>
      <c r="AQ87" s="170">
        <f t="shared" si="43"/>
        <v>0</v>
      </c>
      <c r="AR87" s="170"/>
      <c r="AS87" s="170">
        <f>'Projection - England'!$B$13*'Eng19'!AP87</f>
        <v>0</v>
      </c>
      <c r="AT87" s="170">
        <f>'Projection - England'!$B$13*'Eng19'!AQ87</f>
        <v>0</v>
      </c>
      <c r="AU87" s="170">
        <f>'Projection - England'!$C$13*'Eng19'!AP87</f>
        <v>7086.3582330706222</v>
      </c>
      <c r="AV87" s="170">
        <f>'Projection - England'!$C$13*'Eng19'!AQ87</f>
        <v>0</v>
      </c>
      <c r="AW87" s="170">
        <f>'Projection - England'!$D$13*'Eng19'!AP87</f>
        <v>0</v>
      </c>
      <c r="AX87" s="170">
        <f>'Projection - England'!$D$13*'Eng19'!AQ87</f>
        <v>0</v>
      </c>
      <c r="AY87" s="170">
        <f>'Projection - England'!$E$13*'Eng19'!AP87</f>
        <v>1403.8855128243979</v>
      </c>
      <c r="AZ87" s="170">
        <f>'Projection - England'!$E$13*'Eng19'!AQ87</f>
        <v>0</v>
      </c>
      <c r="BA87" s="170">
        <f>'Projection - England'!$F$13*'Eng19'!AP87</f>
        <v>2881.1421425967806</v>
      </c>
      <c r="BB87" s="170">
        <f>'Projection - England'!$F$13*'Eng19'!AQ87</f>
        <v>0</v>
      </c>
      <c r="BC87" s="170">
        <f>'Projection - England'!$G$13*'Eng19'!AP87</f>
        <v>1417.5560574739368</v>
      </c>
      <c r="BD87" s="170">
        <f>'Projection - England'!$G$13*'Eng19'!AQ87</f>
        <v>0</v>
      </c>
    </row>
    <row r="88" spans="1:56" ht="19.95" customHeight="1">
      <c r="A88" s="132" t="s">
        <v>107</v>
      </c>
      <c r="B88" s="20" t="s">
        <v>69</v>
      </c>
      <c r="C88" s="20" t="s">
        <v>21</v>
      </c>
      <c r="D88" s="153">
        <v>10479.292570014359</v>
      </c>
      <c r="E88" s="154">
        <v>15229.880534916692</v>
      </c>
      <c r="F88" s="155">
        <v>10746.285790752238</v>
      </c>
      <c r="G88" s="156">
        <v>9321.635218557527</v>
      </c>
      <c r="H88" s="157">
        <v>3136.25105354066</v>
      </c>
      <c r="I88" s="158">
        <v>0</v>
      </c>
      <c r="J88" s="159">
        <v>1184.06567630052</v>
      </c>
      <c r="K88" s="160">
        <v>0</v>
      </c>
      <c r="L88" s="161">
        <v>61.711540606406501</v>
      </c>
      <c r="M88" s="162">
        <v>0</v>
      </c>
      <c r="N88" s="163">
        <v>6.6663033902653117</v>
      </c>
      <c r="O88" s="164">
        <v>509.70986004450583</v>
      </c>
      <c r="P88" s="170">
        <f t="shared" si="29"/>
        <v>50675.498548123178</v>
      </c>
      <c r="Q88" s="86">
        <f t="shared" si="44"/>
        <v>-0.94506059310872403</v>
      </c>
      <c r="R88" s="86">
        <f t="shared" si="45"/>
        <v>0</v>
      </c>
      <c r="S88" s="86">
        <f t="shared" si="46"/>
        <v>0</v>
      </c>
      <c r="T88" s="86">
        <f t="shared" si="47"/>
        <v>0</v>
      </c>
      <c r="U88" s="86">
        <f t="shared" si="48"/>
        <v>-8.8357360441388269E-2</v>
      </c>
      <c r="V88" s="86">
        <f t="shared" si="49"/>
        <v>0</v>
      </c>
      <c r="W88" s="86">
        <f t="shared" si="50"/>
        <v>0</v>
      </c>
      <c r="X88" s="86">
        <f t="shared" si="51"/>
        <v>0</v>
      </c>
      <c r="Y88" s="86">
        <f t="shared" si="52"/>
        <v>0</v>
      </c>
      <c r="Z88" s="86">
        <f t="shared" si="53"/>
        <v>0</v>
      </c>
      <c r="AA88" s="86">
        <f t="shared" si="54"/>
        <v>0</v>
      </c>
      <c r="AB88" s="86">
        <f t="shared" si="55"/>
        <v>0</v>
      </c>
      <c r="AD88" s="170">
        <f t="shared" si="30"/>
        <v>-9903.5664515776152</v>
      </c>
      <c r="AE88" s="170">
        <f t="shared" si="31"/>
        <v>0</v>
      </c>
      <c r="AF88" s="170">
        <f t="shared" si="32"/>
        <v>0</v>
      </c>
      <c r="AG88" s="170">
        <f t="shared" si="33"/>
        <v>0</v>
      </c>
      <c r="AH88" s="170">
        <f t="shared" si="34"/>
        <v>-277.11086477237581</v>
      </c>
      <c r="AI88" s="170">
        <f t="shared" si="35"/>
        <v>0</v>
      </c>
      <c r="AJ88" s="170">
        <f t="shared" si="36"/>
        <v>0</v>
      </c>
      <c r="AK88" s="170">
        <f t="shared" si="37"/>
        <v>0</v>
      </c>
      <c r="AL88" s="170">
        <f t="shared" si="38"/>
        <v>0</v>
      </c>
      <c r="AM88" s="170">
        <f t="shared" si="39"/>
        <v>0</v>
      </c>
      <c r="AN88" s="170">
        <f t="shared" si="40"/>
        <v>0</v>
      </c>
      <c r="AO88" s="170">
        <f t="shared" si="41"/>
        <v>0</v>
      </c>
      <c r="AP88" s="170">
        <f t="shared" si="42"/>
        <v>10180.677316349991</v>
      </c>
      <c r="AQ88" s="170">
        <f t="shared" si="43"/>
        <v>0</v>
      </c>
      <c r="AR88" s="170"/>
      <c r="AS88" s="170">
        <f>'Projection - England'!$B$13*'Eng19'!AP88</f>
        <v>0</v>
      </c>
      <c r="AT88" s="170">
        <f>'Projection - England'!$B$13*'Eng19'!AQ88</f>
        <v>0</v>
      </c>
      <c r="AU88" s="170">
        <f>'Projection - England'!$C$13*'Eng19'!AP88</f>
        <v>5641.1176799273735</v>
      </c>
      <c r="AV88" s="170">
        <f>'Projection - England'!$C$13*'Eng19'!AQ88</f>
        <v>0</v>
      </c>
      <c r="AW88" s="170">
        <f>'Projection - England'!$D$13*'Eng19'!AP88</f>
        <v>0</v>
      </c>
      <c r="AX88" s="170">
        <f>'Projection - England'!$D$13*'Eng19'!AQ88</f>
        <v>0</v>
      </c>
      <c r="AY88" s="170">
        <f>'Projection - England'!$E$13*'Eng19'!AP88</f>
        <v>1117.5674622303127</v>
      </c>
      <c r="AZ88" s="170">
        <f>'Projection - England'!$E$13*'Eng19'!AQ88</f>
        <v>0</v>
      </c>
      <c r="BA88" s="170">
        <f>'Projection - England'!$F$13*'Eng19'!AP88</f>
        <v>2293.5422320505422</v>
      </c>
      <c r="BB88" s="170">
        <f>'Projection - England'!$F$13*'Eng19'!AQ88</f>
        <v>0</v>
      </c>
      <c r="BC88" s="170">
        <f>'Projection - England'!$G$13*'Eng19'!AP88</f>
        <v>1128.4499421417656</v>
      </c>
      <c r="BD88" s="170">
        <f>'Projection - England'!$G$13*'Eng19'!AQ88</f>
        <v>0</v>
      </c>
    </row>
    <row r="89" spans="1:56" ht="19.95" customHeight="1">
      <c r="A89" s="132" t="s">
        <v>108</v>
      </c>
      <c r="B89" s="20" t="s">
        <v>69</v>
      </c>
      <c r="C89" s="20" t="s">
        <v>21</v>
      </c>
      <c r="D89" s="153">
        <v>6258.1393234847192</v>
      </c>
      <c r="E89" s="154">
        <v>9095.1477526508315</v>
      </c>
      <c r="F89" s="155">
        <v>14965.285289462205</v>
      </c>
      <c r="G89" s="156">
        <v>12981.315882186933</v>
      </c>
      <c r="H89" s="157">
        <v>4762.7650092946697</v>
      </c>
      <c r="I89" s="158">
        <v>0</v>
      </c>
      <c r="J89" s="159">
        <v>2453.56264223987</v>
      </c>
      <c r="K89" s="160">
        <v>0</v>
      </c>
      <c r="L89" s="161">
        <v>1594.2884593935901</v>
      </c>
      <c r="M89" s="162">
        <v>0</v>
      </c>
      <c r="N89" s="163">
        <v>1.1855183327874734</v>
      </c>
      <c r="O89" s="164">
        <v>90.645496928283322</v>
      </c>
      <c r="P89" s="170">
        <f t="shared" si="29"/>
        <v>52202.335373973889</v>
      </c>
      <c r="Q89" s="86">
        <f t="shared" si="44"/>
        <v>-0.94506059310872403</v>
      </c>
      <c r="R89" s="86">
        <f t="shared" si="45"/>
        <v>0</v>
      </c>
      <c r="S89" s="86">
        <f t="shared" si="46"/>
        <v>0</v>
      </c>
      <c r="T89" s="86">
        <f t="shared" si="47"/>
        <v>0</v>
      </c>
      <c r="U89" s="86">
        <f t="shared" si="48"/>
        <v>-8.8357360441388269E-2</v>
      </c>
      <c r="V89" s="86">
        <f t="shared" si="49"/>
        <v>0</v>
      </c>
      <c r="W89" s="86">
        <f t="shared" si="50"/>
        <v>0</v>
      </c>
      <c r="X89" s="86">
        <f t="shared" si="51"/>
        <v>0</v>
      </c>
      <c r="Y89" s="86">
        <f t="shared" si="52"/>
        <v>0</v>
      </c>
      <c r="Z89" s="86">
        <f t="shared" si="53"/>
        <v>0</v>
      </c>
      <c r="AA89" s="86">
        <f t="shared" si="54"/>
        <v>0</v>
      </c>
      <c r="AB89" s="86">
        <f t="shared" si="55"/>
        <v>0</v>
      </c>
      <c r="AD89" s="170">
        <f t="shared" si="30"/>
        <v>-5914.3208608094974</v>
      </c>
      <c r="AE89" s="170">
        <f t="shared" si="31"/>
        <v>0</v>
      </c>
      <c r="AF89" s="170">
        <f t="shared" si="32"/>
        <v>0</v>
      </c>
      <c r="AG89" s="170">
        <f t="shared" si="33"/>
        <v>0</v>
      </c>
      <c r="AH89" s="170">
        <f t="shared" si="34"/>
        <v>-420.82534462388105</v>
      </c>
      <c r="AI89" s="170">
        <f t="shared" si="35"/>
        <v>0</v>
      </c>
      <c r="AJ89" s="170">
        <f t="shared" si="36"/>
        <v>0</v>
      </c>
      <c r="AK89" s="170">
        <f t="shared" si="37"/>
        <v>0</v>
      </c>
      <c r="AL89" s="170">
        <f t="shared" si="38"/>
        <v>0</v>
      </c>
      <c r="AM89" s="170">
        <f t="shared" si="39"/>
        <v>0</v>
      </c>
      <c r="AN89" s="170">
        <f t="shared" si="40"/>
        <v>0</v>
      </c>
      <c r="AO89" s="170">
        <f t="shared" si="41"/>
        <v>0</v>
      </c>
      <c r="AP89" s="170">
        <f t="shared" si="42"/>
        <v>6335.1462054333788</v>
      </c>
      <c r="AQ89" s="170">
        <f t="shared" si="43"/>
        <v>0</v>
      </c>
      <c r="AR89" s="170"/>
      <c r="AS89" s="170">
        <f>'Projection - England'!$B$13*'Eng19'!AP89</f>
        <v>0</v>
      </c>
      <c r="AT89" s="170">
        <f>'Projection - England'!$B$13*'Eng19'!AQ89</f>
        <v>0</v>
      </c>
      <c r="AU89" s="170">
        <f>'Projection - England'!$C$13*'Eng19'!AP89</f>
        <v>3510.3072373192254</v>
      </c>
      <c r="AV89" s="170">
        <f>'Projection - England'!$C$13*'Eng19'!AQ89</f>
        <v>0</v>
      </c>
      <c r="AW89" s="170">
        <f>'Projection - England'!$D$13*'Eng19'!AP89</f>
        <v>0</v>
      </c>
      <c r="AX89" s="170">
        <f>'Projection - England'!$D$13*'Eng19'!AQ89</f>
        <v>0</v>
      </c>
      <c r="AY89" s="170">
        <f>'Projection - England'!$E$13*'Eng19'!AP89</f>
        <v>695.43047556314286</v>
      </c>
      <c r="AZ89" s="170">
        <f>'Projection - England'!$E$13*'Eng19'!AQ89</f>
        <v>0</v>
      </c>
      <c r="BA89" s="170">
        <f>'Projection - England'!$F$13*'Eng19'!AP89</f>
        <v>1427.20615896954</v>
      </c>
      <c r="BB89" s="170">
        <f>'Projection - England'!$F$13*'Eng19'!AQ89</f>
        <v>0</v>
      </c>
      <c r="BC89" s="170">
        <f>'Projection - England'!$G$13*'Eng19'!AP89</f>
        <v>702.20233358147209</v>
      </c>
      <c r="BD89" s="170">
        <f>'Projection - England'!$G$13*'Eng19'!AQ89</f>
        <v>0</v>
      </c>
    </row>
    <row r="90" spans="1:56" ht="19.95" customHeight="1">
      <c r="A90" s="132" t="s">
        <v>109</v>
      </c>
      <c r="B90" s="20" t="s">
        <v>69</v>
      </c>
      <c r="C90" s="20" t="s">
        <v>21</v>
      </c>
      <c r="D90" s="153">
        <v>9281.1134206376009</v>
      </c>
      <c r="E90" s="154">
        <v>13488.52965817415</v>
      </c>
      <c r="F90" s="155">
        <v>10646.741518841345</v>
      </c>
      <c r="G90" s="156">
        <v>9235.2876740274205</v>
      </c>
      <c r="H90" s="157">
        <v>2241.1238304906201</v>
      </c>
      <c r="I90" s="158">
        <v>0</v>
      </c>
      <c r="J90" s="159">
        <v>713.976401965175</v>
      </c>
      <c r="K90" s="160">
        <v>0</v>
      </c>
      <c r="L90" s="161">
        <v>2121.0621361540002</v>
      </c>
      <c r="M90" s="162">
        <v>0</v>
      </c>
      <c r="N90" s="163">
        <v>8.2583709790602473</v>
      </c>
      <c r="O90" s="164">
        <v>631.44037549795314</v>
      </c>
      <c r="P90" s="170">
        <f t="shared" si="29"/>
        <v>48367.533386767325</v>
      </c>
      <c r="Q90" s="86">
        <f t="shared" si="44"/>
        <v>-0.94506059310872403</v>
      </c>
      <c r="R90" s="86">
        <f t="shared" si="45"/>
        <v>0</v>
      </c>
      <c r="S90" s="86">
        <f t="shared" si="46"/>
        <v>0</v>
      </c>
      <c r="T90" s="86">
        <f t="shared" si="47"/>
        <v>0</v>
      </c>
      <c r="U90" s="86">
        <f t="shared" si="48"/>
        <v>-8.8357360441388269E-2</v>
      </c>
      <c r="V90" s="86">
        <f t="shared" si="49"/>
        <v>0</v>
      </c>
      <c r="W90" s="86">
        <f t="shared" si="50"/>
        <v>0</v>
      </c>
      <c r="X90" s="86">
        <f t="shared" si="51"/>
        <v>0</v>
      </c>
      <c r="Y90" s="86">
        <f t="shared" si="52"/>
        <v>0</v>
      </c>
      <c r="Z90" s="86">
        <f t="shared" si="53"/>
        <v>0</v>
      </c>
      <c r="AA90" s="86">
        <f t="shared" si="54"/>
        <v>0</v>
      </c>
      <c r="AB90" s="86">
        <f t="shared" si="55"/>
        <v>0</v>
      </c>
      <c r="AD90" s="170">
        <f t="shared" si="30"/>
        <v>-8771.2145540171095</v>
      </c>
      <c r="AE90" s="170">
        <f t="shared" si="31"/>
        <v>0</v>
      </c>
      <c r="AF90" s="170">
        <f t="shared" si="32"/>
        <v>0</v>
      </c>
      <c r="AG90" s="170">
        <f t="shared" si="33"/>
        <v>0</v>
      </c>
      <c r="AH90" s="170">
        <f t="shared" si="34"/>
        <v>-198.01978608444446</v>
      </c>
      <c r="AI90" s="170">
        <f t="shared" si="35"/>
        <v>0</v>
      </c>
      <c r="AJ90" s="170">
        <f t="shared" si="36"/>
        <v>0</v>
      </c>
      <c r="AK90" s="170">
        <f t="shared" si="37"/>
        <v>0</v>
      </c>
      <c r="AL90" s="170">
        <f t="shared" si="38"/>
        <v>0</v>
      </c>
      <c r="AM90" s="170">
        <f t="shared" si="39"/>
        <v>0</v>
      </c>
      <c r="AN90" s="170">
        <f t="shared" si="40"/>
        <v>0</v>
      </c>
      <c r="AO90" s="170">
        <f t="shared" si="41"/>
        <v>0</v>
      </c>
      <c r="AP90" s="170">
        <f t="shared" si="42"/>
        <v>8969.2343401015532</v>
      </c>
      <c r="AQ90" s="170">
        <f t="shared" si="43"/>
        <v>0</v>
      </c>
      <c r="AR90" s="170"/>
      <c r="AS90" s="170">
        <f>'Projection - England'!$B$13*'Eng19'!AP90</f>
        <v>0</v>
      </c>
      <c r="AT90" s="170">
        <f>'Projection - England'!$B$13*'Eng19'!AQ90</f>
        <v>0</v>
      </c>
      <c r="AU90" s="170">
        <f>'Projection - England'!$C$13*'Eng19'!AP90</f>
        <v>4969.8566057192957</v>
      </c>
      <c r="AV90" s="170">
        <f>'Projection - England'!$C$13*'Eng19'!AQ90</f>
        <v>0</v>
      </c>
      <c r="AW90" s="170">
        <f>'Projection - England'!$D$13*'Eng19'!AP90</f>
        <v>0</v>
      </c>
      <c r="AX90" s="170">
        <f>'Projection - England'!$D$13*'Eng19'!AQ90</f>
        <v>0</v>
      </c>
      <c r="AY90" s="170">
        <f>'Projection - England'!$E$13*'Eng19'!AP90</f>
        <v>984.5832598503381</v>
      </c>
      <c r="AZ90" s="170">
        <f>'Projection - England'!$E$13*'Eng19'!AQ90</f>
        <v>0</v>
      </c>
      <c r="BA90" s="170">
        <f>'Projection - England'!$F$13*'Eng19'!AP90</f>
        <v>2020.6236882828719</v>
      </c>
      <c r="BB90" s="170">
        <f>'Projection - England'!$F$13*'Eng19'!AQ90</f>
        <v>0</v>
      </c>
      <c r="BC90" s="170">
        <f>'Projection - England'!$G$13*'Eng19'!AP90</f>
        <v>994.17078624904968</v>
      </c>
      <c r="BD90" s="170">
        <f>'Projection - England'!$G$13*'Eng19'!AQ90</f>
        <v>0</v>
      </c>
    </row>
    <row r="91" spans="1:56" ht="19.95" customHeight="1">
      <c r="A91" s="132" t="s">
        <v>110</v>
      </c>
      <c r="B91" s="20" t="s">
        <v>69</v>
      </c>
      <c r="C91" s="20" t="s">
        <v>21</v>
      </c>
      <c r="D91" s="153">
        <v>15774.80838255753</v>
      </c>
      <c r="E91" s="154">
        <v>22926.017717551367</v>
      </c>
      <c r="F91" s="155">
        <v>4591.1696234297997</v>
      </c>
      <c r="G91" s="156">
        <v>3982.5116593273597</v>
      </c>
      <c r="H91" s="157">
        <v>3973.0533220545199</v>
      </c>
      <c r="I91" s="158">
        <v>0</v>
      </c>
      <c r="J91" s="159">
        <v>1901.94203541567</v>
      </c>
      <c r="K91" s="160">
        <v>0</v>
      </c>
      <c r="L91" s="161">
        <v>0</v>
      </c>
      <c r="M91" s="162">
        <v>0</v>
      </c>
      <c r="N91" s="163">
        <v>0</v>
      </c>
      <c r="O91" s="164">
        <v>0</v>
      </c>
      <c r="P91" s="170">
        <f t="shared" si="29"/>
        <v>53149.502740336247</v>
      </c>
      <c r="Q91" s="86">
        <f t="shared" si="44"/>
        <v>-0.94506059310872403</v>
      </c>
      <c r="R91" s="86">
        <f t="shared" si="45"/>
        <v>0</v>
      </c>
      <c r="S91" s="86">
        <f t="shared" si="46"/>
        <v>0</v>
      </c>
      <c r="T91" s="86">
        <f t="shared" si="47"/>
        <v>0</v>
      </c>
      <c r="U91" s="86">
        <f t="shared" si="48"/>
        <v>-8.8357360441388269E-2</v>
      </c>
      <c r="V91" s="86">
        <f t="shared" si="49"/>
        <v>0</v>
      </c>
      <c r="W91" s="86">
        <f t="shared" si="50"/>
        <v>0</v>
      </c>
      <c r="X91" s="86">
        <f t="shared" si="51"/>
        <v>0</v>
      </c>
      <c r="Y91" s="86">
        <f t="shared" si="52"/>
        <v>0</v>
      </c>
      <c r="Z91" s="86">
        <f t="shared" si="53"/>
        <v>0</v>
      </c>
      <c r="AA91" s="86">
        <f t="shared" si="54"/>
        <v>0</v>
      </c>
      <c r="AB91" s="86">
        <f t="shared" si="55"/>
        <v>0</v>
      </c>
      <c r="AD91" s="170">
        <f t="shared" si="30"/>
        <v>-14908.149766196291</v>
      </c>
      <c r="AE91" s="170">
        <f t="shared" si="31"/>
        <v>0</v>
      </c>
      <c r="AF91" s="170">
        <f t="shared" si="32"/>
        <v>0</v>
      </c>
      <c r="AG91" s="170">
        <f t="shared" si="33"/>
        <v>0</v>
      </c>
      <c r="AH91" s="170">
        <f t="shared" si="34"/>
        <v>-351.04850442962629</v>
      </c>
      <c r="AI91" s="170">
        <f t="shared" si="35"/>
        <v>0</v>
      </c>
      <c r="AJ91" s="170">
        <f t="shared" si="36"/>
        <v>0</v>
      </c>
      <c r="AK91" s="170">
        <f t="shared" si="37"/>
        <v>0</v>
      </c>
      <c r="AL91" s="170">
        <f t="shared" si="38"/>
        <v>0</v>
      </c>
      <c r="AM91" s="170">
        <f t="shared" si="39"/>
        <v>0</v>
      </c>
      <c r="AN91" s="170">
        <f t="shared" si="40"/>
        <v>0</v>
      </c>
      <c r="AO91" s="170">
        <f t="shared" si="41"/>
        <v>0</v>
      </c>
      <c r="AP91" s="170">
        <f t="shared" si="42"/>
        <v>15259.198270625917</v>
      </c>
      <c r="AQ91" s="170">
        <f t="shared" si="43"/>
        <v>0</v>
      </c>
      <c r="AR91" s="170"/>
      <c r="AS91" s="170">
        <f>'Projection - England'!$B$13*'Eng19'!AP91</f>
        <v>0</v>
      </c>
      <c r="AT91" s="170">
        <f>'Projection - England'!$B$13*'Eng19'!AQ91</f>
        <v>0</v>
      </c>
      <c r="AU91" s="170">
        <f>'Projection - England'!$C$13*'Eng19'!AP91</f>
        <v>8455.128325077525</v>
      </c>
      <c r="AV91" s="170">
        <f>'Projection - England'!$C$13*'Eng19'!AQ91</f>
        <v>0</v>
      </c>
      <c r="AW91" s="170">
        <f>'Projection - England'!$D$13*'Eng19'!AP91</f>
        <v>0</v>
      </c>
      <c r="AX91" s="170">
        <f>'Projection - England'!$D$13*'Eng19'!AQ91</f>
        <v>0</v>
      </c>
      <c r="AY91" s="170">
        <f>'Projection - England'!$E$13*'Eng19'!AP91</f>
        <v>1675.0539239256177</v>
      </c>
      <c r="AZ91" s="170">
        <f>'Projection - England'!$E$13*'Eng19'!AQ91</f>
        <v>0</v>
      </c>
      <c r="BA91" s="170">
        <f>'Projection - England'!$F$13*'Eng19'!AP91</f>
        <v>3437.6510101845165</v>
      </c>
      <c r="BB91" s="170">
        <f>'Projection - England'!$F$13*'Eng19'!AQ91</f>
        <v>0</v>
      </c>
      <c r="BC91" s="170">
        <f>'Projection - England'!$G$13*'Eng19'!AP91</f>
        <v>1691.365011438261</v>
      </c>
      <c r="BD91" s="170">
        <f>'Projection - England'!$G$13*'Eng19'!AQ91</f>
        <v>0</v>
      </c>
    </row>
    <row r="92" spans="1:56" ht="19.95" customHeight="1">
      <c r="A92" s="132" t="s">
        <v>111</v>
      </c>
      <c r="B92" s="20" t="s">
        <v>69</v>
      </c>
      <c r="C92" s="20" t="s">
        <v>21</v>
      </c>
      <c r="D92" s="153">
        <v>11456.464412163821</v>
      </c>
      <c r="E92" s="154">
        <v>16650.03464537688</v>
      </c>
      <c r="F92" s="155">
        <v>5692.5689481618783</v>
      </c>
      <c r="G92" s="156">
        <v>4937.8968905626216</v>
      </c>
      <c r="H92" s="157">
        <v>3305.5971526512099</v>
      </c>
      <c r="I92" s="158">
        <v>0</v>
      </c>
      <c r="J92" s="159">
        <v>100.057964584328</v>
      </c>
      <c r="K92" s="160">
        <v>0</v>
      </c>
      <c r="L92" s="161">
        <v>0</v>
      </c>
      <c r="M92" s="162">
        <v>0</v>
      </c>
      <c r="N92" s="163">
        <v>16.800938643344541</v>
      </c>
      <c r="O92" s="164">
        <v>1284.6106129854154</v>
      </c>
      <c r="P92" s="170">
        <f t="shared" si="29"/>
        <v>43444.031565129502</v>
      </c>
      <c r="Q92" s="86">
        <f t="shared" si="44"/>
        <v>-0.94506059310872403</v>
      </c>
      <c r="R92" s="86">
        <f t="shared" si="45"/>
        <v>0</v>
      </c>
      <c r="S92" s="86">
        <f t="shared" si="46"/>
        <v>0</v>
      </c>
      <c r="T92" s="86">
        <f t="shared" si="47"/>
        <v>0</v>
      </c>
      <c r="U92" s="86">
        <f t="shared" si="48"/>
        <v>-8.8357360441388269E-2</v>
      </c>
      <c r="V92" s="86">
        <f t="shared" si="49"/>
        <v>0</v>
      </c>
      <c r="W92" s="86">
        <f t="shared" si="50"/>
        <v>0</v>
      </c>
      <c r="X92" s="86">
        <f t="shared" si="51"/>
        <v>0</v>
      </c>
      <c r="Y92" s="86">
        <f t="shared" si="52"/>
        <v>0</v>
      </c>
      <c r="Z92" s="86">
        <f t="shared" si="53"/>
        <v>0</v>
      </c>
      <c r="AA92" s="86">
        <f t="shared" si="54"/>
        <v>0</v>
      </c>
      <c r="AB92" s="86">
        <f t="shared" si="55"/>
        <v>0</v>
      </c>
      <c r="AD92" s="170">
        <f t="shared" si="30"/>
        <v>-10827.053052288531</v>
      </c>
      <c r="AE92" s="170">
        <f t="shared" si="31"/>
        <v>0</v>
      </c>
      <c r="AF92" s="170">
        <f t="shared" si="32"/>
        <v>0</v>
      </c>
      <c r="AG92" s="170">
        <f t="shared" si="33"/>
        <v>0</v>
      </c>
      <c r="AH92" s="170">
        <f t="shared" si="34"/>
        <v>-292.07383909082972</v>
      </c>
      <c r="AI92" s="170">
        <f t="shared" si="35"/>
        <v>0</v>
      </c>
      <c r="AJ92" s="170">
        <f t="shared" si="36"/>
        <v>0</v>
      </c>
      <c r="AK92" s="170">
        <f t="shared" si="37"/>
        <v>0</v>
      </c>
      <c r="AL92" s="170">
        <f t="shared" si="38"/>
        <v>0</v>
      </c>
      <c r="AM92" s="170">
        <f t="shared" si="39"/>
        <v>0</v>
      </c>
      <c r="AN92" s="170">
        <f t="shared" si="40"/>
        <v>0</v>
      </c>
      <c r="AO92" s="170">
        <f t="shared" si="41"/>
        <v>0</v>
      </c>
      <c r="AP92" s="170">
        <f t="shared" si="42"/>
        <v>11119.126891379361</v>
      </c>
      <c r="AQ92" s="170">
        <f t="shared" si="43"/>
        <v>0</v>
      </c>
      <c r="AR92" s="170"/>
      <c r="AS92" s="170">
        <f>'Projection - England'!$B$13*'Eng19'!AP92</f>
        <v>0</v>
      </c>
      <c r="AT92" s="170">
        <f>'Projection - England'!$B$13*'Eng19'!AQ92</f>
        <v>0</v>
      </c>
      <c r="AU92" s="170">
        <f>'Projection - England'!$C$13*'Eng19'!AP92</f>
        <v>6161.1129930993748</v>
      </c>
      <c r="AV92" s="170">
        <f>'Projection - England'!$C$13*'Eng19'!AQ92</f>
        <v>0</v>
      </c>
      <c r="AW92" s="170">
        <f>'Projection - England'!$D$13*'Eng19'!AP92</f>
        <v>0</v>
      </c>
      <c r="AX92" s="170">
        <f>'Projection - England'!$D$13*'Eng19'!AQ92</f>
        <v>0</v>
      </c>
      <c r="AY92" s="170">
        <f>'Projection - England'!$E$13*'Eng19'!AP92</f>
        <v>1220.5842534915741</v>
      </c>
      <c r="AZ92" s="170">
        <f>'Projection - England'!$E$13*'Eng19'!AQ92</f>
        <v>0</v>
      </c>
      <c r="BA92" s="170">
        <f>'Projection - England'!$F$13*'Eng19'!AP92</f>
        <v>2504.9597700097379</v>
      </c>
      <c r="BB92" s="170">
        <f>'Projection - England'!$F$13*'Eng19'!AQ92</f>
        <v>0</v>
      </c>
      <c r="BC92" s="170">
        <f>'Projection - England'!$G$13*'Eng19'!AP92</f>
        <v>1232.469874778677</v>
      </c>
      <c r="BD92" s="170">
        <f>'Projection - England'!$G$13*'Eng19'!AQ92</f>
        <v>0</v>
      </c>
    </row>
    <row r="93" spans="1:56" ht="19.95" customHeight="1">
      <c r="A93" s="132" t="s">
        <v>112</v>
      </c>
      <c r="B93" s="20" t="s">
        <v>69</v>
      </c>
      <c r="C93" s="20" t="s">
        <v>21</v>
      </c>
      <c r="D93" s="153">
        <v>13955.197364902022</v>
      </c>
      <c r="E93" s="154">
        <v>20281.520655010281</v>
      </c>
      <c r="F93" s="155">
        <v>4028.5207933479824</v>
      </c>
      <c r="G93" s="156">
        <v>3494.4539943540076</v>
      </c>
      <c r="H93" s="157">
        <v>10255.2314926376</v>
      </c>
      <c r="I93" s="158">
        <v>0</v>
      </c>
      <c r="J93" s="159">
        <v>2463.83398400032</v>
      </c>
      <c r="K93" s="160">
        <v>0</v>
      </c>
      <c r="L93" s="161">
        <v>0</v>
      </c>
      <c r="M93" s="162">
        <v>0</v>
      </c>
      <c r="N93" s="163">
        <v>0</v>
      </c>
      <c r="O93" s="164">
        <v>0</v>
      </c>
      <c r="P93" s="170">
        <f t="shared" si="29"/>
        <v>54478.75828425221</v>
      </c>
      <c r="Q93" s="86">
        <f t="shared" si="44"/>
        <v>-0.94506059310872403</v>
      </c>
      <c r="R93" s="86">
        <f t="shared" si="45"/>
        <v>0</v>
      </c>
      <c r="S93" s="86">
        <f t="shared" si="46"/>
        <v>0</v>
      </c>
      <c r="T93" s="86">
        <f t="shared" si="47"/>
        <v>0</v>
      </c>
      <c r="U93" s="86">
        <f t="shared" si="48"/>
        <v>-8.8357360441388269E-2</v>
      </c>
      <c r="V93" s="86">
        <f t="shared" si="49"/>
        <v>0</v>
      </c>
      <c r="W93" s="86">
        <f t="shared" si="50"/>
        <v>0</v>
      </c>
      <c r="X93" s="86">
        <f t="shared" si="51"/>
        <v>0</v>
      </c>
      <c r="Y93" s="86">
        <f t="shared" si="52"/>
        <v>0</v>
      </c>
      <c r="Z93" s="86">
        <f t="shared" si="53"/>
        <v>0</v>
      </c>
      <c r="AA93" s="86">
        <f t="shared" si="54"/>
        <v>0</v>
      </c>
      <c r="AB93" s="86">
        <f t="shared" si="55"/>
        <v>0</v>
      </c>
      <c r="AD93" s="170">
        <f t="shared" si="30"/>
        <v>-13188.507098623608</v>
      </c>
      <c r="AE93" s="170">
        <f t="shared" si="31"/>
        <v>0</v>
      </c>
      <c r="AF93" s="170">
        <f t="shared" si="32"/>
        <v>0</v>
      </c>
      <c r="AG93" s="170">
        <f t="shared" si="33"/>
        <v>0</v>
      </c>
      <c r="AH93" s="170">
        <f t="shared" si="34"/>
        <v>-906.12518540485667</v>
      </c>
      <c r="AI93" s="170">
        <f t="shared" si="35"/>
        <v>0</v>
      </c>
      <c r="AJ93" s="170">
        <f t="shared" si="36"/>
        <v>0</v>
      </c>
      <c r="AK93" s="170">
        <f t="shared" si="37"/>
        <v>0</v>
      </c>
      <c r="AL93" s="170">
        <f t="shared" si="38"/>
        <v>0</v>
      </c>
      <c r="AM93" s="170">
        <f t="shared" si="39"/>
        <v>0</v>
      </c>
      <c r="AN93" s="170">
        <f t="shared" si="40"/>
        <v>0</v>
      </c>
      <c r="AO93" s="170">
        <f t="shared" si="41"/>
        <v>0</v>
      </c>
      <c r="AP93" s="170">
        <f t="shared" si="42"/>
        <v>14094.632284028465</v>
      </c>
      <c r="AQ93" s="170">
        <f t="shared" si="43"/>
        <v>0</v>
      </c>
      <c r="AR93" s="170"/>
      <c r="AS93" s="170">
        <f>'Projection - England'!$B$13*'Eng19'!AP93</f>
        <v>0</v>
      </c>
      <c r="AT93" s="170">
        <f>'Projection - England'!$B$13*'Eng19'!AQ93</f>
        <v>0</v>
      </c>
      <c r="AU93" s="170">
        <f>'Projection - England'!$C$13*'Eng19'!AP93</f>
        <v>7809.8418109979048</v>
      </c>
      <c r="AV93" s="170">
        <f>'Projection - England'!$C$13*'Eng19'!AQ93</f>
        <v>0</v>
      </c>
      <c r="AW93" s="170">
        <f>'Projection - England'!$D$13*'Eng19'!AP93</f>
        <v>0</v>
      </c>
      <c r="AX93" s="170">
        <f>'Projection - England'!$D$13*'Eng19'!AQ93</f>
        <v>0</v>
      </c>
      <c r="AY93" s="170">
        <f>'Projection - England'!$E$13*'Eng19'!AP93</f>
        <v>1547.215567615935</v>
      </c>
      <c r="AZ93" s="170">
        <f>'Projection - England'!$E$13*'Eng19'!AQ93</f>
        <v>0</v>
      </c>
      <c r="BA93" s="170">
        <f>'Projection - England'!$F$13*'Eng19'!AP93</f>
        <v>3175.2930953548903</v>
      </c>
      <c r="BB93" s="170">
        <f>'Projection - England'!$F$13*'Eng19'!AQ93</f>
        <v>0</v>
      </c>
      <c r="BC93" s="170">
        <f>'Projection - England'!$G$13*'Eng19'!AP93</f>
        <v>1562.2818100597383</v>
      </c>
      <c r="BD93" s="170">
        <f>'Projection - England'!$G$13*'Eng19'!AQ93</f>
        <v>0</v>
      </c>
    </row>
    <row r="94" spans="1:56" ht="19.95" customHeight="1">
      <c r="A94" s="132" t="s">
        <v>113</v>
      </c>
      <c r="B94" s="20" t="s">
        <v>69</v>
      </c>
      <c r="C94" s="20" t="s">
        <v>21</v>
      </c>
      <c r="D94" s="153">
        <v>12113.398676686424</v>
      </c>
      <c r="E94" s="154">
        <v>17604.777563481977</v>
      </c>
      <c r="F94" s="155">
        <v>5246.3865689539061</v>
      </c>
      <c r="G94" s="156">
        <v>4550.8655514646043</v>
      </c>
      <c r="H94" s="157">
        <v>1897.5227004955</v>
      </c>
      <c r="I94" s="158">
        <v>0</v>
      </c>
      <c r="J94" s="159">
        <v>72.777825483765</v>
      </c>
      <c r="K94" s="160">
        <v>0</v>
      </c>
      <c r="L94" s="161">
        <v>0</v>
      </c>
      <c r="M94" s="162">
        <v>0</v>
      </c>
      <c r="N94" s="163">
        <v>39.020766341897428</v>
      </c>
      <c r="O94" s="164">
        <v>2983.5529808022025</v>
      </c>
      <c r="P94" s="170">
        <f t="shared" si="29"/>
        <v>44508.302633710278</v>
      </c>
      <c r="Q94" s="86">
        <f t="shared" si="44"/>
        <v>-0.94506059310872403</v>
      </c>
      <c r="R94" s="86">
        <f t="shared" si="45"/>
        <v>0</v>
      </c>
      <c r="S94" s="86">
        <f t="shared" si="46"/>
        <v>0</v>
      </c>
      <c r="T94" s="86">
        <f t="shared" si="47"/>
        <v>0</v>
      </c>
      <c r="U94" s="86">
        <f t="shared" si="48"/>
        <v>-8.8357360441388269E-2</v>
      </c>
      <c r="V94" s="86">
        <f t="shared" si="49"/>
        <v>0</v>
      </c>
      <c r="W94" s="86">
        <f t="shared" si="50"/>
        <v>0</v>
      </c>
      <c r="X94" s="86">
        <f t="shared" si="51"/>
        <v>0</v>
      </c>
      <c r="Y94" s="86">
        <f t="shared" si="52"/>
        <v>0</v>
      </c>
      <c r="Z94" s="86">
        <f t="shared" si="53"/>
        <v>0</v>
      </c>
      <c r="AA94" s="86">
        <f t="shared" si="54"/>
        <v>0</v>
      </c>
      <c r="AB94" s="86">
        <f t="shared" si="55"/>
        <v>0</v>
      </c>
      <c r="AD94" s="170">
        <f t="shared" si="30"/>
        <v>-11447.895737951705</v>
      </c>
      <c r="AE94" s="170">
        <f t="shared" si="31"/>
        <v>0</v>
      </c>
      <c r="AF94" s="170">
        <f t="shared" si="32"/>
        <v>0</v>
      </c>
      <c r="AG94" s="170">
        <f t="shared" si="33"/>
        <v>0</v>
      </c>
      <c r="AH94" s="170">
        <f t="shared" si="34"/>
        <v>-167.66009719339732</v>
      </c>
      <c r="AI94" s="170">
        <f t="shared" si="35"/>
        <v>0</v>
      </c>
      <c r="AJ94" s="170">
        <f t="shared" si="36"/>
        <v>0</v>
      </c>
      <c r="AK94" s="170">
        <f t="shared" si="37"/>
        <v>0</v>
      </c>
      <c r="AL94" s="170">
        <f t="shared" si="38"/>
        <v>0</v>
      </c>
      <c r="AM94" s="170">
        <f t="shared" si="39"/>
        <v>0</v>
      </c>
      <c r="AN94" s="170">
        <f t="shared" si="40"/>
        <v>0</v>
      </c>
      <c r="AO94" s="170">
        <f t="shared" si="41"/>
        <v>0</v>
      </c>
      <c r="AP94" s="170">
        <f t="shared" si="42"/>
        <v>11615.555835145102</v>
      </c>
      <c r="AQ94" s="170">
        <f t="shared" si="43"/>
        <v>0</v>
      </c>
      <c r="AR94" s="170"/>
      <c r="AS94" s="170">
        <f>'Projection - England'!$B$13*'Eng19'!AP94</f>
        <v>0</v>
      </c>
      <c r="AT94" s="170">
        <f>'Projection - England'!$B$13*'Eng19'!AQ94</f>
        <v>0</v>
      </c>
      <c r="AU94" s="170">
        <f>'Projection - England'!$C$13*'Eng19'!AP94</f>
        <v>6436.1844843652043</v>
      </c>
      <c r="AV94" s="170">
        <f>'Projection - England'!$C$13*'Eng19'!AQ94</f>
        <v>0</v>
      </c>
      <c r="AW94" s="170">
        <f>'Projection - England'!$D$13*'Eng19'!AP94</f>
        <v>0</v>
      </c>
      <c r="AX94" s="170">
        <f>'Projection - England'!$D$13*'Eng19'!AQ94</f>
        <v>0</v>
      </c>
      <c r="AY94" s="170">
        <f>'Projection - England'!$E$13*'Eng19'!AP94</f>
        <v>1275.0789415778929</v>
      </c>
      <c r="AZ94" s="170">
        <f>'Projection - England'!$E$13*'Eng19'!AQ94</f>
        <v>0</v>
      </c>
      <c r="BA94" s="170">
        <f>'Projection - England'!$F$13*'Eng19'!AP94</f>
        <v>2616.7971961808266</v>
      </c>
      <c r="BB94" s="170">
        <f>'Projection - England'!$F$13*'Eng19'!AQ94</f>
        <v>0</v>
      </c>
      <c r="BC94" s="170">
        <f>'Projection - England'!$G$13*'Eng19'!AP94</f>
        <v>1287.4952130211811</v>
      </c>
      <c r="BD94" s="170">
        <f>'Projection - England'!$G$13*'Eng19'!AQ94</f>
        <v>0</v>
      </c>
    </row>
    <row r="95" spans="1:56" ht="19.95" customHeight="1">
      <c r="A95" s="132" t="s">
        <v>114</v>
      </c>
      <c r="B95" s="20" t="s">
        <v>69</v>
      </c>
      <c r="C95" s="20" t="s">
        <v>21</v>
      </c>
      <c r="D95" s="153">
        <v>10630.478738780987</v>
      </c>
      <c r="E95" s="154">
        <v>15449.604077652397</v>
      </c>
      <c r="F95" s="155">
        <v>5667.2535328528365</v>
      </c>
      <c r="G95" s="156">
        <v>4915.9375762923601</v>
      </c>
      <c r="H95" s="157">
        <v>12318.289995178602</v>
      </c>
      <c r="I95" s="158">
        <v>12247.840034965397</v>
      </c>
      <c r="J95" s="159">
        <v>93.585654497841205</v>
      </c>
      <c r="K95" s="160">
        <v>0</v>
      </c>
      <c r="L95" s="161">
        <v>138.08219188312199</v>
      </c>
      <c r="M95" s="162">
        <v>0</v>
      </c>
      <c r="N95" s="163">
        <v>2.680068972405659</v>
      </c>
      <c r="O95" s="164">
        <v>204.91980350449415</v>
      </c>
      <c r="P95" s="170">
        <f t="shared" si="29"/>
        <v>61668.671674580437</v>
      </c>
      <c r="Q95" s="86">
        <f t="shared" si="44"/>
        <v>-0.94506059310872403</v>
      </c>
      <c r="R95" s="86">
        <f t="shared" si="45"/>
        <v>0</v>
      </c>
      <c r="S95" s="86">
        <f t="shared" si="46"/>
        <v>0</v>
      </c>
      <c r="T95" s="86">
        <f t="shared" si="47"/>
        <v>0</v>
      </c>
      <c r="U95" s="86">
        <f t="shared" si="48"/>
        <v>-8.8357360441388269E-2</v>
      </c>
      <c r="V95" s="86">
        <f t="shared" si="49"/>
        <v>0</v>
      </c>
      <c r="W95" s="86">
        <f t="shared" si="50"/>
        <v>0</v>
      </c>
      <c r="X95" s="86">
        <f t="shared" si="51"/>
        <v>0</v>
      </c>
      <c r="Y95" s="86">
        <f t="shared" si="52"/>
        <v>0</v>
      </c>
      <c r="Z95" s="86">
        <f t="shared" si="53"/>
        <v>0</v>
      </c>
      <c r="AA95" s="86">
        <f t="shared" si="54"/>
        <v>0</v>
      </c>
      <c r="AB95" s="86">
        <f t="shared" si="55"/>
        <v>0</v>
      </c>
      <c r="AD95" s="170">
        <f t="shared" si="30"/>
        <v>-10046.44654190204</v>
      </c>
      <c r="AE95" s="170">
        <f t="shared" si="31"/>
        <v>0</v>
      </c>
      <c r="AF95" s="170">
        <f t="shared" si="32"/>
        <v>0</v>
      </c>
      <c r="AG95" s="170">
        <f t="shared" si="33"/>
        <v>0</v>
      </c>
      <c r="AH95" s="170">
        <f t="shared" si="34"/>
        <v>-1088.4115891255426</v>
      </c>
      <c r="AI95" s="170">
        <f t="shared" si="35"/>
        <v>0</v>
      </c>
      <c r="AJ95" s="170">
        <f t="shared" si="36"/>
        <v>0</v>
      </c>
      <c r="AK95" s="170">
        <f t="shared" si="37"/>
        <v>0</v>
      </c>
      <c r="AL95" s="170">
        <f t="shared" si="38"/>
        <v>0</v>
      </c>
      <c r="AM95" s="170">
        <f t="shared" si="39"/>
        <v>0</v>
      </c>
      <c r="AN95" s="170">
        <f t="shared" si="40"/>
        <v>0</v>
      </c>
      <c r="AO95" s="170">
        <f t="shared" si="41"/>
        <v>0</v>
      </c>
      <c r="AP95" s="170">
        <f t="shared" si="42"/>
        <v>11134.858131027582</v>
      </c>
      <c r="AQ95" s="170">
        <f t="shared" si="43"/>
        <v>0</v>
      </c>
      <c r="AR95" s="170"/>
      <c r="AS95" s="170">
        <f>'Projection - England'!$B$13*'Eng19'!AP95</f>
        <v>0</v>
      </c>
      <c r="AT95" s="170">
        <f>'Projection - England'!$B$13*'Eng19'!AQ95</f>
        <v>0</v>
      </c>
      <c r="AU95" s="170">
        <f>'Projection - England'!$C$13*'Eng19'!AP95</f>
        <v>6169.8296797548137</v>
      </c>
      <c r="AV95" s="170">
        <f>'Projection - England'!$C$13*'Eng19'!AQ95</f>
        <v>0</v>
      </c>
      <c r="AW95" s="170">
        <f>'Projection - England'!$D$13*'Eng19'!AP95</f>
        <v>0</v>
      </c>
      <c r="AX95" s="170">
        <f>'Projection - England'!$D$13*'Eng19'!AQ95</f>
        <v>0</v>
      </c>
      <c r="AY95" s="170">
        <f>'Projection - England'!$E$13*'Eng19'!AP95</f>
        <v>1222.3111249977721</v>
      </c>
      <c r="AZ95" s="170">
        <f>'Projection - England'!$E$13*'Eng19'!AQ95</f>
        <v>0</v>
      </c>
      <c r="BA95" s="170">
        <f>'Projection - England'!$F$13*'Eng19'!AP95</f>
        <v>2508.5037643211731</v>
      </c>
      <c r="BB95" s="170">
        <f>'Projection - England'!$F$13*'Eng19'!AQ95</f>
        <v>0</v>
      </c>
      <c r="BC95" s="170">
        <f>'Projection - England'!$G$13*'Eng19'!AP95</f>
        <v>1234.2135619538262</v>
      </c>
      <c r="BD95" s="170">
        <f>'Projection - England'!$G$13*'Eng19'!AQ95</f>
        <v>0</v>
      </c>
    </row>
    <row r="96" spans="1:56" ht="19.95" customHeight="1">
      <c r="A96" s="132" t="s">
        <v>115</v>
      </c>
      <c r="B96" s="20" t="s">
        <v>69</v>
      </c>
      <c r="C96" s="20" t="s">
        <v>21</v>
      </c>
      <c r="D96" s="153">
        <v>10867.625551130473</v>
      </c>
      <c r="E96" s="154">
        <v>15794.256886722127</v>
      </c>
      <c r="F96" s="155">
        <v>6895.3647816876264</v>
      </c>
      <c r="G96" s="156">
        <v>5981.2363495016734</v>
      </c>
      <c r="H96" s="157">
        <v>7856.78399453165</v>
      </c>
      <c r="I96" s="158">
        <v>0</v>
      </c>
      <c r="J96" s="159">
        <v>1755.67402265753</v>
      </c>
      <c r="K96" s="160">
        <v>0</v>
      </c>
      <c r="L96" s="161">
        <v>0</v>
      </c>
      <c r="M96" s="162">
        <v>0</v>
      </c>
      <c r="N96" s="163">
        <v>1.4621489394385776</v>
      </c>
      <c r="O96" s="164">
        <v>111.79685166651242</v>
      </c>
      <c r="P96" s="170">
        <f t="shared" si="29"/>
        <v>49264.200586837032</v>
      </c>
      <c r="Q96" s="86">
        <f t="shared" si="44"/>
        <v>-0.94506059310872403</v>
      </c>
      <c r="R96" s="86">
        <f t="shared" si="45"/>
        <v>0</v>
      </c>
      <c r="S96" s="86">
        <f t="shared" si="46"/>
        <v>0</v>
      </c>
      <c r="T96" s="86">
        <f t="shared" si="47"/>
        <v>0</v>
      </c>
      <c r="U96" s="86">
        <f t="shared" si="48"/>
        <v>-8.8357360441388269E-2</v>
      </c>
      <c r="V96" s="86">
        <f t="shared" si="49"/>
        <v>0</v>
      </c>
      <c r="W96" s="86">
        <f t="shared" si="50"/>
        <v>0</v>
      </c>
      <c r="X96" s="86">
        <f t="shared" si="51"/>
        <v>0</v>
      </c>
      <c r="Y96" s="86">
        <f t="shared" si="52"/>
        <v>0</v>
      </c>
      <c r="Z96" s="86">
        <f t="shared" si="53"/>
        <v>0</v>
      </c>
      <c r="AA96" s="86">
        <f t="shared" si="54"/>
        <v>0</v>
      </c>
      <c r="AB96" s="86">
        <f t="shared" si="55"/>
        <v>0</v>
      </c>
      <c r="AD96" s="170">
        <f t="shared" si="30"/>
        <v>-10270.56464903489</v>
      </c>
      <c r="AE96" s="170">
        <f t="shared" si="31"/>
        <v>0</v>
      </c>
      <c r="AF96" s="170">
        <f t="shared" si="32"/>
        <v>0</v>
      </c>
      <c r="AG96" s="170">
        <f t="shared" si="33"/>
        <v>0</v>
      </c>
      <c r="AH96" s="170">
        <f t="shared" si="34"/>
        <v>-694.20469531496337</v>
      </c>
      <c r="AI96" s="170">
        <f t="shared" si="35"/>
        <v>0</v>
      </c>
      <c r="AJ96" s="170">
        <f t="shared" si="36"/>
        <v>0</v>
      </c>
      <c r="AK96" s="170">
        <f t="shared" si="37"/>
        <v>0</v>
      </c>
      <c r="AL96" s="170">
        <f t="shared" si="38"/>
        <v>0</v>
      </c>
      <c r="AM96" s="170">
        <f t="shared" si="39"/>
        <v>0</v>
      </c>
      <c r="AN96" s="170">
        <f t="shared" si="40"/>
        <v>0</v>
      </c>
      <c r="AO96" s="170">
        <f t="shared" si="41"/>
        <v>0</v>
      </c>
      <c r="AP96" s="170">
        <f t="shared" si="42"/>
        <v>10964.769344349854</v>
      </c>
      <c r="AQ96" s="170">
        <f t="shared" si="43"/>
        <v>0</v>
      </c>
      <c r="AR96" s="170"/>
      <c r="AS96" s="170">
        <f>'Projection - England'!$B$13*'Eng19'!AP96</f>
        <v>0</v>
      </c>
      <c r="AT96" s="170">
        <f>'Projection - England'!$B$13*'Eng19'!AQ96</f>
        <v>0</v>
      </c>
      <c r="AU96" s="170">
        <f>'Projection - England'!$C$13*'Eng19'!AP96</f>
        <v>6075.5834098976793</v>
      </c>
      <c r="AV96" s="170">
        <f>'Projection - England'!$C$13*'Eng19'!AQ96</f>
        <v>0</v>
      </c>
      <c r="AW96" s="170">
        <f>'Projection - England'!$D$13*'Eng19'!AP96</f>
        <v>0</v>
      </c>
      <c r="AX96" s="170">
        <f>'Projection - England'!$D$13*'Eng19'!AQ96</f>
        <v>0</v>
      </c>
      <c r="AY96" s="170">
        <f>'Projection - England'!$E$13*'Eng19'!AP96</f>
        <v>1203.6399022711676</v>
      </c>
      <c r="AZ96" s="170">
        <f>'Projection - England'!$E$13*'Eng19'!AQ96</f>
        <v>0</v>
      </c>
      <c r="BA96" s="170">
        <f>'Projection - England'!$F$13*'Eng19'!AP96</f>
        <v>2470.1855067709507</v>
      </c>
      <c r="BB96" s="170">
        <f>'Projection - England'!$F$13*'Eng19'!AQ96</f>
        <v>0</v>
      </c>
      <c r="BC96" s="170">
        <f>'Projection - England'!$G$13*'Eng19'!AP96</f>
        <v>1215.3605254100594</v>
      </c>
      <c r="BD96" s="170">
        <f>'Projection - England'!$G$13*'Eng19'!AQ96</f>
        <v>0</v>
      </c>
    </row>
    <row r="97" spans="1:56" ht="19.95" customHeight="1">
      <c r="A97" s="132" t="s">
        <v>116</v>
      </c>
      <c r="B97" s="20" t="s">
        <v>69</v>
      </c>
      <c r="C97" s="20" t="s">
        <v>21</v>
      </c>
      <c r="D97" s="153">
        <v>12906.619038313796</v>
      </c>
      <c r="E97" s="154">
        <v>18757.589288580304</v>
      </c>
      <c r="F97" s="155">
        <v>5367.5484629887751</v>
      </c>
      <c r="G97" s="156">
        <v>4655.9648388439246</v>
      </c>
      <c r="H97" s="157">
        <v>6213.9198161803097</v>
      </c>
      <c r="I97" s="158">
        <v>0</v>
      </c>
      <c r="J97" s="159">
        <v>3004.3258578949099</v>
      </c>
      <c r="K97" s="160">
        <v>0</v>
      </c>
      <c r="L97" s="161">
        <v>0</v>
      </c>
      <c r="M97" s="162">
        <v>0</v>
      </c>
      <c r="N97" s="163">
        <v>0</v>
      </c>
      <c r="O97" s="164">
        <v>0</v>
      </c>
      <c r="P97" s="170">
        <f t="shared" si="29"/>
        <v>50905.967302802019</v>
      </c>
      <c r="Q97" s="86">
        <f t="shared" si="44"/>
        <v>-0.94506059310872403</v>
      </c>
      <c r="R97" s="86">
        <f t="shared" si="45"/>
        <v>0</v>
      </c>
      <c r="S97" s="86">
        <f t="shared" si="46"/>
        <v>0</v>
      </c>
      <c r="T97" s="86">
        <f t="shared" si="47"/>
        <v>0</v>
      </c>
      <c r="U97" s="86">
        <f t="shared" si="48"/>
        <v>-8.8357360441388269E-2</v>
      </c>
      <c r="V97" s="86">
        <f t="shared" si="49"/>
        <v>0</v>
      </c>
      <c r="W97" s="86">
        <f t="shared" si="50"/>
        <v>0</v>
      </c>
      <c r="X97" s="86">
        <f t="shared" si="51"/>
        <v>0</v>
      </c>
      <c r="Y97" s="86">
        <f t="shared" si="52"/>
        <v>0</v>
      </c>
      <c r="Z97" s="86">
        <f t="shared" si="53"/>
        <v>0</v>
      </c>
      <c r="AA97" s="86">
        <f t="shared" si="54"/>
        <v>0</v>
      </c>
      <c r="AB97" s="86">
        <f t="shared" si="55"/>
        <v>0</v>
      </c>
      <c r="AD97" s="170">
        <f t="shared" si="30"/>
        <v>-12197.537043377186</v>
      </c>
      <c r="AE97" s="170">
        <f t="shared" si="31"/>
        <v>0</v>
      </c>
      <c r="AF97" s="170">
        <f t="shared" si="32"/>
        <v>0</v>
      </c>
      <c r="AG97" s="170">
        <f t="shared" si="33"/>
        <v>0</v>
      </c>
      <c r="AH97" s="170">
        <f t="shared" si="34"/>
        <v>-549.04555295212879</v>
      </c>
      <c r="AI97" s="170">
        <f t="shared" si="35"/>
        <v>0</v>
      </c>
      <c r="AJ97" s="170">
        <f t="shared" si="36"/>
        <v>0</v>
      </c>
      <c r="AK97" s="170">
        <f t="shared" si="37"/>
        <v>0</v>
      </c>
      <c r="AL97" s="170">
        <f t="shared" si="38"/>
        <v>0</v>
      </c>
      <c r="AM97" s="170">
        <f t="shared" si="39"/>
        <v>0</v>
      </c>
      <c r="AN97" s="170">
        <f t="shared" si="40"/>
        <v>0</v>
      </c>
      <c r="AO97" s="170">
        <f t="shared" si="41"/>
        <v>0</v>
      </c>
      <c r="AP97" s="170">
        <f t="shared" si="42"/>
        <v>12746.582596329315</v>
      </c>
      <c r="AQ97" s="170">
        <f t="shared" si="43"/>
        <v>0</v>
      </c>
      <c r="AR97" s="170"/>
      <c r="AS97" s="170">
        <f>'Projection - England'!$B$13*'Eng19'!AP97</f>
        <v>0</v>
      </c>
      <c r="AT97" s="170">
        <f>'Projection - England'!$B$13*'Eng19'!AQ97</f>
        <v>0</v>
      </c>
      <c r="AU97" s="170">
        <f>'Projection - England'!$C$13*'Eng19'!AP97</f>
        <v>7062.8868992173757</v>
      </c>
      <c r="AV97" s="170">
        <f>'Projection - England'!$C$13*'Eng19'!AQ97</f>
        <v>0</v>
      </c>
      <c r="AW97" s="170">
        <f>'Projection - England'!$D$13*'Eng19'!AP97</f>
        <v>0</v>
      </c>
      <c r="AX97" s="170">
        <f>'Projection - England'!$D$13*'Eng19'!AQ97</f>
        <v>0</v>
      </c>
      <c r="AY97" s="170">
        <f>'Projection - England'!$E$13*'Eng19'!AP97</f>
        <v>1399.2355834136235</v>
      </c>
      <c r="AZ97" s="170">
        <f>'Projection - England'!$E$13*'Eng19'!AQ97</f>
        <v>0</v>
      </c>
      <c r="BA97" s="170">
        <f>'Projection - England'!$F$13*'Eng19'!AP97</f>
        <v>2871.5992650165931</v>
      </c>
      <c r="BB97" s="170">
        <f>'Projection - England'!$F$13*'Eng19'!AQ97</f>
        <v>0</v>
      </c>
      <c r="BC97" s="170">
        <f>'Projection - England'!$G$13*'Eng19'!AP97</f>
        <v>1412.8608486817268</v>
      </c>
      <c r="BD97" s="170">
        <f>'Projection - England'!$G$13*'Eng19'!AQ97</f>
        <v>0</v>
      </c>
    </row>
    <row r="98" spans="1:56" ht="19.95" customHeight="1">
      <c r="A98" s="132" t="s">
        <v>117</v>
      </c>
      <c r="B98" s="20" t="s">
        <v>69</v>
      </c>
      <c r="C98" s="20" t="s">
        <v>21</v>
      </c>
      <c r="D98" s="153">
        <v>11015.695975394952</v>
      </c>
      <c r="E98" s="154">
        <v>16009.452221448748</v>
      </c>
      <c r="F98" s="155">
        <v>4658.8119072578365</v>
      </c>
      <c r="G98" s="156">
        <v>4041.1865082447139</v>
      </c>
      <c r="H98" s="157">
        <v>6807.0747285379503</v>
      </c>
      <c r="I98" s="158">
        <v>0</v>
      </c>
      <c r="J98" s="159">
        <v>859.76499594947995</v>
      </c>
      <c r="K98" s="160">
        <v>0</v>
      </c>
      <c r="L98" s="161">
        <v>0</v>
      </c>
      <c r="M98" s="162">
        <v>0</v>
      </c>
      <c r="N98" s="163">
        <v>114.11238787884524</v>
      </c>
      <c r="O98" s="164">
        <v>8725.1068320722934</v>
      </c>
      <c r="P98" s="170">
        <f t="shared" si="29"/>
        <v>52231.205556784815</v>
      </c>
      <c r="Q98" s="86">
        <f t="shared" si="44"/>
        <v>-0.94506059310872403</v>
      </c>
      <c r="R98" s="86">
        <f t="shared" si="45"/>
        <v>0</v>
      </c>
      <c r="S98" s="86">
        <f t="shared" si="46"/>
        <v>0</v>
      </c>
      <c r="T98" s="86">
        <f t="shared" si="47"/>
        <v>0</v>
      </c>
      <c r="U98" s="86">
        <f t="shared" si="48"/>
        <v>-8.8357360441388269E-2</v>
      </c>
      <c r="V98" s="86">
        <f t="shared" si="49"/>
        <v>0</v>
      </c>
      <c r="W98" s="86">
        <f t="shared" si="50"/>
        <v>0</v>
      </c>
      <c r="X98" s="86">
        <f t="shared" si="51"/>
        <v>0</v>
      </c>
      <c r="Y98" s="86">
        <f t="shared" si="52"/>
        <v>0</v>
      </c>
      <c r="Z98" s="86">
        <f t="shared" si="53"/>
        <v>0</v>
      </c>
      <c r="AA98" s="86">
        <f t="shared" si="54"/>
        <v>0</v>
      </c>
      <c r="AB98" s="86">
        <f t="shared" si="55"/>
        <v>0</v>
      </c>
      <c r="AD98" s="170">
        <f t="shared" si="30"/>
        <v>-10410.500172012138</v>
      </c>
      <c r="AE98" s="170">
        <f t="shared" si="31"/>
        <v>0</v>
      </c>
      <c r="AF98" s="170">
        <f t="shared" si="32"/>
        <v>0</v>
      </c>
      <c r="AG98" s="170">
        <f t="shared" si="33"/>
        <v>0</v>
      </c>
      <c r="AH98" s="170">
        <f t="shared" si="34"/>
        <v>-601.45515534089293</v>
      </c>
      <c r="AI98" s="170">
        <f t="shared" si="35"/>
        <v>0</v>
      </c>
      <c r="AJ98" s="170">
        <f t="shared" si="36"/>
        <v>0</v>
      </c>
      <c r="AK98" s="170">
        <f t="shared" si="37"/>
        <v>0</v>
      </c>
      <c r="AL98" s="170">
        <f t="shared" si="38"/>
        <v>0</v>
      </c>
      <c r="AM98" s="170">
        <f t="shared" si="39"/>
        <v>0</v>
      </c>
      <c r="AN98" s="170">
        <f t="shared" si="40"/>
        <v>0</v>
      </c>
      <c r="AO98" s="170">
        <f t="shared" si="41"/>
        <v>0</v>
      </c>
      <c r="AP98" s="170">
        <f t="shared" si="42"/>
        <v>11011.955327353031</v>
      </c>
      <c r="AQ98" s="170">
        <f t="shared" si="43"/>
        <v>0</v>
      </c>
      <c r="AR98" s="170"/>
      <c r="AS98" s="170">
        <f>'Projection - England'!$B$13*'Eng19'!AP98</f>
        <v>0</v>
      </c>
      <c r="AT98" s="170">
        <f>'Projection - England'!$B$13*'Eng19'!AQ98</f>
        <v>0</v>
      </c>
      <c r="AU98" s="170">
        <f>'Projection - England'!$C$13*'Eng19'!AP98</f>
        <v>6101.7291833754898</v>
      </c>
      <c r="AV98" s="170">
        <f>'Projection - England'!$C$13*'Eng19'!AQ98</f>
        <v>0</v>
      </c>
      <c r="AW98" s="170">
        <f>'Projection - England'!$D$13*'Eng19'!AP98</f>
        <v>0</v>
      </c>
      <c r="AX98" s="170">
        <f>'Projection - England'!$D$13*'Eng19'!AQ98</f>
        <v>0</v>
      </c>
      <c r="AY98" s="170">
        <f>'Projection - England'!$E$13*'Eng19'!AP98</f>
        <v>1208.8196675892386</v>
      </c>
      <c r="AZ98" s="170">
        <f>'Projection - England'!$E$13*'Eng19'!AQ98</f>
        <v>0</v>
      </c>
      <c r="BA98" s="170">
        <f>'Projection - England'!$F$13*'Eng19'!AP98</f>
        <v>2480.8157469225371</v>
      </c>
      <c r="BB98" s="170">
        <f>'Projection - England'!$F$13*'Eng19'!AQ98</f>
        <v>0</v>
      </c>
      <c r="BC98" s="170">
        <f>'Projection - England'!$G$13*'Eng19'!AP98</f>
        <v>1220.5907294657684</v>
      </c>
      <c r="BD98" s="170">
        <f>'Projection - England'!$G$13*'Eng19'!AQ98</f>
        <v>0</v>
      </c>
    </row>
    <row r="99" spans="1:56" ht="19.95" customHeight="1">
      <c r="A99" s="132" t="s">
        <v>118</v>
      </c>
      <c r="B99" s="20" t="s">
        <v>69</v>
      </c>
      <c r="C99" s="20" t="s">
        <v>21</v>
      </c>
      <c r="D99" s="153">
        <v>13302.485099396257</v>
      </c>
      <c r="E99" s="154">
        <v>19332.913698871642</v>
      </c>
      <c r="F99" s="155">
        <v>4719.7959974338073</v>
      </c>
      <c r="G99" s="156">
        <v>4094.0858498242224</v>
      </c>
      <c r="H99" s="157">
        <v>3683.6991005852101</v>
      </c>
      <c r="I99" s="158">
        <v>0</v>
      </c>
      <c r="J99" s="159">
        <v>1403.7256177361701</v>
      </c>
      <c r="K99" s="160">
        <v>0</v>
      </c>
      <c r="L99" s="161">
        <v>0</v>
      </c>
      <c r="M99" s="162">
        <v>0</v>
      </c>
      <c r="N99" s="163">
        <v>10.232707432361513</v>
      </c>
      <c r="O99" s="164">
        <v>782.3994150703935</v>
      </c>
      <c r="P99" s="170">
        <f t="shared" si="29"/>
        <v>47329.337486350065</v>
      </c>
      <c r="Q99" s="86">
        <f t="shared" si="44"/>
        <v>-0.94506059310872403</v>
      </c>
      <c r="R99" s="86">
        <f t="shared" si="45"/>
        <v>0</v>
      </c>
      <c r="S99" s="86">
        <f t="shared" si="46"/>
        <v>0</v>
      </c>
      <c r="T99" s="86">
        <f t="shared" si="47"/>
        <v>0</v>
      </c>
      <c r="U99" s="86">
        <f t="shared" si="48"/>
        <v>-8.8357360441388269E-2</v>
      </c>
      <c r="V99" s="86">
        <f t="shared" si="49"/>
        <v>0</v>
      </c>
      <c r="W99" s="86">
        <f t="shared" si="50"/>
        <v>0</v>
      </c>
      <c r="X99" s="86">
        <f t="shared" si="51"/>
        <v>0</v>
      </c>
      <c r="Y99" s="86">
        <f t="shared" si="52"/>
        <v>0</v>
      </c>
      <c r="Z99" s="86">
        <f t="shared" si="53"/>
        <v>0</v>
      </c>
      <c r="AA99" s="86">
        <f t="shared" si="54"/>
        <v>0</v>
      </c>
      <c r="AB99" s="86">
        <f t="shared" si="55"/>
        <v>0</v>
      </c>
      <c r="AD99" s="170">
        <f t="shared" si="30"/>
        <v>-12571.654457855391</v>
      </c>
      <c r="AE99" s="170">
        <f t="shared" si="31"/>
        <v>0</v>
      </c>
      <c r="AF99" s="170">
        <f t="shared" si="32"/>
        <v>0</v>
      </c>
      <c r="AG99" s="170">
        <f t="shared" si="33"/>
        <v>0</v>
      </c>
      <c r="AH99" s="170">
        <f t="shared" si="34"/>
        <v>-325.48192918802516</v>
      </c>
      <c r="AI99" s="170">
        <f t="shared" si="35"/>
        <v>0</v>
      </c>
      <c r="AJ99" s="170">
        <f t="shared" si="36"/>
        <v>0</v>
      </c>
      <c r="AK99" s="170">
        <f t="shared" si="37"/>
        <v>0</v>
      </c>
      <c r="AL99" s="170">
        <f t="shared" si="38"/>
        <v>0</v>
      </c>
      <c r="AM99" s="170">
        <f t="shared" si="39"/>
        <v>0</v>
      </c>
      <c r="AN99" s="170">
        <f t="shared" si="40"/>
        <v>0</v>
      </c>
      <c r="AO99" s="170">
        <f t="shared" si="41"/>
        <v>0</v>
      </c>
      <c r="AP99" s="170">
        <f t="shared" si="42"/>
        <v>12897.136387043416</v>
      </c>
      <c r="AQ99" s="170">
        <f t="shared" si="43"/>
        <v>0</v>
      </c>
      <c r="AR99" s="170"/>
      <c r="AS99" s="170">
        <f>'Projection - England'!$B$13*'Eng19'!AP99</f>
        <v>0</v>
      </c>
      <c r="AT99" s="170">
        <f>'Projection - England'!$B$13*'Eng19'!AQ99</f>
        <v>0</v>
      </c>
      <c r="AU99" s="170">
        <f>'Projection - England'!$C$13*'Eng19'!AP99</f>
        <v>7146.308819408624</v>
      </c>
      <c r="AV99" s="170">
        <f>'Projection - England'!$C$13*'Eng19'!AQ99</f>
        <v>0</v>
      </c>
      <c r="AW99" s="170">
        <f>'Projection - England'!$D$13*'Eng19'!AP99</f>
        <v>0</v>
      </c>
      <c r="AX99" s="170">
        <f>'Projection - England'!$D$13*'Eng19'!AQ99</f>
        <v>0</v>
      </c>
      <c r="AY99" s="170">
        <f>'Projection - England'!$E$13*'Eng19'!AP99</f>
        <v>1415.7623834082858</v>
      </c>
      <c r="AZ99" s="170">
        <f>'Projection - England'!$E$13*'Eng19'!AQ99</f>
        <v>0</v>
      </c>
      <c r="BA99" s="170">
        <f>'Projection - England'!$F$13*'Eng19'!AP99</f>
        <v>2905.5166033692722</v>
      </c>
      <c r="BB99" s="170">
        <f>'Projection - England'!$F$13*'Eng19'!AQ99</f>
        <v>0</v>
      </c>
      <c r="BC99" s="170">
        <f>'Projection - England'!$G$13*'Eng19'!AP99</f>
        <v>1429.548580857238</v>
      </c>
      <c r="BD99" s="170">
        <f>'Projection - England'!$G$13*'Eng19'!AQ99</f>
        <v>0</v>
      </c>
    </row>
    <row r="100" spans="1:56" ht="19.95" customHeight="1">
      <c r="A100" s="132" t="s">
        <v>119</v>
      </c>
      <c r="B100" s="20" t="s">
        <v>69</v>
      </c>
      <c r="C100" s="20" t="s">
        <v>21</v>
      </c>
      <c r="D100" s="153">
        <v>11280.448938180021</v>
      </c>
      <c r="E100" s="154">
        <v>16394.22590417038</v>
      </c>
      <c r="F100" s="155">
        <v>9388.7676592091684</v>
      </c>
      <c r="G100" s="156">
        <v>8144.0852193092305</v>
      </c>
      <c r="H100" s="157">
        <v>5026.3495252942803</v>
      </c>
      <c r="I100" s="158">
        <v>0</v>
      </c>
      <c r="J100" s="159">
        <v>0</v>
      </c>
      <c r="K100" s="160">
        <v>0</v>
      </c>
      <c r="L100" s="161">
        <v>0</v>
      </c>
      <c r="M100" s="162">
        <v>0</v>
      </c>
      <c r="N100" s="163">
        <v>9.6382936644572883</v>
      </c>
      <c r="O100" s="164">
        <v>736.95015470678277</v>
      </c>
      <c r="P100" s="170">
        <f t="shared" si="29"/>
        <v>50980.465694534323</v>
      </c>
      <c r="Q100" s="86">
        <f t="shared" si="44"/>
        <v>-0.94506059310872403</v>
      </c>
      <c r="R100" s="86">
        <f t="shared" si="45"/>
        <v>0</v>
      </c>
      <c r="S100" s="86">
        <f t="shared" si="46"/>
        <v>0</v>
      </c>
      <c r="T100" s="86">
        <f t="shared" si="47"/>
        <v>0</v>
      </c>
      <c r="U100" s="86">
        <f t="shared" si="48"/>
        <v>-8.8357360441388269E-2</v>
      </c>
      <c r="V100" s="86">
        <f t="shared" si="49"/>
        <v>0</v>
      </c>
      <c r="W100" s="86">
        <f t="shared" si="50"/>
        <v>0</v>
      </c>
      <c r="X100" s="86">
        <f t="shared" si="51"/>
        <v>0</v>
      </c>
      <c r="Y100" s="86">
        <f t="shared" si="52"/>
        <v>0</v>
      </c>
      <c r="Z100" s="86">
        <f t="shared" si="53"/>
        <v>0</v>
      </c>
      <c r="AA100" s="86">
        <f t="shared" si="54"/>
        <v>0</v>
      </c>
      <c r="AB100" s="86">
        <f t="shared" si="55"/>
        <v>0</v>
      </c>
      <c r="AD100" s="170">
        <f t="shared" si="30"/>
        <v>-10660.707764049088</v>
      </c>
      <c r="AE100" s="170">
        <f t="shared" si="31"/>
        <v>0</v>
      </c>
      <c r="AF100" s="170">
        <f t="shared" si="32"/>
        <v>0</v>
      </c>
      <c r="AG100" s="170">
        <f t="shared" si="33"/>
        <v>0</v>
      </c>
      <c r="AH100" s="170">
        <f t="shared" si="34"/>
        <v>-444.11497671082753</v>
      </c>
      <c r="AI100" s="170">
        <f t="shared" si="35"/>
        <v>0</v>
      </c>
      <c r="AJ100" s="170">
        <f t="shared" si="36"/>
        <v>0</v>
      </c>
      <c r="AK100" s="170">
        <f t="shared" si="37"/>
        <v>0</v>
      </c>
      <c r="AL100" s="170">
        <f t="shared" si="38"/>
        <v>0</v>
      </c>
      <c r="AM100" s="170">
        <f t="shared" si="39"/>
        <v>0</v>
      </c>
      <c r="AN100" s="170">
        <f t="shared" si="40"/>
        <v>0</v>
      </c>
      <c r="AO100" s="170">
        <f t="shared" si="41"/>
        <v>0</v>
      </c>
      <c r="AP100" s="170">
        <f t="shared" si="42"/>
        <v>11104.822740759915</v>
      </c>
      <c r="AQ100" s="170">
        <f t="shared" si="43"/>
        <v>0</v>
      </c>
      <c r="AR100" s="170"/>
      <c r="AS100" s="170">
        <f>'Projection - England'!$B$13*'Eng19'!AP100</f>
        <v>0</v>
      </c>
      <c r="AT100" s="170">
        <f>'Projection - England'!$B$13*'Eng19'!AQ100</f>
        <v>0</v>
      </c>
      <c r="AU100" s="170">
        <f>'Projection - England'!$C$13*'Eng19'!AP100</f>
        <v>6153.187057088604</v>
      </c>
      <c r="AV100" s="170">
        <f>'Projection - England'!$C$13*'Eng19'!AQ100</f>
        <v>0</v>
      </c>
      <c r="AW100" s="170">
        <f>'Projection - England'!$D$13*'Eng19'!AP100</f>
        <v>0</v>
      </c>
      <c r="AX100" s="170">
        <f>'Projection - England'!$D$13*'Eng19'!AQ100</f>
        <v>0</v>
      </c>
      <c r="AY100" s="170">
        <f>'Projection - England'!$E$13*'Eng19'!AP100</f>
        <v>1219.0140383859975</v>
      </c>
      <c r="AZ100" s="170">
        <f>'Projection - England'!$E$13*'Eng19'!AQ100</f>
        <v>0</v>
      </c>
      <c r="BA100" s="170">
        <f>'Projection - England'!$F$13*'Eng19'!AP100</f>
        <v>2501.7372758160927</v>
      </c>
      <c r="BB100" s="170">
        <f>'Projection - England'!$F$13*'Eng19'!AQ100</f>
        <v>0</v>
      </c>
      <c r="BC100" s="170">
        <f>'Projection - England'!$G$13*'Eng19'!AP100</f>
        <v>1230.8843694692239</v>
      </c>
      <c r="BD100" s="170">
        <f>'Projection - England'!$G$13*'Eng19'!AQ100</f>
        <v>0</v>
      </c>
    </row>
    <row r="101" spans="1:56" ht="19.95" customHeight="1">
      <c r="A101" s="132" t="s">
        <v>120</v>
      </c>
      <c r="B101" s="20" t="s">
        <v>69</v>
      </c>
      <c r="C101" s="20" t="s">
        <v>21</v>
      </c>
      <c r="D101" s="153">
        <v>8633.2965894372228</v>
      </c>
      <c r="E101" s="154">
        <v>12547.037388369476</v>
      </c>
      <c r="F101" s="155">
        <v>2582.1125611302546</v>
      </c>
      <c r="G101" s="156">
        <v>2239.7981829986952</v>
      </c>
      <c r="H101" s="157">
        <v>11046.168947849501</v>
      </c>
      <c r="I101" s="158">
        <v>17073.753258228098</v>
      </c>
      <c r="J101" s="159">
        <v>963.97992688623503</v>
      </c>
      <c r="K101" s="160">
        <v>0</v>
      </c>
      <c r="L101" s="161">
        <v>0</v>
      </c>
      <c r="M101" s="162">
        <v>0</v>
      </c>
      <c r="N101" s="163">
        <v>1.868018056018987</v>
      </c>
      <c r="O101" s="164">
        <v>142.82986629208202</v>
      </c>
      <c r="P101" s="170">
        <f t="shared" si="29"/>
        <v>55230.844739247586</v>
      </c>
      <c r="Q101" s="86">
        <f t="shared" si="44"/>
        <v>-0.94506059310872403</v>
      </c>
      <c r="R101" s="86">
        <f t="shared" si="45"/>
        <v>0</v>
      </c>
      <c r="S101" s="86">
        <f t="shared" si="46"/>
        <v>0</v>
      </c>
      <c r="T101" s="86">
        <f t="shared" si="47"/>
        <v>0</v>
      </c>
      <c r="U101" s="86">
        <f t="shared" si="48"/>
        <v>-8.8357360441388269E-2</v>
      </c>
      <c r="V101" s="86">
        <f t="shared" si="49"/>
        <v>0</v>
      </c>
      <c r="W101" s="86">
        <f t="shared" si="50"/>
        <v>0</v>
      </c>
      <c r="X101" s="86">
        <f t="shared" si="51"/>
        <v>0</v>
      </c>
      <c r="Y101" s="86">
        <f t="shared" si="52"/>
        <v>0</v>
      </c>
      <c r="Z101" s="86">
        <f t="shared" si="53"/>
        <v>0</v>
      </c>
      <c r="AA101" s="86">
        <f t="shared" si="54"/>
        <v>0</v>
      </c>
      <c r="AB101" s="86">
        <f t="shared" si="55"/>
        <v>0</v>
      </c>
      <c r="AD101" s="170">
        <f t="shared" si="30"/>
        <v>-8158.9883952970658</v>
      </c>
      <c r="AE101" s="170">
        <f t="shared" si="31"/>
        <v>0</v>
      </c>
      <c r="AF101" s="170">
        <f t="shared" si="32"/>
        <v>0</v>
      </c>
      <c r="AG101" s="170">
        <f t="shared" si="33"/>
        <v>0</v>
      </c>
      <c r="AH101" s="170">
        <f t="shared" si="34"/>
        <v>-976.01033122160902</v>
      </c>
      <c r="AI101" s="170">
        <f t="shared" si="35"/>
        <v>0</v>
      </c>
      <c r="AJ101" s="170">
        <f t="shared" si="36"/>
        <v>0</v>
      </c>
      <c r="AK101" s="170">
        <f t="shared" si="37"/>
        <v>0</v>
      </c>
      <c r="AL101" s="170">
        <f t="shared" si="38"/>
        <v>0</v>
      </c>
      <c r="AM101" s="170">
        <f t="shared" si="39"/>
        <v>0</v>
      </c>
      <c r="AN101" s="170">
        <f t="shared" si="40"/>
        <v>0</v>
      </c>
      <c r="AO101" s="170">
        <f t="shared" si="41"/>
        <v>0</v>
      </c>
      <c r="AP101" s="170">
        <f t="shared" si="42"/>
        <v>9134.9987265186755</v>
      </c>
      <c r="AQ101" s="170">
        <f t="shared" si="43"/>
        <v>0</v>
      </c>
      <c r="AR101" s="170"/>
      <c r="AS101" s="170">
        <f>'Projection - England'!$B$13*'Eng19'!AP101</f>
        <v>0</v>
      </c>
      <c r="AT101" s="170">
        <f>'Projection - England'!$B$13*'Eng19'!AQ101</f>
        <v>0</v>
      </c>
      <c r="AU101" s="170">
        <f>'Projection - England'!$C$13*'Eng19'!AP101</f>
        <v>5061.7067235320073</v>
      </c>
      <c r="AV101" s="170">
        <f>'Projection - England'!$C$13*'Eng19'!AQ101</f>
        <v>0</v>
      </c>
      <c r="AW101" s="170">
        <f>'Projection - England'!$D$13*'Eng19'!AP101</f>
        <v>0</v>
      </c>
      <c r="AX101" s="170">
        <f>'Projection - England'!$D$13*'Eng19'!AQ101</f>
        <v>0</v>
      </c>
      <c r="AY101" s="170">
        <f>'Projection - England'!$E$13*'Eng19'!AP101</f>
        <v>1002.7797785003138</v>
      </c>
      <c r="AZ101" s="170">
        <f>'Projection - England'!$E$13*'Eng19'!AQ101</f>
        <v>0</v>
      </c>
      <c r="BA101" s="170">
        <f>'Projection - England'!$F$13*'Eng19'!AP101</f>
        <v>2057.9677282719445</v>
      </c>
      <c r="BB101" s="170">
        <f>'Projection - England'!$F$13*'Eng19'!AQ101</f>
        <v>0</v>
      </c>
      <c r="BC101" s="170">
        <f>'Projection - England'!$G$13*'Eng19'!AP101</f>
        <v>1012.5444962144129</v>
      </c>
      <c r="BD101" s="170">
        <f>'Projection - England'!$G$13*'Eng19'!AQ101</f>
        <v>0</v>
      </c>
    </row>
    <row r="102" spans="1:56" ht="19.95" customHeight="1">
      <c r="A102" s="132" t="s">
        <v>121</v>
      </c>
      <c r="B102" s="20" t="s">
        <v>69</v>
      </c>
      <c r="C102" s="20" t="s">
        <v>21</v>
      </c>
      <c r="D102" s="153">
        <v>10811.887990575427</v>
      </c>
      <c r="E102" s="154">
        <v>15713.251763247472</v>
      </c>
      <c r="F102" s="155">
        <v>4620.3626772265452</v>
      </c>
      <c r="G102" s="156">
        <v>4007.8345479707241</v>
      </c>
      <c r="H102" s="157">
        <v>10380.243823160941</v>
      </c>
      <c r="I102" s="158">
        <v>4702.8994884162585</v>
      </c>
      <c r="J102" s="159">
        <v>829.30053572279201</v>
      </c>
      <c r="K102" s="160">
        <v>0</v>
      </c>
      <c r="L102" s="161">
        <v>0</v>
      </c>
      <c r="M102" s="162">
        <v>0</v>
      </c>
      <c r="N102" s="163">
        <v>10.78532569068002</v>
      </c>
      <c r="O102" s="164">
        <v>824.65296379379697</v>
      </c>
      <c r="P102" s="170">
        <f t="shared" si="29"/>
        <v>51901.219115804641</v>
      </c>
      <c r="Q102" s="86">
        <f t="shared" si="44"/>
        <v>-0.94506059310872403</v>
      </c>
      <c r="R102" s="86">
        <f t="shared" si="45"/>
        <v>0</v>
      </c>
      <c r="S102" s="86">
        <f t="shared" si="46"/>
        <v>0</v>
      </c>
      <c r="T102" s="86">
        <f t="shared" si="47"/>
        <v>0</v>
      </c>
      <c r="U102" s="86">
        <f t="shared" si="48"/>
        <v>-8.8357360441388269E-2</v>
      </c>
      <c r="V102" s="86">
        <f t="shared" si="49"/>
        <v>0</v>
      </c>
      <c r="W102" s="86">
        <f t="shared" si="50"/>
        <v>0</v>
      </c>
      <c r="X102" s="86">
        <f t="shared" si="51"/>
        <v>0</v>
      </c>
      <c r="Y102" s="86">
        <f t="shared" si="52"/>
        <v>0</v>
      </c>
      <c r="Z102" s="86">
        <f t="shared" si="53"/>
        <v>0</v>
      </c>
      <c r="AA102" s="86">
        <f t="shared" si="54"/>
        <v>0</v>
      </c>
      <c r="AB102" s="86">
        <f t="shared" si="55"/>
        <v>0</v>
      </c>
      <c r="AD102" s="170">
        <f t="shared" si="30"/>
        <v>-10217.889276998303</v>
      </c>
      <c r="AE102" s="170">
        <f t="shared" si="31"/>
        <v>0</v>
      </c>
      <c r="AF102" s="170">
        <f t="shared" si="32"/>
        <v>0</v>
      </c>
      <c r="AG102" s="170">
        <f t="shared" si="33"/>
        <v>0</v>
      </c>
      <c r="AH102" s="170">
        <f t="shared" si="34"/>
        <v>-917.17094495252547</v>
      </c>
      <c r="AI102" s="170">
        <f t="shared" si="35"/>
        <v>0</v>
      </c>
      <c r="AJ102" s="170">
        <f t="shared" si="36"/>
        <v>0</v>
      </c>
      <c r="AK102" s="170">
        <f t="shared" si="37"/>
        <v>0</v>
      </c>
      <c r="AL102" s="170">
        <f t="shared" si="38"/>
        <v>0</v>
      </c>
      <c r="AM102" s="170">
        <f t="shared" si="39"/>
        <v>0</v>
      </c>
      <c r="AN102" s="170">
        <f t="shared" si="40"/>
        <v>0</v>
      </c>
      <c r="AO102" s="170">
        <f t="shared" si="41"/>
        <v>0</v>
      </c>
      <c r="AP102" s="170">
        <f t="shared" si="42"/>
        <v>11135.060221950829</v>
      </c>
      <c r="AQ102" s="170">
        <f t="shared" si="43"/>
        <v>0</v>
      </c>
      <c r="AR102" s="170"/>
      <c r="AS102" s="170">
        <f>'Projection - England'!$B$13*'Eng19'!AP102</f>
        <v>0</v>
      </c>
      <c r="AT102" s="170">
        <f>'Projection - England'!$B$13*'Eng19'!AQ102</f>
        <v>0</v>
      </c>
      <c r="AU102" s="170">
        <f>'Projection - England'!$C$13*'Eng19'!AP102</f>
        <v>6169.941658422309</v>
      </c>
      <c r="AV102" s="170">
        <f>'Projection - England'!$C$13*'Eng19'!AQ102</f>
        <v>0</v>
      </c>
      <c r="AW102" s="170">
        <f>'Projection - England'!$D$13*'Eng19'!AP102</f>
        <v>0</v>
      </c>
      <c r="AX102" s="170">
        <f>'Projection - England'!$D$13*'Eng19'!AQ102</f>
        <v>0</v>
      </c>
      <c r="AY102" s="170">
        <f>'Projection - England'!$E$13*'Eng19'!AP102</f>
        <v>1222.3333092035193</v>
      </c>
      <c r="AZ102" s="170">
        <f>'Projection - England'!$E$13*'Eng19'!AQ102</f>
        <v>0</v>
      </c>
      <c r="BA102" s="170">
        <f>'Projection - England'!$F$13*'Eng19'!AP102</f>
        <v>2508.549292143417</v>
      </c>
      <c r="BB102" s="170">
        <f>'Projection - England'!$F$13*'Eng19'!AQ102</f>
        <v>0</v>
      </c>
      <c r="BC102" s="170">
        <f>'Projection - England'!$G$13*'Eng19'!AP102</f>
        <v>1234.2359621815872</v>
      </c>
      <c r="BD102" s="170">
        <f>'Projection - England'!$G$13*'Eng19'!AQ102</f>
        <v>0</v>
      </c>
    </row>
    <row r="103" spans="1:56" ht="19.95" customHeight="1">
      <c r="A103" s="132" t="s">
        <v>122</v>
      </c>
      <c r="B103" s="20" t="s">
        <v>69</v>
      </c>
      <c r="C103" s="20" t="s">
        <v>21</v>
      </c>
      <c r="D103" s="153">
        <v>10323.922948825448</v>
      </c>
      <c r="E103" s="154">
        <v>15004.077051174552</v>
      </c>
      <c r="F103" s="155">
        <v>8978.1212256201234</v>
      </c>
      <c r="G103" s="156">
        <v>7787.8787743798766</v>
      </c>
      <c r="H103" s="157">
        <v>4132</v>
      </c>
      <c r="I103" s="158">
        <v>0</v>
      </c>
      <c r="J103" s="159">
        <v>1457</v>
      </c>
      <c r="K103" s="160">
        <v>0</v>
      </c>
      <c r="L103" s="161">
        <v>0</v>
      </c>
      <c r="M103" s="162">
        <v>0</v>
      </c>
      <c r="N103" s="163">
        <v>0</v>
      </c>
      <c r="O103" s="164">
        <v>0</v>
      </c>
      <c r="P103" s="170">
        <f t="shared" si="29"/>
        <v>47683</v>
      </c>
      <c r="Q103" s="86">
        <f t="shared" si="44"/>
        <v>-0.94506059310872403</v>
      </c>
      <c r="R103" s="86">
        <f t="shared" si="45"/>
        <v>0</v>
      </c>
      <c r="S103" s="86">
        <f t="shared" si="46"/>
        <v>0</v>
      </c>
      <c r="T103" s="86">
        <f t="shared" si="47"/>
        <v>0</v>
      </c>
      <c r="U103" s="86">
        <f t="shared" si="48"/>
        <v>-8.8357360441388269E-2</v>
      </c>
      <c r="V103" s="86">
        <f t="shared" si="49"/>
        <v>0</v>
      </c>
      <c r="W103" s="86">
        <f t="shared" si="50"/>
        <v>0</v>
      </c>
      <c r="X103" s="86">
        <f t="shared" si="51"/>
        <v>0</v>
      </c>
      <c r="Y103" s="86">
        <f t="shared" si="52"/>
        <v>0</v>
      </c>
      <c r="Z103" s="86">
        <f t="shared" si="53"/>
        <v>0</v>
      </c>
      <c r="AA103" s="86">
        <f t="shared" si="54"/>
        <v>0</v>
      </c>
      <c r="AB103" s="86">
        <f t="shared" si="55"/>
        <v>0</v>
      </c>
      <c r="AD103" s="170">
        <f t="shared" si="30"/>
        <v>-9756.732745225745</v>
      </c>
      <c r="AE103" s="170">
        <f t="shared" si="31"/>
        <v>0</v>
      </c>
      <c r="AF103" s="170">
        <f t="shared" si="32"/>
        <v>0</v>
      </c>
      <c r="AG103" s="170">
        <f t="shared" si="33"/>
        <v>0</v>
      </c>
      <c r="AH103" s="170">
        <f t="shared" si="34"/>
        <v>-365.09261334381631</v>
      </c>
      <c r="AI103" s="170">
        <f t="shared" si="35"/>
        <v>0</v>
      </c>
      <c r="AJ103" s="170">
        <f t="shared" si="36"/>
        <v>0</v>
      </c>
      <c r="AK103" s="170">
        <f t="shared" si="37"/>
        <v>0</v>
      </c>
      <c r="AL103" s="170">
        <f t="shared" si="38"/>
        <v>0</v>
      </c>
      <c r="AM103" s="170">
        <f t="shared" si="39"/>
        <v>0</v>
      </c>
      <c r="AN103" s="170">
        <f t="shared" si="40"/>
        <v>0</v>
      </c>
      <c r="AO103" s="170">
        <f t="shared" si="41"/>
        <v>0</v>
      </c>
      <c r="AP103" s="170">
        <f t="shared" si="42"/>
        <v>10121.825358569562</v>
      </c>
      <c r="AQ103" s="170">
        <f t="shared" si="43"/>
        <v>0</v>
      </c>
      <c r="AR103" s="170"/>
      <c r="AS103" s="170">
        <f>'Projection - England'!$B$13*'Eng19'!AP103</f>
        <v>0</v>
      </c>
      <c r="AT103" s="170">
        <f>'Projection - England'!$B$13*'Eng19'!AQ103</f>
        <v>0</v>
      </c>
      <c r="AU103" s="170">
        <f>'Projection - England'!$C$13*'Eng19'!AP103</f>
        <v>5608.5077848076889</v>
      </c>
      <c r="AV103" s="170">
        <f>'Projection - England'!$C$13*'Eng19'!AQ103</f>
        <v>0</v>
      </c>
      <c r="AW103" s="170">
        <f>'Projection - England'!$D$13*'Eng19'!AP103</f>
        <v>0</v>
      </c>
      <c r="AX103" s="170">
        <f>'Projection - England'!$D$13*'Eng19'!AQ103</f>
        <v>0</v>
      </c>
      <c r="AY103" s="170">
        <f>'Projection - England'!$E$13*'Eng19'!AP103</f>
        <v>1111.1070833124647</v>
      </c>
      <c r="AZ103" s="170">
        <f>'Projection - England'!$E$13*'Eng19'!AQ103</f>
        <v>0</v>
      </c>
      <c r="BA103" s="170">
        <f>'Projection - England'!$F$13*'Eng19'!AP103</f>
        <v>2280.2838361291338</v>
      </c>
      <c r="BB103" s="170">
        <f>'Projection - England'!$F$13*'Eng19'!AQ103</f>
        <v>0</v>
      </c>
      <c r="BC103" s="170">
        <f>'Projection - England'!$G$13*'Eng19'!AP103</f>
        <v>1121.9266543202766</v>
      </c>
      <c r="BD103" s="170">
        <f>'Projection - England'!$G$13*'Eng19'!AQ103</f>
        <v>0</v>
      </c>
    </row>
    <row r="104" spans="1:56" ht="19.95" customHeight="1">
      <c r="A104" s="132" t="s">
        <v>123</v>
      </c>
      <c r="B104" s="20" t="s">
        <v>69</v>
      </c>
      <c r="C104" s="20" t="s">
        <v>21</v>
      </c>
      <c r="D104" s="153">
        <v>12090.035285904551</v>
      </c>
      <c r="E104" s="154">
        <v>17570.822823873248</v>
      </c>
      <c r="F104" s="155">
        <v>6101.212371649277</v>
      </c>
      <c r="G104" s="156">
        <v>5292.3658673220234</v>
      </c>
      <c r="H104" s="157">
        <v>7853.8640799875802</v>
      </c>
      <c r="I104" s="158">
        <v>0</v>
      </c>
      <c r="J104" s="159">
        <v>2433.1257032666499</v>
      </c>
      <c r="K104" s="160">
        <v>0</v>
      </c>
      <c r="L104" s="161">
        <v>0</v>
      </c>
      <c r="M104" s="162">
        <v>0</v>
      </c>
      <c r="N104" s="163">
        <v>17.20979887374536</v>
      </c>
      <c r="O104" s="164">
        <v>1315.8723301043347</v>
      </c>
      <c r="P104" s="170">
        <f t="shared" si="29"/>
        <v>52674.508260981413</v>
      </c>
      <c r="Q104" s="86">
        <f t="shared" si="44"/>
        <v>-0.94506059310872403</v>
      </c>
      <c r="R104" s="86">
        <f t="shared" si="45"/>
        <v>0</v>
      </c>
      <c r="S104" s="86">
        <f t="shared" si="46"/>
        <v>0</v>
      </c>
      <c r="T104" s="86">
        <f t="shared" si="47"/>
        <v>0</v>
      </c>
      <c r="U104" s="86">
        <f t="shared" si="48"/>
        <v>-8.8357360441388269E-2</v>
      </c>
      <c r="V104" s="86">
        <f t="shared" si="49"/>
        <v>0</v>
      </c>
      <c r="W104" s="86">
        <f t="shared" si="50"/>
        <v>0</v>
      </c>
      <c r="X104" s="86">
        <f t="shared" si="51"/>
        <v>0</v>
      </c>
      <c r="Y104" s="86">
        <f t="shared" si="52"/>
        <v>0</v>
      </c>
      <c r="Z104" s="86">
        <f t="shared" si="53"/>
        <v>0</v>
      </c>
      <c r="AA104" s="86">
        <f t="shared" si="54"/>
        <v>0</v>
      </c>
      <c r="AB104" s="86">
        <f t="shared" si="55"/>
        <v>0</v>
      </c>
      <c r="AD104" s="170">
        <f t="shared" si="30"/>
        <v>-11425.815918002356</v>
      </c>
      <c r="AE104" s="170">
        <f t="shared" si="31"/>
        <v>0</v>
      </c>
      <c r="AF104" s="170">
        <f t="shared" si="32"/>
        <v>0</v>
      </c>
      <c r="AG104" s="170">
        <f t="shared" si="33"/>
        <v>0</v>
      </c>
      <c r="AH104" s="170">
        <f t="shared" si="34"/>
        <v>-693.94669937313495</v>
      </c>
      <c r="AI104" s="170">
        <f t="shared" si="35"/>
        <v>0</v>
      </c>
      <c r="AJ104" s="170">
        <f t="shared" si="36"/>
        <v>0</v>
      </c>
      <c r="AK104" s="170">
        <f t="shared" si="37"/>
        <v>0</v>
      </c>
      <c r="AL104" s="170">
        <f t="shared" si="38"/>
        <v>0</v>
      </c>
      <c r="AM104" s="170">
        <f t="shared" si="39"/>
        <v>0</v>
      </c>
      <c r="AN104" s="170">
        <f t="shared" si="40"/>
        <v>0</v>
      </c>
      <c r="AO104" s="170">
        <f t="shared" si="41"/>
        <v>0</v>
      </c>
      <c r="AP104" s="170">
        <f t="shared" si="42"/>
        <v>12119.762617375491</v>
      </c>
      <c r="AQ104" s="170">
        <f t="shared" si="43"/>
        <v>0</v>
      </c>
      <c r="AR104" s="170"/>
      <c r="AS104" s="170">
        <f>'Projection - England'!$B$13*'Eng19'!AP104</f>
        <v>0</v>
      </c>
      <c r="AT104" s="170">
        <f>'Projection - England'!$B$13*'Eng19'!AQ104</f>
        <v>0</v>
      </c>
      <c r="AU104" s="170">
        <f>'Projection - England'!$C$13*'Eng19'!AP104</f>
        <v>6715.5656792697182</v>
      </c>
      <c r="AV104" s="170">
        <f>'Projection - England'!$C$13*'Eng19'!AQ104</f>
        <v>0</v>
      </c>
      <c r="AW104" s="170">
        <f>'Projection - England'!$D$13*'Eng19'!AP104</f>
        <v>0</v>
      </c>
      <c r="AX104" s="170">
        <f>'Projection - England'!$D$13*'Eng19'!AQ104</f>
        <v>0</v>
      </c>
      <c r="AY104" s="170">
        <f>'Projection - England'!$E$13*'Eng19'!AP104</f>
        <v>1330.4274293598974</v>
      </c>
      <c r="AZ104" s="170">
        <f>'Projection - England'!$E$13*'Eng19'!AQ104</f>
        <v>0</v>
      </c>
      <c r="BA104" s="170">
        <f>'Projection - England'!$F$13*'Eng19'!AP104</f>
        <v>2730.3868437845786</v>
      </c>
      <c r="BB104" s="170">
        <f>'Projection - England'!$F$13*'Eng19'!AQ104</f>
        <v>0</v>
      </c>
      <c r="BC104" s="170">
        <f>'Projection - England'!$G$13*'Eng19'!AP104</f>
        <v>1343.3826649613</v>
      </c>
      <c r="BD104" s="170">
        <f>'Projection - England'!$G$13*'Eng19'!AQ104</f>
        <v>0</v>
      </c>
    </row>
    <row r="105" spans="1:56" ht="19.95" customHeight="1">
      <c r="A105" s="132" t="s">
        <v>124</v>
      </c>
      <c r="B105" s="20" t="s">
        <v>69</v>
      </c>
      <c r="C105" s="20" t="s">
        <v>21</v>
      </c>
      <c r="D105" s="153">
        <v>10472.971764953596</v>
      </c>
      <c r="E105" s="154">
        <v>15220.694313106706</v>
      </c>
      <c r="F105" s="155">
        <v>8098.0458069555434</v>
      </c>
      <c r="G105" s="156">
        <v>7024.4762204788558</v>
      </c>
      <c r="H105" s="157">
        <v>1391.3408695426799</v>
      </c>
      <c r="I105" s="158">
        <v>0</v>
      </c>
      <c r="J105" s="159">
        <v>734.22217451623499</v>
      </c>
      <c r="K105" s="160">
        <v>0</v>
      </c>
      <c r="L105" s="161">
        <v>0</v>
      </c>
      <c r="M105" s="162">
        <v>0</v>
      </c>
      <c r="N105" s="163">
        <v>12.03216983740465</v>
      </c>
      <c r="O105" s="164">
        <v>919.98747203900734</v>
      </c>
      <c r="P105" s="170">
        <f t="shared" si="29"/>
        <v>43873.770791430026</v>
      </c>
      <c r="Q105" s="86">
        <f t="shared" si="44"/>
        <v>-0.94506059310872403</v>
      </c>
      <c r="R105" s="86">
        <f t="shared" si="45"/>
        <v>0</v>
      </c>
      <c r="S105" s="86">
        <f t="shared" si="46"/>
        <v>0</v>
      </c>
      <c r="T105" s="86">
        <f t="shared" si="47"/>
        <v>0</v>
      </c>
      <c r="U105" s="86">
        <f t="shared" si="48"/>
        <v>-8.8357360441388269E-2</v>
      </c>
      <c r="V105" s="86">
        <f t="shared" si="49"/>
        <v>0</v>
      </c>
      <c r="W105" s="86">
        <f t="shared" si="50"/>
        <v>0</v>
      </c>
      <c r="X105" s="86">
        <f t="shared" si="51"/>
        <v>0</v>
      </c>
      <c r="Y105" s="86">
        <f t="shared" si="52"/>
        <v>0</v>
      </c>
      <c r="Z105" s="86">
        <f t="shared" si="53"/>
        <v>0</v>
      </c>
      <c r="AA105" s="86">
        <f t="shared" si="54"/>
        <v>0</v>
      </c>
      <c r="AB105" s="86">
        <f t="shared" si="55"/>
        <v>0</v>
      </c>
      <c r="AD105" s="170">
        <f t="shared" si="30"/>
        <v>-9897.5929077979654</v>
      </c>
      <c r="AE105" s="170">
        <f t="shared" si="31"/>
        <v>0</v>
      </c>
      <c r="AF105" s="170">
        <f t="shared" si="32"/>
        <v>0</v>
      </c>
      <c r="AG105" s="170">
        <f t="shared" si="33"/>
        <v>0</v>
      </c>
      <c r="AH105" s="170">
        <f t="shared" si="34"/>
        <v>-122.93520670701714</v>
      </c>
      <c r="AI105" s="170">
        <f t="shared" si="35"/>
        <v>0</v>
      </c>
      <c r="AJ105" s="170">
        <f t="shared" si="36"/>
        <v>0</v>
      </c>
      <c r="AK105" s="170">
        <f t="shared" si="37"/>
        <v>0</v>
      </c>
      <c r="AL105" s="170">
        <f t="shared" si="38"/>
        <v>0</v>
      </c>
      <c r="AM105" s="170">
        <f t="shared" si="39"/>
        <v>0</v>
      </c>
      <c r="AN105" s="170">
        <f t="shared" si="40"/>
        <v>0</v>
      </c>
      <c r="AO105" s="170">
        <f t="shared" si="41"/>
        <v>0</v>
      </c>
      <c r="AP105" s="170">
        <f t="shared" si="42"/>
        <v>10020.528114504983</v>
      </c>
      <c r="AQ105" s="170">
        <f t="shared" si="43"/>
        <v>0</v>
      </c>
      <c r="AR105" s="170"/>
      <c r="AS105" s="170">
        <f>'Projection - England'!$B$13*'Eng19'!AP105</f>
        <v>0</v>
      </c>
      <c r="AT105" s="170">
        <f>'Projection - England'!$B$13*'Eng19'!AQ105</f>
        <v>0</v>
      </c>
      <c r="AU105" s="170">
        <f>'Projection - England'!$C$13*'Eng19'!AP105</f>
        <v>5552.3789383012872</v>
      </c>
      <c r="AV105" s="170">
        <f>'Projection - England'!$C$13*'Eng19'!AQ105</f>
        <v>0</v>
      </c>
      <c r="AW105" s="170">
        <f>'Projection - England'!$D$13*'Eng19'!AP105</f>
        <v>0</v>
      </c>
      <c r="AX105" s="170">
        <f>'Projection - England'!$D$13*'Eng19'!AQ105</f>
        <v>0</v>
      </c>
      <c r="AY105" s="170">
        <f>'Projection - England'!$E$13*'Eng19'!AP105</f>
        <v>1099.9873414266897</v>
      </c>
      <c r="AZ105" s="170">
        <f>'Projection - England'!$E$13*'Eng19'!AQ105</f>
        <v>0</v>
      </c>
      <c r="BA105" s="170">
        <f>'Projection - England'!$F$13*'Eng19'!AP105</f>
        <v>2257.4632024882535</v>
      </c>
      <c r="BB105" s="170">
        <f>'Projection - England'!$F$13*'Eng19'!AQ105</f>
        <v>0</v>
      </c>
      <c r="BC105" s="170">
        <f>'Projection - England'!$G$13*'Eng19'!AP105</f>
        <v>1110.6986322887547</v>
      </c>
      <c r="BD105" s="170">
        <f>'Projection - England'!$G$13*'Eng19'!AQ105</f>
        <v>0</v>
      </c>
    </row>
    <row r="106" spans="1:56" ht="19.95" customHeight="1">
      <c r="A106" s="132" t="s">
        <v>125</v>
      </c>
      <c r="B106" s="20" t="s">
        <v>69</v>
      </c>
      <c r="C106" s="20" t="s">
        <v>21</v>
      </c>
      <c r="D106" s="153">
        <v>8946.5855533221074</v>
      </c>
      <c r="E106" s="154">
        <v>13002.349945108992</v>
      </c>
      <c r="F106" s="155">
        <v>10537.185273672212</v>
      </c>
      <c r="G106" s="156">
        <v>9140.2554579420885</v>
      </c>
      <c r="H106" s="157">
        <v>7259.1333068410504</v>
      </c>
      <c r="I106" s="158">
        <v>0</v>
      </c>
      <c r="J106" s="159">
        <v>150.63904429161599</v>
      </c>
      <c r="K106" s="160">
        <v>0</v>
      </c>
      <c r="L106" s="161">
        <v>0</v>
      </c>
      <c r="M106" s="162">
        <v>0</v>
      </c>
      <c r="N106" s="163">
        <v>3.1214839446779146</v>
      </c>
      <c r="O106" s="164">
        <v>238.67067719965107</v>
      </c>
      <c r="P106" s="170">
        <f t="shared" si="29"/>
        <v>49277.940742322389</v>
      </c>
      <c r="Q106" s="86">
        <f t="shared" si="44"/>
        <v>-0.94506059310872403</v>
      </c>
      <c r="R106" s="86">
        <f t="shared" si="45"/>
        <v>0</v>
      </c>
      <c r="S106" s="86">
        <f t="shared" si="46"/>
        <v>0</v>
      </c>
      <c r="T106" s="86">
        <f t="shared" si="47"/>
        <v>0</v>
      </c>
      <c r="U106" s="86">
        <f t="shared" si="48"/>
        <v>-8.8357360441388269E-2</v>
      </c>
      <c r="V106" s="86">
        <f t="shared" si="49"/>
        <v>0</v>
      </c>
      <c r="W106" s="86">
        <f t="shared" si="50"/>
        <v>0</v>
      </c>
      <c r="X106" s="86">
        <f t="shared" si="51"/>
        <v>0</v>
      </c>
      <c r="Y106" s="86">
        <f t="shared" si="52"/>
        <v>0</v>
      </c>
      <c r="Z106" s="86">
        <f t="shared" si="53"/>
        <v>0</v>
      </c>
      <c r="AA106" s="86">
        <f t="shared" si="54"/>
        <v>0</v>
      </c>
      <c r="AB106" s="86">
        <f t="shared" si="55"/>
        <v>0</v>
      </c>
      <c r="AD106" s="170">
        <f t="shared" si="30"/>
        <v>-8455.0654493205329</v>
      </c>
      <c r="AE106" s="170">
        <f t="shared" si="31"/>
        <v>0</v>
      </c>
      <c r="AF106" s="170">
        <f t="shared" si="32"/>
        <v>0</v>
      </c>
      <c r="AG106" s="170">
        <f t="shared" si="33"/>
        <v>0</v>
      </c>
      <c r="AH106" s="170">
        <f t="shared" si="34"/>
        <v>-641.39785808464148</v>
      </c>
      <c r="AI106" s="170">
        <f t="shared" si="35"/>
        <v>0</v>
      </c>
      <c r="AJ106" s="170">
        <f t="shared" si="36"/>
        <v>0</v>
      </c>
      <c r="AK106" s="170">
        <f t="shared" si="37"/>
        <v>0</v>
      </c>
      <c r="AL106" s="170">
        <f t="shared" si="38"/>
        <v>0</v>
      </c>
      <c r="AM106" s="170">
        <f t="shared" si="39"/>
        <v>0</v>
      </c>
      <c r="AN106" s="170">
        <f t="shared" si="40"/>
        <v>0</v>
      </c>
      <c r="AO106" s="170">
        <f t="shared" si="41"/>
        <v>0</v>
      </c>
      <c r="AP106" s="170">
        <f t="shared" si="42"/>
        <v>9096.4633074051744</v>
      </c>
      <c r="AQ106" s="170">
        <f t="shared" si="43"/>
        <v>0</v>
      </c>
      <c r="AR106" s="170"/>
      <c r="AS106" s="170">
        <f>'Projection - England'!$B$13*'Eng19'!AP106</f>
        <v>0</v>
      </c>
      <c r="AT106" s="170">
        <f>'Projection - England'!$B$13*'Eng19'!AQ106</f>
        <v>0</v>
      </c>
      <c r="AU106" s="170">
        <f>'Projection - England'!$C$13*'Eng19'!AP106</f>
        <v>5040.3542312262671</v>
      </c>
      <c r="AV106" s="170">
        <f>'Projection - England'!$C$13*'Eng19'!AQ106</f>
        <v>0</v>
      </c>
      <c r="AW106" s="170">
        <f>'Projection - England'!$D$13*'Eng19'!AP106</f>
        <v>0</v>
      </c>
      <c r="AX106" s="170">
        <f>'Projection - England'!$D$13*'Eng19'!AQ106</f>
        <v>0</v>
      </c>
      <c r="AY106" s="170">
        <f>'Projection - England'!$E$13*'Eng19'!AP106</f>
        <v>998.5496149064345</v>
      </c>
      <c r="AZ106" s="170">
        <f>'Projection - England'!$E$13*'Eng19'!AQ106</f>
        <v>0</v>
      </c>
      <c r="BA106" s="170">
        <f>'Projection - England'!$F$13*'Eng19'!AP106</f>
        <v>2049.2863205011035</v>
      </c>
      <c r="BB106" s="170">
        <f>'Projection - England'!$F$13*'Eng19'!AQ106</f>
        <v>0</v>
      </c>
      <c r="BC106" s="170">
        <f>'Projection - England'!$G$13*'Eng19'!AP106</f>
        <v>1008.2731407713715</v>
      </c>
      <c r="BD106" s="170">
        <f>'Projection - England'!$G$13*'Eng19'!AQ106</f>
        <v>0</v>
      </c>
    </row>
    <row r="107" spans="1:56" ht="19.95" customHeight="1">
      <c r="A107" s="132" t="s">
        <v>126</v>
      </c>
      <c r="B107" s="20" t="s">
        <v>69</v>
      </c>
      <c r="C107" s="20" t="s">
        <v>21</v>
      </c>
      <c r="D107" s="153">
        <v>14009.587285503276</v>
      </c>
      <c r="E107" s="154">
        <v>20360.567211590922</v>
      </c>
      <c r="F107" s="155">
        <v>4010.3353645888856</v>
      </c>
      <c r="G107" s="156">
        <v>3478.6794340560446</v>
      </c>
      <c r="H107" s="157">
        <v>4930.9612347179</v>
      </c>
      <c r="I107" s="158">
        <v>0</v>
      </c>
      <c r="J107" s="159">
        <v>3775.3452873721299</v>
      </c>
      <c r="K107" s="160">
        <v>0</v>
      </c>
      <c r="L107" s="161">
        <v>0</v>
      </c>
      <c r="M107" s="162">
        <v>0</v>
      </c>
      <c r="N107" s="163">
        <v>5.4034106444277334</v>
      </c>
      <c r="O107" s="164">
        <v>413.1482655524083</v>
      </c>
      <c r="P107" s="170">
        <f t="shared" si="29"/>
        <v>50984.027494025999</v>
      </c>
      <c r="Q107" s="86">
        <f t="shared" si="44"/>
        <v>-0.94506059310872403</v>
      </c>
      <c r="R107" s="86">
        <f t="shared" si="45"/>
        <v>0</v>
      </c>
      <c r="S107" s="86">
        <f t="shared" si="46"/>
        <v>0</v>
      </c>
      <c r="T107" s="86">
        <f t="shared" si="47"/>
        <v>0</v>
      </c>
      <c r="U107" s="86">
        <f t="shared" si="48"/>
        <v>-8.8357360441388269E-2</v>
      </c>
      <c r="V107" s="86">
        <f t="shared" si="49"/>
        <v>0</v>
      </c>
      <c r="W107" s="86">
        <f t="shared" si="50"/>
        <v>0</v>
      </c>
      <c r="X107" s="86">
        <f t="shared" si="51"/>
        <v>0</v>
      </c>
      <c r="Y107" s="86">
        <f t="shared" si="52"/>
        <v>0</v>
      </c>
      <c r="Z107" s="86">
        <f t="shared" si="53"/>
        <v>0</v>
      </c>
      <c r="AA107" s="86">
        <f t="shared" si="54"/>
        <v>0</v>
      </c>
      <c r="AB107" s="86">
        <f t="shared" si="55"/>
        <v>0</v>
      </c>
      <c r="AD107" s="170">
        <f t="shared" si="30"/>
        <v>-13239.908869246165</v>
      </c>
      <c r="AE107" s="170">
        <f t="shared" si="31"/>
        <v>0</v>
      </c>
      <c r="AF107" s="170">
        <f t="shared" si="32"/>
        <v>0</v>
      </c>
      <c r="AG107" s="170">
        <f t="shared" si="33"/>
        <v>0</v>
      </c>
      <c r="AH107" s="170">
        <f t="shared" si="34"/>
        <v>-435.68671913848243</v>
      </c>
      <c r="AI107" s="170">
        <f t="shared" si="35"/>
        <v>0</v>
      </c>
      <c r="AJ107" s="170">
        <f t="shared" si="36"/>
        <v>0</v>
      </c>
      <c r="AK107" s="170">
        <f t="shared" si="37"/>
        <v>0</v>
      </c>
      <c r="AL107" s="170">
        <f t="shared" si="38"/>
        <v>0</v>
      </c>
      <c r="AM107" s="170">
        <f t="shared" si="39"/>
        <v>0</v>
      </c>
      <c r="AN107" s="170">
        <f t="shared" si="40"/>
        <v>0</v>
      </c>
      <c r="AO107" s="170">
        <f t="shared" si="41"/>
        <v>0</v>
      </c>
      <c r="AP107" s="170">
        <f t="shared" si="42"/>
        <v>13675.595588384647</v>
      </c>
      <c r="AQ107" s="170">
        <f t="shared" si="43"/>
        <v>0</v>
      </c>
      <c r="AR107" s="170"/>
      <c r="AS107" s="170">
        <f>'Projection - England'!$B$13*'Eng19'!AP107</f>
        <v>0</v>
      </c>
      <c r="AT107" s="170">
        <f>'Projection - England'!$B$13*'Eng19'!AQ107</f>
        <v>0</v>
      </c>
      <c r="AU107" s="170">
        <f>'Projection - England'!$C$13*'Eng19'!AP107</f>
        <v>7577.6533977045765</v>
      </c>
      <c r="AV107" s="170">
        <f>'Projection - England'!$C$13*'Eng19'!AQ107</f>
        <v>0</v>
      </c>
      <c r="AW107" s="170">
        <f>'Projection - England'!$D$13*'Eng19'!AP107</f>
        <v>0</v>
      </c>
      <c r="AX107" s="170">
        <f>'Projection - England'!$D$13*'Eng19'!AQ107</f>
        <v>0</v>
      </c>
      <c r="AY107" s="170">
        <f>'Projection - England'!$E$13*'Eng19'!AP107</f>
        <v>1501.2164889711428</v>
      </c>
      <c r="AZ107" s="170">
        <f>'Projection - England'!$E$13*'Eng19'!AQ107</f>
        <v>0</v>
      </c>
      <c r="BA107" s="170">
        <f>'Projection - England'!$F$13*'Eng19'!AP107</f>
        <v>3080.8908931856367</v>
      </c>
      <c r="BB107" s="170">
        <f>'Projection - England'!$F$13*'Eng19'!AQ107</f>
        <v>0</v>
      </c>
      <c r="BC107" s="170">
        <f>'Projection - England'!$G$13*'Eng19'!AP107</f>
        <v>1515.8348085232949</v>
      </c>
      <c r="BD107" s="170">
        <f>'Projection - England'!$G$13*'Eng19'!AQ107</f>
        <v>0</v>
      </c>
    </row>
    <row r="108" spans="1:56" ht="19.95" customHeight="1">
      <c r="A108" s="132" t="s">
        <v>127</v>
      </c>
      <c r="B108" s="20" t="s">
        <v>69</v>
      </c>
      <c r="C108" s="20" t="s">
        <v>21</v>
      </c>
      <c r="D108" s="153">
        <v>11060.246570060894</v>
      </c>
      <c r="E108" s="154">
        <v>16074.198980830506</v>
      </c>
      <c r="F108" s="155">
        <v>8789.4603946489187</v>
      </c>
      <c r="G108" s="156">
        <v>7624.2289812711824</v>
      </c>
      <c r="H108" s="157">
        <v>6566.9778721115399</v>
      </c>
      <c r="I108" s="158">
        <v>0</v>
      </c>
      <c r="J108" s="159">
        <v>1612.51009958127</v>
      </c>
      <c r="K108" s="160">
        <v>0</v>
      </c>
      <c r="L108" s="161">
        <v>0</v>
      </c>
      <c r="M108" s="162">
        <v>0</v>
      </c>
      <c r="N108" s="163">
        <v>0</v>
      </c>
      <c r="O108" s="164">
        <v>0</v>
      </c>
      <c r="P108" s="170">
        <f t="shared" si="29"/>
        <v>51727.622898504313</v>
      </c>
      <c r="Q108" s="86">
        <f t="shared" si="44"/>
        <v>-0.94506059310872403</v>
      </c>
      <c r="R108" s="86">
        <f t="shared" si="45"/>
        <v>0</v>
      </c>
      <c r="S108" s="86">
        <f t="shared" si="46"/>
        <v>0</v>
      </c>
      <c r="T108" s="86">
        <f t="shared" si="47"/>
        <v>0</v>
      </c>
      <c r="U108" s="86">
        <f t="shared" si="48"/>
        <v>-8.8357360441388269E-2</v>
      </c>
      <c r="V108" s="86">
        <f t="shared" si="49"/>
        <v>0</v>
      </c>
      <c r="W108" s="86">
        <f t="shared" si="50"/>
        <v>0</v>
      </c>
      <c r="X108" s="86">
        <f t="shared" si="51"/>
        <v>0</v>
      </c>
      <c r="Y108" s="86">
        <f t="shared" si="52"/>
        <v>0</v>
      </c>
      <c r="Z108" s="86">
        <f t="shared" si="53"/>
        <v>0</v>
      </c>
      <c r="AA108" s="86">
        <f t="shared" si="54"/>
        <v>0</v>
      </c>
      <c r="AB108" s="86">
        <f t="shared" si="55"/>
        <v>0</v>
      </c>
      <c r="AD108" s="170">
        <f t="shared" si="30"/>
        <v>-10452.603183430479</v>
      </c>
      <c r="AE108" s="170">
        <f t="shared" si="31"/>
        <v>0</v>
      </c>
      <c r="AF108" s="170">
        <f t="shared" si="32"/>
        <v>0</v>
      </c>
      <c r="AG108" s="170">
        <f t="shared" si="33"/>
        <v>0</v>
      </c>
      <c r="AH108" s="170">
        <f t="shared" si="34"/>
        <v>-580.24083085678024</v>
      </c>
      <c r="AI108" s="170">
        <f t="shared" si="35"/>
        <v>0</v>
      </c>
      <c r="AJ108" s="170">
        <f t="shared" si="36"/>
        <v>0</v>
      </c>
      <c r="AK108" s="170">
        <f t="shared" si="37"/>
        <v>0</v>
      </c>
      <c r="AL108" s="170">
        <f t="shared" si="38"/>
        <v>0</v>
      </c>
      <c r="AM108" s="170">
        <f t="shared" si="39"/>
        <v>0</v>
      </c>
      <c r="AN108" s="170">
        <f t="shared" si="40"/>
        <v>0</v>
      </c>
      <c r="AO108" s="170">
        <f t="shared" si="41"/>
        <v>0</v>
      </c>
      <c r="AP108" s="170">
        <f t="shared" si="42"/>
        <v>11032.844014287261</v>
      </c>
      <c r="AQ108" s="170">
        <f t="shared" si="43"/>
        <v>0</v>
      </c>
      <c r="AR108" s="170"/>
      <c r="AS108" s="170">
        <f>'Projection - England'!$B$13*'Eng19'!AP108</f>
        <v>0</v>
      </c>
      <c r="AT108" s="170">
        <f>'Projection - England'!$B$13*'Eng19'!AQ108</f>
        <v>0</v>
      </c>
      <c r="AU108" s="170">
        <f>'Projection - England'!$C$13*'Eng19'!AP108</f>
        <v>6113.3036137904401</v>
      </c>
      <c r="AV108" s="170">
        <f>'Projection - England'!$C$13*'Eng19'!AQ108</f>
        <v>0</v>
      </c>
      <c r="AW108" s="170">
        <f>'Projection - England'!$D$13*'Eng19'!AP108</f>
        <v>0</v>
      </c>
      <c r="AX108" s="170">
        <f>'Projection - England'!$D$13*'Eng19'!AQ108</f>
        <v>0</v>
      </c>
      <c r="AY108" s="170">
        <f>'Projection - England'!$E$13*'Eng19'!AP108</f>
        <v>1211.1126895681318</v>
      </c>
      <c r="AZ108" s="170">
        <f>'Projection - England'!$E$13*'Eng19'!AQ108</f>
        <v>0</v>
      </c>
      <c r="BA108" s="170">
        <f>'Projection - England'!$F$13*'Eng19'!AP108</f>
        <v>2485.5216308403778</v>
      </c>
      <c r="BB108" s="170">
        <f>'Projection - England'!$F$13*'Eng19'!AQ108</f>
        <v>0</v>
      </c>
      <c r="BC108" s="170">
        <f>'Projection - England'!$G$13*'Eng19'!AP108</f>
        <v>1222.9060800883142</v>
      </c>
      <c r="BD108" s="170">
        <f>'Projection - England'!$G$13*'Eng19'!AQ108</f>
        <v>0</v>
      </c>
    </row>
    <row r="109" spans="1:56" ht="19.95" customHeight="1">
      <c r="A109" s="132" t="s">
        <v>128</v>
      </c>
      <c r="B109" s="20" t="s">
        <v>69</v>
      </c>
      <c r="C109" s="20" t="s">
        <v>21</v>
      </c>
      <c r="D109" s="153">
        <v>13426.383405525072</v>
      </c>
      <c r="E109" s="154">
        <v>19512.978945472329</v>
      </c>
      <c r="F109" s="155">
        <v>5614.6071009917459</v>
      </c>
      <c r="G109" s="156">
        <v>4870.2705576662547</v>
      </c>
      <c r="H109" s="157">
        <v>4372.0312624814796</v>
      </c>
      <c r="I109" s="158">
        <v>0</v>
      </c>
      <c r="J109" s="159">
        <v>2315.2922483214802</v>
      </c>
      <c r="K109" s="160">
        <v>0</v>
      </c>
      <c r="L109" s="161">
        <v>0</v>
      </c>
      <c r="M109" s="162">
        <v>0</v>
      </c>
      <c r="N109" s="163">
        <v>0.52285718839249329</v>
      </c>
      <c r="O109" s="164">
        <v>39.977998107313105</v>
      </c>
      <c r="P109" s="170">
        <f t="shared" si="29"/>
        <v>50152.06437575406</v>
      </c>
      <c r="Q109" s="86">
        <f t="shared" si="44"/>
        <v>-0.94506059310872403</v>
      </c>
      <c r="R109" s="86">
        <f t="shared" si="45"/>
        <v>0</v>
      </c>
      <c r="S109" s="86">
        <f t="shared" si="46"/>
        <v>0</v>
      </c>
      <c r="T109" s="86">
        <f t="shared" si="47"/>
        <v>0</v>
      </c>
      <c r="U109" s="86">
        <f t="shared" si="48"/>
        <v>-8.8357360441388269E-2</v>
      </c>
      <c r="V109" s="86">
        <f t="shared" si="49"/>
        <v>0</v>
      </c>
      <c r="W109" s="86">
        <f t="shared" si="50"/>
        <v>0</v>
      </c>
      <c r="X109" s="86">
        <f t="shared" si="51"/>
        <v>0</v>
      </c>
      <c r="Y109" s="86">
        <f t="shared" si="52"/>
        <v>0</v>
      </c>
      <c r="Z109" s="86">
        <f t="shared" si="53"/>
        <v>0</v>
      </c>
      <c r="AA109" s="86">
        <f t="shared" si="54"/>
        <v>0</v>
      </c>
      <c r="AB109" s="86">
        <f t="shared" si="55"/>
        <v>0</v>
      </c>
      <c r="AD109" s="170">
        <f t="shared" si="30"/>
        <v>-12688.745864530654</v>
      </c>
      <c r="AE109" s="170">
        <f t="shared" si="31"/>
        <v>0</v>
      </c>
      <c r="AF109" s="170">
        <f t="shared" si="32"/>
        <v>0</v>
      </c>
      <c r="AG109" s="170">
        <f t="shared" si="33"/>
        <v>0</v>
      </c>
      <c r="AH109" s="170">
        <f t="shared" si="34"/>
        <v>-386.30114212009391</v>
      </c>
      <c r="AI109" s="170">
        <f t="shared" si="35"/>
        <v>0</v>
      </c>
      <c r="AJ109" s="170">
        <f t="shared" si="36"/>
        <v>0</v>
      </c>
      <c r="AK109" s="170">
        <f t="shared" si="37"/>
        <v>0</v>
      </c>
      <c r="AL109" s="170">
        <f t="shared" si="38"/>
        <v>0</v>
      </c>
      <c r="AM109" s="170">
        <f t="shared" si="39"/>
        <v>0</v>
      </c>
      <c r="AN109" s="170">
        <f t="shared" si="40"/>
        <v>0</v>
      </c>
      <c r="AO109" s="170">
        <f t="shared" si="41"/>
        <v>0</v>
      </c>
      <c r="AP109" s="170">
        <f t="shared" si="42"/>
        <v>13075.047006650748</v>
      </c>
      <c r="AQ109" s="170">
        <f t="shared" si="43"/>
        <v>0</v>
      </c>
      <c r="AR109" s="170"/>
      <c r="AS109" s="170">
        <f>'Projection - England'!$B$13*'Eng19'!AP109</f>
        <v>0</v>
      </c>
      <c r="AT109" s="170">
        <f>'Projection - England'!$B$13*'Eng19'!AQ109</f>
        <v>0</v>
      </c>
      <c r="AU109" s="170">
        <f>'Projection - England'!$C$13*'Eng19'!AP109</f>
        <v>7244.8891702563969</v>
      </c>
      <c r="AV109" s="170">
        <f>'Projection - England'!$C$13*'Eng19'!AQ109</f>
        <v>0</v>
      </c>
      <c r="AW109" s="170">
        <f>'Projection - England'!$D$13*'Eng19'!AP109</f>
        <v>0</v>
      </c>
      <c r="AX109" s="170">
        <f>'Projection - England'!$D$13*'Eng19'!AQ109</f>
        <v>0</v>
      </c>
      <c r="AY109" s="170">
        <f>'Projection - England'!$E$13*'Eng19'!AP109</f>
        <v>1435.2922352521384</v>
      </c>
      <c r="AZ109" s="170">
        <f>'Projection - England'!$E$13*'Eng19'!AQ109</f>
        <v>0</v>
      </c>
      <c r="BA109" s="170">
        <f>'Projection - England'!$F$13*'Eng19'!AP109</f>
        <v>2945.5969935948206</v>
      </c>
      <c r="BB109" s="170">
        <f>'Projection - England'!$F$13*'Eng19'!AQ109</f>
        <v>0</v>
      </c>
      <c r="BC109" s="170">
        <f>'Projection - England'!$G$13*'Eng19'!AP109</f>
        <v>1449.268607547395</v>
      </c>
      <c r="BD109" s="170">
        <f>'Projection - England'!$G$13*'Eng19'!AQ109</f>
        <v>0</v>
      </c>
    </row>
    <row r="110" spans="1:56" ht="19.95" customHeight="1">
      <c r="A110" s="132" t="s">
        <v>129</v>
      </c>
      <c r="B110" s="20" t="s">
        <v>69</v>
      </c>
      <c r="C110" s="20" t="s">
        <v>21</v>
      </c>
      <c r="D110" s="153">
        <v>14326.942745087392</v>
      </c>
      <c r="E110" s="154">
        <v>20821.789732508005</v>
      </c>
      <c r="F110" s="155">
        <v>4918.7634853535665</v>
      </c>
      <c r="G110" s="156">
        <v>4266.6759315375539</v>
      </c>
      <c r="H110" s="157">
        <v>5059.4262631196398</v>
      </c>
      <c r="I110" s="158">
        <v>0</v>
      </c>
      <c r="J110" s="159">
        <v>3007.7945954484899</v>
      </c>
      <c r="K110" s="160">
        <v>0</v>
      </c>
      <c r="L110" s="161">
        <v>0</v>
      </c>
      <c r="M110" s="162">
        <v>0</v>
      </c>
      <c r="N110" s="163">
        <v>2.3857021379516294</v>
      </c>
      <c r="O110" s="164">
        <v>182.41232534044738</v>
      </c>
      <c r="P110" s="170">
        <f t="shared" si="29"/>
        <v>52586.190780533041</v>
      </c>
      <c r="Q110" s="86">
        <f t="shared" si="44"/>
        <v>-0.94506059310872403</v>
      </c>
      <c r="R110" s="86">
        <f t="shared" si="45"/>
        <v>0</v>
      </c>
      <c r="S110" s="86">
        <f t="shared" si="46"/>
        <v>0</v>
      </c>
      <c r="T110" s="86">
        <f t="shared" si="47"/>
        <v>0</v>
      </c>
      <c r="U110" s="86">
        <f t="shared" si="48"/>
        <v>-8.8357360441388269E-2</v>
      </c>
      <c r="V110" s="86">
        <f t="shared" si="49"/>
        <v>0</v>
      </c>
      <c r="W110" s="86">
        <f t="shared" si="50"/>
        <v>0</v>
      </c>
      <c r="X110" s="86">
        <f t="shared" si="51"/>
        <v>0</v>
      </c>
      <c r="Y110" s="86">
        <f t="shared" si="52"/>
        <v>0</v>
      </c>
      <c r="Z110" s="86">
        <f t="shared" si="53"/>
        <v>0</v>
      </c>
      <c r="AA110" s="86">
        <f t="shared" si="54"/>
        <v>0</v>
      </c>
      <c r="AB110" s="86">
        <f t="shared" si="55"/>
        <v>0</v>
      </c>
      <c r="AD110" s="170">
        <f t="shared" si="30"/>
        <v>-13539.829008107021</v>
      </c>
      <c r="AE110" s="170">
        <f t="shared" si="31"/>
        <v>0</v>
      </c>
      <c r="AF110" s="170">
        <f t="shared" si="32"/>
        <v>0</v>
      </c>
      <c r="AG110" s="170">
        <f t="shared" si="33"/>
        <v>0</v>
      </c>
      <c r="AH110" s="170">
        <f t="shared" si="34"/>
        <v>-447.03754995708812</v>
      </c>
      <c r="AI110" s="170">
        <f t="shared" si="35"/>
        <v>0</v>
      </c>
      <c r="AJ110" s="170">
        <f t="shared" si="36"/>
        <v>0</v>
      </c>
      <c r="AK110" s="170">
        <f t="shared" si="37"/>
        <v>0</v>
      </c>
      <c r="AL110" s="170">
        <f t="shared" si="38"/>
        <v>0</v>
      </c>
      <c r="AM110" s="170">
        <f t="shared" si="39"/>
        <v>0</v>
      </c>
      <c r="AN110" s="170">
        <f t="shared" si="40"/>
        <v>0</v>
      </c>
      <c r="AO110" s="170">
        <f t="shared" si="41"/>
        <v>0</v>
      </c>
      <c r="AP110" s="170">
        <f t="shared" si="42"/>
        <v>13986.866558064108</v>
      </c>
      <c r="AQ110" s="170">
        <f t="shared" si="43"/>
        <v>0</v>
      </c>
      <c r="AR110" s="170"/>
      <c r="AS110" s="170">
        <f>'Projection - England'!$B$13*'Eng19'!AP110</f>
        <v>0</v>
      </c>
      <c r="AT110" s="170">
        <f>'Projection - England'!$B$13*'Eng19'!AQ110</f>
        <v>0</v>
      </c>
      <c r="AU110" s="170">
        <f>'Projection - England'!$C$13*'Eng19'!AP110</f>
        <v>7750.1287758885974</v>
      </c>
      <c r="AV110" s="170">
        <f>'Projection - England'!$C$13*'Eng19'!AQ110</f>
        <v>0</v>
      </c>
      <c r="AW110" s="170">
        <f>'Projection - England'!$D$13*'Eng19'!AP110</f>
        <v>0</v>
      </c>
      <c r="AX110" s="170">
        <f>'Projection - England'!$D$13*'Eng19'!AQ110</f>
        <v>0</v>
      </c>
      <c r="AY110" s="170">
        <f>'Projection - England'!$E$13*'Eng19'!AP110</f>
        <v>1535.3857585434114</v>
      </c>
      <c r="AZ110" s="170">
        <f>'Projection - England'!$E$13*'Eng19'!AQ110</f>
        <v>0</v>
      </c>
      <c r="BA110" s="170">
        <f>'Projection - England'!$F$13*'Eng19'!AP110</f>
        <v>3151.0152171758132</v>
      </c>
      <c r="BB110" s="170">
        <f>'Projection - England'!$F$13*'Eng19'!AQ110</f>
        <v>0</v>
      </c>
      <c r="BC110" s="170">
        <f>'Projection - England'!$G$13*'Eng19'!AP110</f>
        <v>1550.3368064562901</v>
      </c>
      <c r="BD110" s="170">
        <f>'Projection - England'!$G$13*'Eng19'!AQ110</f>
        <v>0</v>
      </c>
    </row>
    <row r="111" spans="1:56" ht="19.95" customHeight="1">
      <c r="A111" s="132" t="s">
        <v>130</v>
      </c>
      <c r="B111" s="20" t="s">
        <v>131</v>
      </c>
      <c r="C111" s="20" t="s">
        <v>21</v>
      </c>
      <c r="D111" s="153">
        <v>4847.9374254242512</v>
      </c>
      <c r="E111" s="154">
        <v>7045.6576468941721</v>
      </c>
      <c r="F111" s="155">
        <v>13686.613708831959</v>
      </c>
      <c r="G111" s="156">
        <v>11872.159633129355</v>
      </c>
      <c r="H111" s="157">
        <v>1373.6235153206901</v>
      </c>
      <c r="I111" s="158">
        <v>0</v>
      </c>
      <c r="J111" s="159">
        <v>752.32140125432602</v>
      </c>
      <c r="K111" s="160">
        <v>0</v>
      </c>
      <c r="L111" s="161">
        <v>2760.87408766314</v>
      </c>
      <c r="M111" s="162">
        <v>0</v>
      </c>
      <c r="N111" s="163">
        <v>2.0529953824588931</v>
      </c>
      <c r="O111" s="164">
        <v>156.97335206693796</v>
      </c>
      <c r="P111" s="170">
        <f t="shared" si="29"/>
        <v>42498.213765967288</v>
      </c>
      <c r="Q111" s="86">
        <f>Q110</f>
        <v>-0.94506059310872403</v>
      </c>
      <c r="R111" s="86">
        <f t="shared" si="45"/>
        <v>0</v>
      </c>
      <c r="S111" s="86">
        <f t="shared" si="46"/>
        <v>0</v>
      </c>
      <c r="T111" s="86">
        <f t="shared" si="47"/>
        <v>0</v>
      </c>
      <c r="U111" s="86">
        <f t="shared" si="48"/>
        <v>-8.8357360441388269E-2</v>
      </c>
      <c r="V111" s="86">
        <f t="shared" si="49"/>
        <v>0</v>
      </c>
      <c r="W111" s="86">
        <f t="shared" si="50"/>
        <v>0</v>
      </c>
      <c r="X111" s="86">
        <f t="shared" si="51"/>
        <v>0</v>
      </c>
      <c r="Y111" s="86">
        <f t="shared" si="52"/>
        <v>0</v>
      </c>
      <c r="Z111" s="86">
        <f t="shared" si="53"/>
        <v>0</v>
      </c>
      <c r="AA111" s="86">
        <f t="shared" si="54"/>
        <v>0</v>
      </c>
      <c r="AB111" s="86">
        <f t="shared" si="55"/>
        <v>0</v>
      </c>
      <c r="AD111" s="170">
        <f t="shared" si="30"/>
        <v>-4581.5946186254232</v>
      </c>
      <c r="AE111" s="170">
        <f t="shared" si="31"/>
        <v>0</v>
      </c>
      <c r="AF111" s="170">
        <f t="shared" si="32"/>
        <v>0</v>
      </c>
      <c r="AG111" s="170">
        <f t="shared" si="33"/>
        <v>0</v>
      </c>
      <c r="AH111" s="170">
        <f t="shared" si="34"/>
        <v>-121.36974805395704</v>
      </c>
      <c r="AI111" s="170">
        <f t="shared" si="35"/>
        <v>0</v>
      </c>
      <c r="AJ111" s="170">
        <f t="shared" si="36"/>
        <v>0</v>
      </c>
      <c r="AK111" s="170">
        <f t="shared" si="37"/>
        <v>0</v>
      </c>
      <c r="AL111" s="170">
        <f t="shared" si="38"/>
        <v>0</v>
      </c>
      <c r="AM111" s="170">
        <f t="shared" si="39"/>
        <v>0</v>
      </c>
      <c r="AN111" s="170">
        <f t="shared" si="40"/>
        <v>0</v>
      </c>
      <c r="AO111" s="170">
        <f t="shared" si="41"/>
        <v>0</v>
      </c>
      <c r="AP111" s="170">
        <f t="shared" si="42"/>
        <v>4702.96436667938</v>
      </c>
      <c r="AQ111" s="170">
        <f t="shared" si="43"/>
        <v>0</v>
      </c>
      <c r="AR111" s="170"/>
      <c r="AS111" s="170">
        <f>'Projection - England'!$B$13*'Eng19'!AP111</f>
        <v>0</v>
      </c>
      <c r="AT111" s="170">
        <f>'Projection - England'!$B$13*'Eng19'!AQ111</f>
        <v>0</v>
      </c>
      <c r="AU111" s="170">
        <f>'Projection - England'!$C$13*'Eng19'!AP111</f>
        <v>2605.9145784275879</v>
      </c>
      <c r="AV111" s="170">
        <f>'Projection - England'!$C$13*'Eng19'!AQ111</f>
        <v>0</v>
      </c>
      <c r="AW111" s="170">
        <f>'Projection - England'!$D$13*'Eng19'!AP111</f>
        <v>0</v>
      </c>
      <c r="AX111" s="170">
        <f>'Projection - England'!$D$13*'Eng19'!AQ111</f>
        <v>0</v>
      </c>
      <c r="AY111" s="170">
        <f>'Projection - England'!$E$13*'Eng19'!AP111</f>
        <v>516.26034191149665</v>
      </c>
      <c r="AZ111" s="170">
        <f>'Projection - England'!$E$13*'Eng19'!AQ111</f>
        <v>0</v>
      </c>
      <c r="BA111" s="170">
        <f>'Projection - England'!$F$13*'Eng19'!AP111</f>
        <v>1059.5019423201975</v>
      </c>
      <c r="BB111" s="170">
        <f>'Projection - England'!$F$13*'Eng19'!AQ111</f>
        <v>0</v>
      </c>
      <c r="BC111" s="170">
        <f>'Projection - England'!$G$13*'Eng19'!AP111</f>
        <v>521.2875040200995</v>
      </c>
      <c r="BD111" s="170">
        <f>'Projection - England'!$G$13*'Eng19'!AQ111</f>
        <v>0</v>
      </c>
    </row>
    <row r="112" spans="1:56" ht="19.95" customHeight="1">
      <c r="A112" s="132" t="s">
        <v>132</v>
      </c>
      <c r="B112" s="20" t="s">
        <v>131</v>
      </c>
      <c r="C112" s="20" t="s">
        <v>21</v>
      </c>
      <c r="D112" s="153">
        <v>7910.0841006986784</v>
      </c>
      <c r="E112" s="154">
        <v>11495.970273747185</v>
      </c>
      <c r="F112" s="155">
        <v>13353.836075821453</v>
      </c>
      <c r="G112" s="156">
        <v>11583.498809825322</v>
      </c>
      <c r="H112" s="157">
        <v>8246.6491832497904</v>
      </c>
      <c r="I112" s="158">
        <v>0</v>
      </c>
      <c r="J112" s="159">
        <v>1390.75553956509</v>
      </c>
      <c r="K112" s="160">
        <v>0</v>
      </c>
      <c r="L112" s="161">
        <v>359.918149025628</v>
      </c>
      <c r="M112" s="162">
        <v>0</v>
      </c>
      <c r="N112" s="163">
        <v>0.26763636245294864</v>
      </c>
      <c r="O112" s="164">
        <v>20.463649021423226</v>
      </c>
      <c r="P112" s="170">
        <f t="shared" si="29"/>
        <v>54361.443417317023</v>
      </c>
      <c r="Q112" s="86">
        <f t="shared" si="44"/>
        <v>-0.94506059310872403</v>
      </c>
      <c r="R112" s="86">
        <f t="shared" si="45"/>
        <v>0</v>
      </c>
      <c r="S112" s="86">
        <f t="shared" si="46"/>
        <v>0</v>
      </c>
      <c r="T112" s="86">
        <f t="shared" si="47"/>
        <v>0</v>
      </c>
      <c r="U112" s="86">
        <f t="shared" si="48"/>
        <v>-8.8357360441388269E-2</v>
      </c>
      <c r="V112" s="86">
        <f t="shared" si="49"/>
        <v>0</v>
      </c>
      <c r="W112" s="86">
        <f t="shared" si="50"/>
        <v>0</v>
      </c>
      <c r="X112" s="86">
        <f t="shared" si="51"/>
        <v>0</v>
      </c>
      <c r="Y112" s="86">
        <f t="shared" si="52"/>
        <v>0</v>
      </c>
      <c r="Z112" s="86">
        <f t="shared" si="53"/>
        <v>0</v>
      </c>
      <c r="AA112" s="86">
        <f t="shared" si="54"/>
        <v>0</v>
      </c>
      <c r="AB112" s="86">
        <f t="shared" si="55"/>
        <v>0</v>
      </c>
      <c r="AD112" s="170">
        <f t="shared" si="30"/>
        <v>-7475.5087717461811</v>
      </c>
      <c r="AE112" s="170">
        <f t="shared" si="31"/>
        <v>0</v>
      </c>
      <c r="AF112" s="170">
        <f t="shared" si="32"/>
        <v>0</v>
      </c>
      <c r="AG112" s="170">
        <f t="shared" si="33"/>
        <v>0</v>
      </c>
      <c r="AH112" s="170">
        <f t="shared" si="34"/>
        <v>-728.6521543180819</v>
      </c>
      <c r="AI112" s="170">
        <f t="shared" si="35"/>
        <v>0</v>
      </c>
      <c r="AJ112" s="170">
        <f t="shared" si="36"/>
        <v>0</v>
      </c>
      <c r="AK112" s="170">
        <f t="shared" si="37"/>
        <v>0</v>
      </c>
      <c r="AL112" s="170">
        <f t="shared" si="38"/>
        <v>0</v>
      </c>
      <c r="AM112" s="170">
        <f t="shared" si="39"/>
        <v>0</v>
      </c>
      <c r="AN112" s="170">
        <f t="shared" si="40"/>
        <v>0</v>
      </c>
      <c r="AO112" s="170">
        <f t="shared" si="41"/>
        <v>0</v>
      </c>
      <c r="AP112" s="170">
        <f t="shared" si="42"/>
        <v>8204.1609260642635</v>
      </c>
      <c r="AQ112" s="170">
        <f t="shared" si="43"/>
        <v>0</v>
      </c>
      <c r="AR112" s="170"/>
      <c r="AS112" s="170">
        <f>'Projection - England'!$B$13*'Eng19'!AP112</f>
        <v>0</v>
      </c>
      <c r="AT112" s="170">
        <f>'Projection - England'!$B$13*'Eng19'!AQ112</f>
        <v>0</v>
      </c>
      <c r="AU112" s="170">
        <f>'Projection - England'!$C$13*'Eng19'!AP112</f>
        <v>4545.9290979259849</v>
      </c>
      <c r="AV112" s="170">
        <f>'Projection - England'!$C$13*'Eng19'!AQ112</f>
        <v>0</v>
      </c>
      <c r="AW112" s="170">
        <f>'Projection - England'!$D$13*'Eng19'!AP112</f>
        <v>0</v>
      </c>
      <c r="AX112" s="170">
        <f>'Projection - England'!$D$13*'Eng19'!AQ112</f>
        <v>0</v>
      </c>
      <c r="AY112" s="170">
        <f>'Projection - England'!$E$13*'Eng19'!AP112</f>
        <v>900.59855753859836</v>
      </c>
      <c r="AZ112" s="170">
        <f>'Projection - England'!$E$13*'Eng19'!AQ112</f>
        <v>0</v>
      </c>
      <c r="BA112" s="170">
        <f>'Projection - England'!$F$13*'Eng19'!AP112</f>
        <v>1848.2650002321711</v>
      </c>
      <c r="BB112" s="170">
        <f>'Projection - England'!$F$13*'Eng19'!AQ112</f>
        <v>0</v>
      </c>
      <c r="BC112" s="170">
        <f>'Projection - England'!$G$13*'Eng19'!AP112</f>
        <v>909.36827036751174</v>
      </c>
      <c r="BD112" s="170">
        <f>'Projection - England'!$G$13*'Eng19'!AQ112</f>
        <v>0</v>
      </c>
    </row>
    <row r="113" spans="1:56" ht="19.95" customHeight="1">
      <c r="A113" s="132" t="s">
        <v>133</v>
      </c>
      <c r="B113" s="20" t="s">
        <v>131</v>
      </c>
      <c r="C113" s="20" t="s">
        <v>21</v>
      </c>
      <c r="D113" s="153">
        <v>9751.9315723468553</v>
      </c>
      <c r="E113" s="154">
        <v>14172.78426374934</v>
      </c>
      <c r="F113" s="155">
        <v>11139.091651501803</v>
      </c>
      <c r="G113" s="156">
        <v>9662.366241062995</v>
      </c>
      <c r="H113" s="157">
        <v>8617.90523756728</v>
      </c>
      <c r="I113" s="158">
        <v>0</v>
      </c>
      <c r="J113" s="159">
        <v>2281.3085689212398</v>
      </c>
      <c r="K113" s="160">
        <v>0</v>
      </c>
      <c r="L113" s="161">
        <v>435.27689805637903</v>
      </c>
      <c r="M113" s="162">
        <v>0</v>
      </c>
      <c r="N113" s="163">
        <v>1.5787125156098394</v>
      </c>
      <c r="O113" s="164">
        <v>120.70937793756418</v>
      </c>
      <c r="P113" s="170">
        <f t="shared" si="29"/>
        <v>56182.952523659063</v>
      </c>
      <c r="Q113" s="86">
        <f t="shared" si="44"/>
        <v>-0.94506059310872403</v>
      </c>
      <c r="R113" s="86">
        <f t="shared" si="45"/>
        <v>0</v>
      </c>
      <c r="S113" s="86">
        <f t="shared" si="46"/>
        <v>0</v>
      </c>
      <c r="T113" s="86">
        <f t="shared" si="47"/>
        <v>0</v>
      </c>
      <c r="U113" s="86">
        <f t="shared" si="48"/>
        <v>-8.8357360441388269E-2</v>
      </c>
      <c r="V113" s="86">
        <f t="shared" si="49"/>
        <v>0</v>
      </c>
      <c r="W113" s="86">
        <f t="shared" si="50"/>
        <v>0</v>
      </c>
      <c r="X113" s="86">
        <f t="shared" si="51"/>
        <v>0</v>
      </c>
      <c r="Y113" s="86">
        <f t="shared" si="52"/>
        <v>0</v>
      </c>
      <c r="Z113" s="86">
        <f t="shared" si="53"/>
        <v>0</v>
      </c>
      <c r="AA113" s="86">
        <f t="shared" si="54"/>
        <v>0</v>
      </c>
      <c r="AB113" s="86">
        <f t="shared" si="55"/>
        <v>0</v>
      </c>
      <c r="AD113" s="170">
        <f t="shared" si="30"/>
        <v>-9216.1662357178102</v>
      </c>
      <c r="AE113" s="170">
        <f t="shared" si="31"/>
        <v>0</v>
      </c>
      <c r="AF113" s="170">
        <f t="shared" si="32"/>
        <v>0</v>
      </c>
      <c r="AG113" s="170">
        <f t="shared" si="33"/>
        <v>0</v>
      </c>
      <c r="AH113" s="170">
        <f t="shared" si="34"/>
        <v>-761.45535932545999</v>
      </c>
      <c r="AI113" s="170">
        <f t="shared" si="35"/>
        <v>0</v>
      </c>
      <c r="AJ113" s="170">
        <f t="shared" si="36"/>
        <v>0</v>
      </c>
      <c r="AK113" s="170">
        <f t="shared" si="37"/>
        <v>0</v>
      </c>
      <c r="AL113" s="170">
        <f t="shared" si="38"/>
        <v>0</v>
      </c>
      <c r="AM113" s="170">
        <f t="shared" si="39"/>
        <v>0</v>
      </c>
      <c r="AN113" s="170">
        <f t="shared" si="40"/>
        <v>0</v>
      </c>
      <c r="AO113" s="170">
        <f t="shared" si="41"/>
        <v>0</v>
      </c>
      <c r="AP113" s="170">
        <f t="shared" si="42"/>
        <v>9977.6215950432706</v>
      </c>
      <c r="AQ113" s="170">
        <f t="shared" si="43"/>
        <v>0</v>
      </c>
      <c r="AR113" s="170"/>
      <c r="AS113" s="170">
        <f>'Projection - England'!$B$13*'Eng19'!AP113</f>
        <v>0</v>
      </c>
      <c r="AT113" s="170">
        <f>'Projection - England'!$B$13*'Eng19'!AQ113</f>
        <v>0</v>
      </c>
      <c r="AU113" s="170">
        <f>'Projection - England'!$C$13*'Eng19'!AP113</f>
        <v>5528.6044174124954</v>
      </c>
      <c r="AV113" s="170">
        <f>'Projection - England'!$C$13*'Eng19'!AQ113</f>
        <v>0</v>
      </c>
      <c r="AW113" s="170">
        <f>'Projection - England'!$D$13*'Eng19'!AP113</f>
        <v>0</v>
      </c>
      <c r="AX113" s="170">
        <f>'Projection - England'!$D$13*'Eng19'!AQ113</f>
        <v>0</v>
      </c>
      <c r="AY113" s="170">
        <f>'Projection - England'!$E$13*'Eng19'!AP113</f>
        <v>1095.2773473292486</v>
      </c>
      <c r="AZ113" s="170">
        <f>'Projection - England'!$E$13*'Eng19'!AQ113</f>
        <v>0</v>
      </c>
      <c r="BA113" s="170">
        <f>'Projection - England'!$F$13*'Eng19'!AP113</f>
        <v>2247.7970563804997</v>
      </c>
      <c r="BB113" s="170">
        <f>'Projection - England'!$F$13*'Eng19'!AQ113</f>
        <v>0</v>
      </c>
      <c r="BC113" s="170">
        <f>'Projection - England'!$G$13*'Eng19'!AP113</f>
        <v>1105.9427739210294</v>
      </c>
      <c r="BD113" s="170">
        <f>'Projection - England'!$G$13*'Eng19'!AQ113</f>
        <v>0</v>
      </c>
    </row>
    <row r="114" spans="1:56" ht="19.95" customHeight="1">
      <c r="A114" s="132" t="s">
        <v>134</v>
      </c>
      <c r="B114" s="20" t="s">
        <v>131</v>
      </c>
      <c r="C114" s="20" t="s">
        <v>21</v>
      </c>
      <c r="D114" s="153">
        <v>3419.8649735566582</v>
      </c>
      <c r="E114" s="154">
        <v>4970.1957116693593</v>
      </c>
      <c r="F114" s="155">
        <v>12972.347135972403</v>
      </c>
      <c r="G114" s="156">
        <v>11252.584407730479</v>
      </c>
      <c r="H114" s="157">
        <v>9205.5415150772806</v>
      </c>
      <c r="I114" s="158">
        <v>3542.2051993879195</v>
      </c>
      <c r="J114" s="159">
        <v>19.076594475689799</v>
      </c>
      <c r="K114" s="160">
        <v>0</v>
      </c>
      <c r="L114" s="161">
        <v>1292.9281360847999</v>
      </c>
      <c r="M114" s="162">
        <v>0</v>
      </c>
      <c r="N114" s="163">
        <v>0.98148909233473924</v>
      </c>
      <c r="O114" s="164">
        <v>75.045289510779156</v>
      </c>
      <c r="P114" s="170">
        <f t="shared" si="29"/>
        <v>46750.770452557706</v>
      </c>
      <c r="Q114" s="86">
        <f t="shared" si="44"/>
        <v>-0.94506059310872403</v>
      </c>
      <c r="R114" s="86">
        <f t="shared" si="45"/>
        <v>0</v>
      </c>
      <c r="S114" s="86">
        <f t="shared" si="46"/>
        <v>0</v>
      </c>
      <c r="T114" s="86">
        <f t="shared" si="47"/>
        <v>0</v>
      </c>
      <c r="U114" s="86">
        <f t="shared" si="48"/>
        <v>-8.8357360441388269E-2</v>
      </c>
      <c r="V114" s="86">
        <f t="shared" si="49"/>
        <v>0</v>
      </c>
      <c r="W114" s="86">
        <f t="shared" si="50"/>
        <v>0</v>
      </c>
      <c r="X114" s="86">
        <f t="shared" si="51"/>
        <v>0</v>
      </c>
      <c r="Y114" s="86">
        <f t="shared" si="52"/>
        <v>0</v>
      </c>
      <c r="Z114" s="86">
        <f t="shared" si="53"/>
        <v>0</v>
      </c>
      <c r="AA114" s="86">
        <f t="shared" si="54"/>
        <v>0</v>
      </c>
      <c r="AB114" s="86">
        <f t="shared" si="55"/>
        <v>0</v>
      </c>
      <c r="AD114" s="170">
        <f t="shared" si="30"/>
        <v>-3231.9796202612065</v>
      </c>
      <c r="AE114" s="170">
        <f t="shared" si="31"/>
        <v>0</v>
      </c>
      <c r="AF114" s="170">
        <f t="shared" si="32"/>
        <v>0</v>
      </c>
      <c r="AG114" s="170">
        <f t="shared" si="33"/>
        <v>0</v>
      </c>
      <c r="AH114" s="170">
        <f t="shared" si="34"/>
        <v>-813.37734970584677</v>
      </c>
      <c r="AI114" s="170">
        <f t="shared" si="35"/>
        <v>0</v>
      </c>
      <c r="AJ114" s="170">
        <f t="shared" si="36"/>
        <v>0</v>
      </c>
      <c r="AK114" s="170">
        <f t="shared" si="37"/>
        <v>0</v>
      </c>
      <c r="AL114" s="170">
        <f t="shared" si="38"/>
        <v>0</v>
      </c>
      <c r="AM114" s="170">
        <f t="shared" si="39"/>
        <v>0</v>
      </c>
      <c r="AN114" s="170">
        <f t="shared" si="40"/>
        <v>0</v>
      </c>
      <c r="AO114" s="170">
        <f t="shared" si="41"/>
        <v>0</v>
      </c>
      <c r="AP114" s="170">
        <f t="shared" si="42"/>
        <v>4045.3569699670534</v>
      </c>
      <c r="AQ114" s="170">
        <f t="shared" si="43"/>
        <v>0</v>
      </c>
      <c r="AR114" s="170"/>
      <c r="AS114" s="170">
        <f>'Projection - England'!$B$13*'Eng19'!AP114</f>
        <v>0</v>
      </c>
      <c r="AT114" s="170">
        <f>'Projection - England'!$B$13*'Eng19'!AQ114</f>
        <v>0</v>
      </c>
      <c r="AU114" s="170">
        <f>'Projection - England'!$C$13*'Eng19'!AP114</f>
        <v>2241.5340370575846</v>
      </c>
      <c r="AV114" s="170">
        <f>'Projection - England'!$C$13*'Eng19'!AQ114</f>
        <v>0</v>
      </c>
      <c r="AW114" s="170">
        <f>'Projection - England'!$D$13*'Eng19'!AP114</f>
        <v>0</v>
      </c>
      <c r="AX114" s="170">
        <f>'Projection - England'!$D$13*'Eng19'!AQ114</f>
        <v>0</v>
      </c>
      <c r="AY114" s="170">
        <f>'Projection - England'!$E$13*'Eng19'!AP114</f>
        <v>444.07254863890091</v>
      </c>
      <c r="AZ114" s="170">
        <f>'Projection - England'!$E$13*'Eng19'!AQ114</f>
        <v>0</v>
      </c>
      <c r="BA114" s="170">
        <f>'Projection - England'!$F$13*'Eng19'!AP114</f>
        <v>911.35361293092262</v>
      </c>
      <c r="BB114" s="170">
        <f>'Projection - England'!$F$13*'Eng19'!AQ114</f>
        <v>0</v>
      </c>
      <c r="BC114" s="170">
        <f>'Projection - England'!$G$13*'Eng19'!AP114</f>
        <v>448.39677133964619</v>
      </c>
      <c r="BD114" s="170">
        <f>'Projection - England'!$G$13*'Eng19'!AQ114</f>
        <v>0</v>
      </c>
    </row>
    <row r="115" spans="1:56" ht="19.95" customHeight="1">
      <c r="A115" s="132" t="s">
        <v>135</v>
      </c>
      <c r="B115" s="20" t="s">
        <v>131</v>
      </c>
      <c r="C115" s="20" t="s">
        <v>21</v>
      </c>
      <c r="D115" s="153">
        <v>2363.3716648213194</v>
      </c>
      <c r="E115" s="154">
        <v>3434.761256483036</v>
      </c>
      <c r="F115" s="155">
        <v>21175.434734884475</v>
      </c>
      <c r="G115" s="156">
        <v>18368.176878641185</v>
      </c>
      <c r="H115" s="157">
        <v>5346.6387932863099</v>
      </c>
      <c r="I115" s="158">
        <v>0</v>
      </c>
      <c r="J115" s="159">
        <v>2166.9646299678502</v>
      </c>
      <c r="K115" s="160">
        <v>0</v>
      </c>
      <c r="L115" s="161">
        <v>882.14216451809295</v>
      </c>
      <c r="M115" s="162">
        <v>0</v>
      </c>
      <c r="N115" s="163">
        <v>5.4387717076354063</v>
      </c>
      <c r="O115" s="164">
        <v>415.85199526937976</v>
      </c>
      <c r="P115" s="170">
        <f t="shared" si="29"/>
        <v>54158.780889579284</v>
      </c>
      <c r="Q115" s="86">
        <f t="shared" si="44"/>
        <v>-0.94506059310872403</v>
      </c>
      <c r="R115" s="86">
        <f t="shared" si="45"/>
        <v>0</v>
      </c>
      <c r="S115" s="86">
        <f t="shared" si="46"/>
        <v>0</v>
      </c>
      <c r="T115" s="86">
        <f t="shared" si="47"/>
        <v>0</v>
      </c>
      <c r="U115" s="86">
        <f t="shared" si="48"/>
        <v>-8.8357360441388269E-2</v>
      </c>
      <c r="V115" s="86">
        <f t="shared" si="49"/>
        <v>0</v>
      </c>
      <c r="W115" s="86">
        <f t="shared" si="50"/>
        <v>0</v>
      </c>
      <c r="X115" s="86">
        <f t="shared" si="51"/>
        <v>0</v>
      </c>
      <c r="Y115" s="86">
        <f t="shared" si="52"/>
        <v>0</v>
      </c>
      <c r="Z115" s="86">
        <f t="shared" si="53"/>
        <v>0</v>
      </c>
      <c r="AA115" s="86">
        <f t="shared" si="54"/>
        <v>0</v>
      </c>
      <c r="AB115" s="86">
        <f t="shared" si="55"/>
        <v>0</v>
      </c>
      <c r="AD115" s="170">
        <f t="shared" si="30"/>
        <v>-2233.5294272923888</v>
      </c>
      <c r="AE115" s="170">
        <f t="shared" si="31"/>
        <v>0</v>
      </c>
      <c r="AF115" s="170">
        <f t="shared" si="32"/>
        <v>0</v>
      </c>
      <c r="AG115" s="170">
        <f t="shared" si="33"/>
        <v>0</v>
      </c>
      <c r="AH115" s="170">
        <f t="shared" si="34"/>
        <v>-472.41489100830773</v>
      </c>
      <c r="AI115" s="170">
        <f t="shared" si="35"/>
        <v>0</v>
      </c>
      <c r="AJ115" s="170">
        <f t="shared" si="36"/>
        <v>0</v>
      </c>
      <c r="AK115" s="170">
        <f t="shared" si="37"/>
        <v>0</v>
      </c>
      <c r="AL115" s="170">
        <f t="shared" si="38"/>
        <v>0</v>
      </c>
      <c r="AM115" s="170">
        <f t="shared" si="39"/>
        <v>0</v>
      </c>
      <c r="AN115" s="170">
        <f t="shared" si="40"/>
        <v>0</v>
      </c>
      <c r="AO115" s="170">
        <f t="shared" si="41"/>
        <v>0</v>
      </c>
      <c r="AP115" s="170">
        <f t="shared" si="42"/>
        <v>2705.9443183006965</v>
      </c>
      <c r="AQ115" s="170">
        <f t="shared" si="43"/>
        <v>0</v>
      </c>
      <c r="AR115" s="170"/>
      <c r="AS115" s="170">
        <f>'Projection - England'!$B$13*'Eng19'!AP115</f>
        <v>0</v>
      </c>
      <c r="AT115" s="170">
        <f>'Projection - England'!$B$13*'Eng19'!AQ115</f>
        <v>0</v>
      </c>
      <c r="AU115" s="170">
        <f>'Projection - England'!$C$13*'Eng19'!AP115</f>
        <v>1499.3649106578087</v>
      </c>
      <c r="AV115" s="170">
        <f>'Projection - England'!$C$13*'Eng19'!AQ115</f>
        <v>0</v>
      </c>
      <c r="AW115" s="170">
        <f>'Projection - England'!$D$13*'Eng19'!AP115</f>
        <v>0</v>
      </c>
      <c r="AX115" s="170">
        <f>'Projection - England'!$D$13*'Eng19'!AQ115</f>
        <v>0</v>
      </c>
      <c r="AY115" s="170">
        <f>'Projection - England'!$E$13*'Eng19'!AP115</f>
        <v>297.04068116207065</v>
      </c>
      <c r="AZ115" s="170">
        <f>'Projection - England'!$E$13*'Eng19'!AQ115</f>
        <v>0</v>
      </c>
      <c r="BA115" s="170">
        <f>'Projection - England'!$F$13*'Eng19'!AP115</f>
        <v>609.60556736562285</v>
      </c>
      <c r="BB115" s="170">
        <f>'Projection - England'!$F$13*'Eng19'!AQ115</f>
        <v>0</v>
      </c>
      <c r="BC115" s="170">
        <f>'Projection - England'!$G$13*'Eng19'!AP115</f>
        <v>299.93315911519522</v>
      </c>
      <c r="BD115" s="170">
        <f>'Projection - England'!$G$13*'Eng19'!AQ115</f>
        <v>0</v>
      </c>
    </row>
    <row r="116" spans="1:56" ht="19.95" customHeight="1">
      <c r="A116" s="132" t="s">
        <v>136</v>
      </c>
      <c r="B116" s="20" t="s">
        <v>131</v>
      </c>
      <c r="C116" s="20" t="s">
        <v>21</v>
      </c>
      <c r="D116" s="153">
        <v>11597.840693118458</v>
      </c>
      <c r="E116" s="154">
        <v>16855.501174250305</v>
      </c>
      <c r="F116" s="155">
        <v>6580.0827203038534</v>
      </c>
      <c r="G116" s="156">
        <v>5707.7516847160496</v>
      </c>
      <c r="H116" s="157">
        <v>2895.3107478949401</v>
      </c>
      <c r="I116" s="158">
        <v>0</v>
      </c>
      <c r="J116" s="159">
        <v>1225.8661093798701</v>
      </c>
      <c r="K116" s="160">
        <v>0</v>
      </c>
      <c r="L116" s="161">
        <v>437.091572279236</v>
      </c>
      <c r="M116" s="162">
        <v>0</v>
      </c>
      <c r="N116" s="163">
        <v>6.9623986160080147</v>
      </c>
      <c r="O116" s="164">
        <v>532.34949212209006</v>
      </c>
      <c r="P116" s="170">
        <f t="shared" si="29"/>
        <v>45838.756592680809</v>
      </c>
      <c r="Q116" s="86">
        <f t="shared" si="44"/>
        <v>-0.94506059310872403</v>
      </c>
      <c r="R116" s="86">
        <f t="shared" si="45"/>
        <v>0</v>
      </c>
      <c r="S116" s="86">
        <f t="shared" si="46"/>
        <v>0</v>
      </c>
      <c r="T116" s="86">
        <f t="shared" si="47"/>
        <v>0</v>
      </c>
      <c r="U116" s="86">
        <f t="shared" si="48"/>
        <v>-8.8357360441388269E-2</v>
      </c>
      <c r="V116" s="86">
        <f t="shared" si="49"/>
        <v>0</v>
      </c>
      <c r="W116" s="86">
        <f t="shared" si="50"/>
        <v>0</v>
      </c>
      <c r="X116" s="86">
        <f t="shared" si="51"/>
        <v>0</v>
      </c>
      <c r="Y116" s="86">
        <f t="shared" si="52"/>
        <v>0</v>
      </c>
      <c r="Z116" s="86">
        <f t="shared" si="53"/>
        <v>0</v>
      </c>
      <c r="AA116" s="86">
        <f t="shared" si="54"/>
        <v>0</v>
      </c>
      <c r="AB116" s="86">
        <f t="shared" si="55"/>
        <v>0</v>
      </c>
      <c r="AD116" s="170">
        <f t="shared" si="30"/>
        <v>-10960.662204219025</v>
      </c>
      <c r="AE116" s="170">
        <f t="shared" si="31"/>
        <v>0</v>
      </c>
      <c r="AF116" s="170">
        <f t="shared" si="32"/>
        <v>0</v>
      </c>
      <c r="AG116" s="170">
        <f t="shared" si="33"/>
        <v>0</v>
      </c>
      <c r="AH116" s="170">
        <f t="shared" si="34"/>
        <v>-255.82201534157866</v>
      </c>
      <c r="AI116" s="170">
        <f t="shared" si="35"/>
        <v>0</v>
      </c>
      <c r="AJ116" s="170">
        <f t="shared" si="36"/>
        <v>0</v>
      </c>
      <c r="AK116" s="170">
        <f t="shared" si="37"/>
        <v>0</v>
      </c>
      <c r="AL116" s="170">
        <f t="shared" si="38"/>
        <v>0</v>
      </c>
      <c r="AM116" s="170">
        <f t="shared" si="39"/>
        <v>0</v>
      </c>
      <c r="AN116" s="170">
        <f t="shared" si="40"/>
        <v>0</v>
      </c>
      <c r="AO116" s="170">
        <f t="shared" si="41"/>
        <v>0</v>
      </c>
      <c r="AP116" s="170">
        <f t="shared" si="42"/>
        <v>11216.484219560603</v>
      </c>
      <c r="AQ116" s="170">
        <f t="shared" si="43"/>
        <v>0</v>
      </c>
      <c r="AR116" s="170"/>
      <c r="AS116" s="170">
        <f>'Projection - England'!$B$13*'Eng19'!AP116</f>
        <v>0</v>
      </c>
      <c r="AT116" s="170">
        <f>'Projection - England'!$B$13*'Eng19'!AQ116</f>
        <v>0</v>
      </c>
      <c r="AU116" s="170">
        <f>'Projection - England'!$C$13*'Eng19'!AP116</f>
        <v>6215.0587305201734</v>
      </c>
      <c r="AV116" s="170">
        <f>'Projection - England'!$C$13*'Eng19'!AQ116</f>
        <v>0</v>
      </c>
      <c r="AW116" s="170">
        <f>'Projection - England'!$D$13*'Eng19'!AP116</f>
        <v>0</v>
      </c>
      <c r="AX116" s="170">
        <f>'Projection - England'!$D$13*'Eng19'!AQ116</f>
        <v>0</v>
      </c>
      <c r="AY116" s="170">
        <f>'Projection - England'!$E$13*'Eng19'!AP116</f>
        <v>1231.2714974542425</v>
      </c>
      <c r="AZ116" s="170">
        <f>'Projection - England'!$E$13*'Eng19'!AQ116</f>
        <v>0</v>
      </c>
      <c r="BA116" s="170">
        <f>'Projection - England'!$F$13*'Eng19'!AP116</f>
        <v>2526.8928042121556</v>
      </c>
      <c r="BB116" s="170">
        <f>'Projection - England'!$F$13*'Eng19'!AQ116</f>
        <v>0</v>
      </c>
      <c r="BC116" s="170">
        <f>'Projection - England'!$G$13*'Eng19'!AP116</f>
        <v>1243.2611873740345</v>
      </c>
      <c r="BD116" s="170">
        <f>'Projection - England'!$G$13*'Eng19'!AQ116</f>
        <v>0</v>
      </c>
    </row>
    <row r="117" spans="1:56" ht="19.95" customHeight="1">
      <c r="A117" s="132" t="s">
        <v>137</v>
      </c>
      <c r="B117" s="20" t="s">
        <v>131</v>
      </c>
      <c r="C117" s="20" t="s">
        <v>21</v>
      </c>
      <c r="D117" s="153">
        <v>6648.0463448958672</v>
      </c>
      <c r="E117" s="154">
        <v>9661.8117059799661</v>
      </c>
      <c r="F117" s="155">
        <v>14477.572621704981</v>
      </c>
      <c r="G117" s="156">
        <v>12558.259984658627</v>
      </c>
      <c r="H117" s="157">
        <v>5312.1578181254399</v>
      </c>
      <c r="I117" s="158">
        <v>0</v>
      </c>
      <c r="J117" s="159">
        <v>1328.0257150920099</v>
      </c>
      <c r="K117" s="160">
        <v>0</v>
      </c>
      <c r="L117" s="161">
        <v>1162.63733207003</v>
      </c>
      <c r="M117" s="162">
        <v>0</v>
      </c>
      <c r="N117" s="163">
        <v>0.86454108315906919</v>
      </c>
      <c r="O117" s="164">
        <v>66.103369244074656</v>
      </c>
      <c r="P117" s="170">
        <f t="shared" si="29"/>
        <v>51215.479432854154</v>
      </c>
      <c r="Q117" s="86">
        <f t="shared" si="44"/>
        <v>-0.94506059310872403</v>
      </c>
      <c r="R117" s="86">
        <f t="shared" si="45"/>
        <v>0</v>
      </c>
      <c r="S117" s="86">
        <f t="shared" si="46"/>
        <v>0</v>
      </c>
      <c r="T117" s="86">
        <f t="shared" si="47"/>
        <v>0</v>
      </c>
      <c r="U117" s="86">
        <f t="shared" si="48"/>
        <v>-8.8357360441388269E-2</v>
      </c>
      <c r="V117" s="86">
        <f t="shared" si="49"/>
        <v>0</v>
      </c>
      <c r="W117" s="86">
        <f t="shared" si="50"/>
        <v>0</v>
      </c>
      <c r="X117" s="86">
        <f t="shared" si="51"/>
        <v>0</v>
      </c>
      <c r="Y117" s="86">
        <f t="shared" si="52"/>
        <v>0</v>
      </c>
      <c r="Z117" s="86">
        <f t="shared" si="53"/>
        <v>0</v>
      </c>
      <c r="AA117" s="86">
        <f t="shared" si="54"/>
        <v>0</v>
      </c>
      <c r="AB117" s="86">
        <f t="shared" si="55"/>
        <v>0</v>
      </c>
      <c r="AD117" s="170">
        <f t="shared" si="30"/>
        <v>-6282.8066217215728</v>
      </c>
      <c r="AE117" s="170">
        <f t="shared" si="31"/>
        <v>0</v>
      </c>
      <c r="AF117" s="170">
        <f t="shared" si="32"/>
        <v>0</v>
      </c>
      <c r="AG117" s="170">
        <f t="shared" si="33"/>
        <v>0</v>
      </c>
      <c r="AH117" s="170">
        <f t="shared" si="34"/>
        <v>-469.36824305764816</v>
      </c>
      <c r="AI117" s="170">
        <f t="shared" si="35"/>
        <v>0</v>
      </c>
      <c r="AJ117" s="170">
        <f t="shared" si="36"/>
        <v>0</v>
      </c>
      <c r="AK117" s="170">
        <f t="shared" si="37"/>
        <v>0</v>
      </c>
      <c r="AL117" s="170">
        <f t="shared" si="38"/>
        <v>0</v>
      </c>
      <c r="AM117" s="170">
        <f t="shared" si="39"/>
        <v>0</v>
      </c>
      <c r="AN117" s="170">
        <f t="shared" si="40"/>
        <v>0</v>
      </c>
      <c r="AO117" s="170">
        <f t="shared" si="41"/>
        <v>0</v>
      </c>
      <c r="AP117" s="170">
        <f t="shared" si="42"/>
        <v>6752.174864779221</v>
      </c>
      <c r="AQ117" s="170">
        <f t="shared" si="43"/>
        <v>0</v>
      </c>
      <c r="AR117" s="170"/>
      <c r="AS117" s="170">
        <f>'Projection - England'!$B$13*'Eng19'!AP117</f>
        <v>0</v>
      </c>
      <c r="AT117" s="170">
        <f>'Projection - England'!$B$13*'Eng19'!AQ117</f>
        <v>0</v>
      </c>
      <c r="AU117" s="170">
        <f>'Projection - England'!$C$13*'Eng19'!AP117</f>
        <v>3741.3829968361442</v>
      </c>
      <c r="AV117" s="170">
        <f>'Projection - England'!$C$13*'Eng19'!AQ117</f>
        <v>0</v>
      </c>
      <c r="AW117" s="170">
        <f>'Projection - England'!$D$13*'Eng19'!AP117</f>
        <v>0</v>
      </c>
      <c r="AX117" s="170">
        <f>'Projection - England'!$D$13*'Eng19'!AQ117</f>
        <v>0</v>
      </c>
      <c r="AY117" s="170">
        <f>'Projection - England'!$E$13*'Eng19'!AP117</f>
        <v>741.20912525612175</v>
      </c>
      <c r="AZ117" s="170">
        <f>'Projection - England'!$E$13*'Eng19'!AQ117</f>
        <v>0</v>
      </c>
      <c r="BA117" s="170">
        <f>'Projection - England'!$F$13*'Eng19'!AP117</f>
        <v>1521.1559829806624</v>
      </c>
      <c r="BB117" s="170">
        <f>'Projection - England'!$F$13*'Eng19'!AQ117</f>
        <v>0</v>
      </c>
      <c r="BC117" s="170">
        <f>'Projection - England'!$G$13*'Eng19'!AP117</f>
        <v>748.42675970629432</v>
      </c>
      <c r="BD117" s="170">
        <f>'Projection - England'!$G$13*'Eng19'!AQ117</f>
        <v>0</v>
      </c>
    </row>
    <row r="118" spans="1:56" ht="19.95" customHeight="1">
      <c r="A118" s="132" t="s">
        <v>138</v>
      </c>
      <c r="B118" s="20" t="s">
        <v>131</v>
      </c>
      <c r="C118" s="20" t="s">
        <v>21</v>
      </c>
      <c r="D118" s="153">
        <v>11248.030942923904</v>
      </c>
      <c r="E118" s="154">
        <v>16347.111827372397</v>
      </c>
      <c r="F118" s="155">
        <v>6887.588379683014</v>
      </c>
      <c r="G118" s="156">
        <v>5974.4908763017856</v>
      </c>
      <c r="H118" s="157">
        <v>7576.8237331945202</v>
      </c>
      <c r="I118" s="158">
        <v>0</v>
      </c>
      <c r="J118" s="159">
        <v>1977.56430562949</v>
      </c>
      <c r="K118" s="160">
        <v>0</v>
      </c>
      <c r="L118" s="161">
        <v>0</v>
      </c>
      <c r="M118" s="162">
        <v>0</v>
      </c>
      <c r="N118" s="163">
        <v>2.3402212744429272</v>
      </c>
      <c r="O118" s="164">
        <v>178.93482916054407</v>
      </c>
      <c r="P118" s="170">
        <f t="shared" si="29"/>
        <v>50192.885115540099</v>
      </c>
      <c r="Q118" s="86">
        <f t="shared" si="44"/>
        <v>-0.94506059310872403</v>
      </c>
      <c r="R118" s="86">
        <f t="shared" si="45"/>
        <v>0</v>
      </c>
      <c r="S118" s="86">
        <f t="shared" si="46"/>
        <v>0</v>
      </c>
      <c r="T118" s="86">
        <f t="shared" si="47"/>
        <v>0</v>
      </c>
      <c r="U118" s="86">
        <f t="shared" si="48"/>
        <v>-8.8357360441388269E-2</v>
      </c>
      <c r="V118" s="86">
        <f t="shared" si="49"/>
        <v>0</v>
      </c>
      <c r="W118" s="86">
        <f t="shared" si="50"/>
        <v>0</v>
      </c>
      <c r="X118" s="86">
        <f t="shared" si="51"/>
        <v>0</v>
      </c>
      <c r="Y118" s="86">
        <f t="shared" si="52"/>
        <v>0</v>
      </c>
      <c r="Z118" s="86">
        <f t="shared" si="53"/>
        <v>0</v>
      </c>
      <c r="AA118" s="86">
        <f t="shared" si="54"/>
        <v>0</v>
      </c>
      <c r="AB118" s="86">
        <f t="shared" si="55"/>
        <v>0</v>
      </c>
      <c r="AD118" s="170">
        <f t="shared" si="30"/>
        <v>-10630.070794224945</v>
      </c>
      <c r="AE118" s="170">
        <f t="shared" si="31"/>
        <v>0</v>
      </c>
      <c r="AF118" s="170">
        <f t="shared" si="32"/>
        <v>0</v>
      </c>
      <c r="AG118" s="170">
        <f t="shared" si="33"/>
        <v>0</v>
      </c>
      <c r="AH118" s="170">
        <f t="shared" si="34"/>
        <v>-669.4681455947333</v>
      </c>
      <c r="AI118" s="170">
        <f t="shared" si="35"/>
        <v>0</v>
      </c>
      <c r="AJ118" s="170">
        <f t="shared" si="36"/>
        <v>0</v>
      </c>
      <c r="AK118" s="170">
        <f t="shared" si="37"/>
        <v>0</v>
      </c>
      <c r="AL118" s="170">
        <f t="shared" si="38"/>
        <v>0</v>
      </c>
      <c r="AM118" s="170">
        <f t="shared" si="39"/>
        <v>0</v>
      </c>
      <c r="AN118" s="170">
        <f t="shared" si="40"/>
        <v>0</v>
      </c>
      <c r="AO118" s="170">
        <f t="shared" si="41"/>
        <v>0</v>
      </c>
      <c r="AP118" s="170">
        <f t="shared" si="42"/>
        <v>11299.538939819678</v>
      </c>
      <c r="AQ118" s="170">
        <f t="shared" si="43"/>
        <v>0</v>
      </c>
      <c r="AR118" s="170"/>
      <c r="AS118" s="170">
        <f>'Projection - England'!$B$13*'Eng19'!AP118</f>
        <v>0</v>
      </c>
      <c r="AT118" s="170">
        <f>'Projection - England'!$B$13*'Eng19'!AQ118</f>
        <v>0</v>
      </c>
      <c r="AU118" s="170">
        <f>'Projection - England'!$C$13*'Eng19'!AP118</f>
        <v>6261.0793867394268</v>
      </c>
      <c r="AV118" s="170">
        <f>'Projection - England'!$C$13*'Eng19'!AQ118</f>
        <v>0</v>
      </c>
      <c r="AW118" s="170">
        <f>'Projection - England'!$D$13*'Eng19'!AP118</f>
        <v>0</v>
      </c>
      <c r="AX118" s="170">
        <f>'Projection - England'!$D$13*'Eng19'!AQ118</f>
        <v>0</v>
      </c>
      <c r="AY118" s="170">
        <f>'Projection - England'!$E$13*'Eng19'!AP118</f>
        <v>1240.3886956584442</v>
      </c>
      <c r="AZ118" s="170">
        <f>'Projection - England'!$E$13*'Eng19'!AQ118</f>
        <v>0</v>
      </c>
      <c r="BA118" s="170">
        <f>'Projection - England'!$F$13*'Eng19'!AP118</f>
        <v>2545.6036917657184</v>
      </c>
      <c r="BB118" s="170">
        <f>'Projection - England'!$F$13*'Eng19'!AQ118</f>
        <v>0</v>
      </c>
      <c r="BC118" s="170">
        <f>'Projection - England'!$G$13*'Eng19'!AP118</f>
        <v>1252.4671656560922</v>
      </c>
      <c r="BD118" s="170">
        <f>'Projection - England'!$G$13*'Eng19'!AQ118</f>
        <v>0</v>
      </c>
    </row>
    <row r="119" spans="1:56" ht="19.95" customHeight="1">
      <c r="A119" s="132" t="s">
        <v>139</v>
      </c>
      <c r="B119" s="20" t="s">
        <v>131</v>
      </c>
      <c r="C119" s="20" t="s">
        <v>21</v>
      </c>
      <c r="D119" s="153">
        <v>8687.4585982584467</v>
      </c>
      <c r="E119" s="154">
        <v>12625.75271369961</v>
      </c>
      <c r="F119" s="155">
        <v>3346.2266253077091</v>
      </c>
      <c r="G119" s="156">
        <v>2902.6125460562312</v>
      </c>
      <c r="H119" s="157">
        <v>9883.7003024354617</v>
      </c>
      <c r="I119" s="158">
        <v>10487.901286305138</v>
      </c>
      <c r="J119" s="159">
        <v>765.06459567027605</v>
      </c>
      <c r="K119" s="160">
        <v>0</v>
      </c>
      <c r="L119" s="161">
        <v>1043</v>
      </c>
      <c r="M119" s="162">
        <v>0</v>
      </c>
      <c r="N119" s="163">
        <v>3.3575346352879469</v>
      </c>
      <c r="O119" s="164">
        <v>256.71926536471204</v>
      </c>
      <c r="P119" s="170">
        <f t="shared" si="29"/>
        <v>50001.793467732881</v>
      </c>
      <c r="Q119" s="86">
        <f t="shared" si="44"/>
        <v>-0.94506059310872403</v>
      </c>
      <c r="R119" s="86">
        <f t="shared" si="45"/>
        <v>0</v>
      </c>
      <c r="S119" s="86">
        <f t="shared" si="46"/>
        <v>0</v>
      </c>
      <c r="T119" s="86">
        <f t="shared" si="47"/>
        <v>0</v>
      </c>
      <c r="U119" s="86">
        <f t="shared" si="48"/>
        <v>-8.8357360441388269E-2</v>
      </c>
      <c r="V119" s="86">
        <f t="shared" si="49"/>
        <v>0</v>
      </c>
      <c r="W119" s="86">
        <f t="shared" si="50"/>
        <v>0</v>
      </c>
      <c r="X119" s="86">
        <f t="shared" si="51"/>
        <v>0</v>
      </c>
      <c r="Y119" s="86">
        <f t="shared" si="52"/>
        <v>0</v>
      </c>
      <c r="Z119" s="86">
        <f t="shared" si="53"/>
        <v>0</v>
      </c>
      <c r="AA119" s="86">
        <f t="shared" si="54"/>
        <v>0</v>
      </c>
      <c r="AB119" s="86">
        <f t="shared" si="55"/>
        <v>0</v>
      </c>
      <c r="AD119" s="170">
        <f t="shared" si="30"/>
        <v>-8210.1747754776115</v>
      </c>
      <c r="AE119" s="170">
        <f t="shared" si="31"/>
        <v>0</v>
      </c>
      <c r="AF119" s="170">
        <f t="shared" si="32"/>
        <v>0</v>
      </c>
      <c r="AG119" s="170">
        <f t="shared" si="33"/>
        <v>0</v>
      </c>
      <c r="AH119" s="170">
        <f t="shared" si="34"/>
        <v>-873.29767011694832</v>
      </c>
      <c r="AI119" s="170">
        <f t="shared" si="35"/>
        <v>0</v>
      </c>
      <c r="AJ119" s="170">
        <f t="shared" si="36"/>
        <v>0</v>
      </c>
      <c r="AK119" s="170">
        <f t="shared" si="37"/>
        <v>0</v>
      </c>
      <c r="AL119" s="170">
        <f t="shared" si="38"/>
        <v>0</v>
      </c>
      <c r="AM119" s="170">
        <f t="shared" si="39"/>
        <v>0</v>
      </c>
      <c r="AN119" s="170">
        <f t="shared" si="40"/>
        <v>0</v>
      </c>
      <c r="AO119" s="170">
        <f t="shared" si="41"/>
        <v>0</v>
      </c>
      <c r="AP119" s="170">
        <f t="shared" si="42"/>
        <v>9083.4724455945598</v>
      </c>
      <c r="AQ119" s="170">
        <f t="shared" si="43"/>
        <v>0</v>
      </c>
      <c r="AR119" s="170"/>
      <c r="AS119" s="170">
        <f>'Projection - England'!$B$13*'Eng19'!AP119</f>
        <v>0</v>
      </c>
      <c r="AT119" s="170">
        <f>'Projection - England'!$B$13*'Eng19'!AQ119</f>
        <v>0</v>
      </c>
      <c r="AU119" s="170">
        <f>'Projection - England'!$C$13*'Eng19'!AP119</f>
        <v>5033.1559891093448</v>
      </c>
      <c r="AV119" s="170">
        <f>'Projection - England'!$C$13*'Eng19'!AQ119</f>
        <v>0</v>
      </c>
      <c r="AW119" s="170">
        <f>'Projection - England'!$D$13*'Eng19'!AP119</f>
        <v>0</v>
      </c>
      <c r="AX119" s="170">
        <f>'Projection - England'!$D$13*'Eng19'!AQ119</f>
        <v>0</v>
      </c>
      <c r="AY119" s="170">
        <f>'Projection - England'!$E$13*'Eng19'!AP119</f>
        <v>997.12356396554503</v>
      </c>
      <c r="AZ119" s="170">
        <f>'Projection - England'!$E$13*'Eng19'!AQ119</f>
        <v>0</v>
      </c>
      <c r="BA119" s="170">
        <f>'Projection - England'!$F$13*'Eng19'!AP119</f>
        <v>2046.3596890730032</v>
      </c>
      <c r="BB119" s="170">
        <f>'Projection - England'!$F$13*'Eng19'!AQ119</f>
        <v>0</v>
      </c>
      <c r="BC119" s="170">
        <f>'Projection - England'!$G$13*'Eng19'!AP119</f>
        <v>1006.8332034466695</v>
      </c>
      <c r="BD119" s="170">
        <f>'Projection - England'!$G$13*'Eng19'!AQ119</f>
        <v>0</v>
      </c>
    </row>
    <row r="120" spans="1:56" ht="19.95" customHeight="1">
      <c r="A120" s="132" t="s">
        <v>140</v>
      </c>
      <c r="B120" s="20" t="s">
        <v>131</v>
      </c>
      <c r="C120" s="20" t="s">
        <v>21</v>
      </c>
      <c r="D120" s="153">
        <v>9936.0397392328432</v>
      </c>
      <c r="E120" s="154">
        <v>14440.354366257916</v>
      </c>
      <c r="F120" s="155">
        <v>9455.3650721536978</v>
      </c>
      <c r="G120" s="156">
        <v>8201.8537173797704</v>
      </c>
      <c r="H120" s="157">
        <v>11148.85200566242</v>
      </c>
      <c r="I120" s="158">
        <v>1657.8167317994794</v>
      </c>
      <c r="J120" s="159">
        <v>318.001841779941</v>
      </c>
      <c r="K120" s="160">
        <v>0</v>
      </c>
      <c r="L120" s="161">
        <v>212.917322390393</v>
      </c>
      <c r="M120" s="162">
        <v>0</v>
      </c>
      <c r="N120" s="163">
        <v>6.3533173318268918</v>
      </c>
      <c r="O120" s="164">
        <v>485.77874399666877</v>
      </c>
      <c r="P120" s="170">
        <f t="shared" si="29"/>
        <v>55863.332857984962</v>
      </c>
      <c r="Q120" s="86">
        <f t="shared" si="44"/>
        <v>-0.94506059310872403</v>
      </c>
      <c r="R120" s="86">
        <f t="shared" si="45"/>
        <v>0</v>
      </c>
      <c r="S120" s="86">
        <f t="shared" si="46"/>
        <v>0</v>
      </c>
      <c r="T120" s="86">
        <f t="shared" si="47"/>
        <v>0</v>
      </c>
      <c r="U120" s="86">
        <f t="shared" si="48"/>
        <v>-8.8357360441388269E-2</v>
      </c>
      <c r="V120" s="86">
        <f t="shared" si="49"/>
        <v>0</v>
      </c>
      <c r="W120" s="86">
        <f t="shared" si="50"/>
        <v>0</v>
      </c>
      <c r="X120" s="86">
        <f t="shared" si="51"/>
        <v>0</v>
      </c>
      <c r="Y120" s="86">
        <f t="shared" si="52"/>
        <v>0</v>
      </c>
      <c r="Z120" s="86">
        <f t="shared" si="53"/>
        <v>0</v>
      </c>
      <c r="AA120" s="86">
        <f t="shared" si="54"/>
        <v>0</v>
      </c>
      <c r="AB120" s="86">
        <f t="shared" si="55"/>
        <v>0</v>
      </c>
      <c r="AD120" s="170">
        <f t="shared" si="30"/>
        <v>-9390.1596091112424</v>
      </c>
      <c r="AE120" s="170">
        <f t="shared" si="31"/>
        <v>0</v>
      </c>
      <c r="AF120" s="170">
        <f t="shared" si="32"/>
        <v>0</v>
      </c>
      <c r="AG120" s="170">
        <f t="shared" si="33"/>
        <v>0</v>
      </c>
      <c r="AH120" s="170">
        <f t="shared" si="34"/>
        <v>-985.08313517200895</v>
      </c>
      <c r="AI120" s="170">
        <f t="shared" si="35"/>
        <v>0</v>
      </c>
      <c r="AJ120" s="170">
        <f t="shared" si="36"/>
        <v>0</v>
      </c>
      <c r="AK120" s="170">
        <f t="shared" si="37"/>
        <v>0</v>
      </c>
      <c r="AL120" s="170">
        <f t="shared" si="38"/>
        <v>0</v>
      </c>
      <c r="AM120" s="170">
        <f t="shared" si="39"/>
        <v>0</v>
      </c>
      <c r="AN120" s="170">
        <f t="shared" si="40"/>
        <v>0</v>
      </c>
      <c r="AO120" s="170">
        <f t="shared" si="41"/>
        <v>0</v>
      </c>
      <c r="AP120" s="170">
        <f t="shared" si="42"/>
        <v>10375.242744283252</v>
      </c>
      <c r="AQ120" s="170">
        <f t="shared" si="43"/>
        <v>0</v>
      </c>
      <c r="AR120" s="170"/>
      <c r="AS120" s="170">
        <f>'Projection - England'!$B$13*'Eng19'!AP120</f>
        <v>0</v>
      </c>
      <c r="AT120" s="170">
        <f>'Projection - England'!$B$13*'Eng19'!AQ120</f>
        <v>0</v>
      </c>
      <c r="AU120" s="170">
        <f>'Projection - England'!$C$13*'Eng19'!AP120</f>
        <v>5748.9264672321515</v>
      </c>
      <c r="AV120" s="170">
        <f>'Projection - England'!$C$13*'Eng19'!AQ120</f>
        <v>0</v>
      </c>
      <c r="AW120" s="170">
        <f>'Projection - England'!$D$13*'Eng19'!AP120</f>
        <v>0</v>
      </c>
      <c r="AX120" s="170">
        <f>'Projection - England'!$D$13*'Eng19'!AQ120</f>
        <v>0</v>
      </c>
      <c r="AY120" s="170">
        <f>'Projection - England'!$E$13*'Eng19'!AP120</f>
        <v>1138.9255688450783</v>
      </c>
      <c r="AZ120" s="170">
        <f>'Projection - England'!$E$13*'Eng19'!AQ120</f>
        <v>0</v>
      </c>
      <c r="BA120" s="170">
        <f>'Projection - England'!$F$13*'Eng19'!AP120</f>
        <v>2337.3746816995713</v>
      </c>
      <c r="BB120" s="170">
        <f>'Projection - England'!$F$13*'Eng19'!AQ120</f>
        <v>0</v>
      </c>
      <c r="BC120" s="170">
        <f>'Projection - England'!$G$13*'Eng19'!AP120</f>
        <v>1150.0160265064544</v>
      </c>
      <c r="BD120" s="170">
        <f>'Projection - England'!$G$13*'Eng19'!AQ120</f>
        <v>0</v>
      </c>
    </row>
    <row r="121" spans="1:56" ht="19.95" customHeight="1">
      <c r="A121" s="132" t="s">
        <v>141</v>
      </c>
      <c r="B121" s="20" t="s">
        <v>131</v>
      </c>
      <c r="C121" s="20" t="s">
        <v>21</v>
      </c>
      <c r="D121" s="153">
        <v>10816.631709396959</v>
      </c>
      <c r="E121" s="154">
        <v>15720.145956768691</v>
      </c>
      <c r="F121" s="155">
        <v>13489.436333399077</v>
      </c>
      <c r="G121" s="156">
        <v>11701.122346114375</v>
      </c>
      <c r="H121" s="157">
        <v>3103.01549009988</v>
      </c>
      <c r="I121" s="158">
        <v>0</v>
      </c>
      <c r="J121" s="159">
        <v>181.299526521367</v>
      </c>
      <c r="K121" s="160">
        <v>0</v>
      </c>
      <c r="L121" s="161">
        <v>132.230469509855</v>
      </c>
      <c r="M121" s="162">
        <v>0</v>
      </c>
      <c r="N121" s="163">
        <v>0.62986708695731985</v>
      </c>
      <c r="O121" s="164">
        <v>48.160044022070629</v>
      </c>
      <c r="P121" s="170">
        <f t="shared" si="29"/>
        <v>55192.671742919236</v>
      </c>
      <c r="Q121" s="86">
        <f t="shared" si="44"/>
        <v>-0.94506059310872403</v>
      </c>
      <c r="R121" s="86">
        <f t="shared" si="45"/>
        <v>0</v>
      </c>
      <c r="S121" s="86">
        <f t="shared" si="46"/>
        <v>0</v>
      </c>
      <c r="T121" s="86">
        <f t="shared" si="47"/>
        <v>0</v>
      </c>
      <c r="U121" s="86">
        <f t="shared" si="48"/>
        <v>-8.8357360441388269E-2</v>
      </c>
      <c r="V121" s="86">
        <f t="shared" si="49"/>
        <v>0</v>
      </c>
      <c r="W121" s="86">
        <f t="shared" si="50"/>
        <v>0</v>
      </c>
      <c r="X121" s="86">
        <f t="shared" si="51"/>
        <v>0</v>
      </c>
      <c r="Y121" s="86">
        <f t="shared" si="52"/>
        <v>0</v>
      </c>
      <c r="Z121" s="86">
        <f t="shared" si="53"/>
        <v>0</v>
      </c>
      <c r="AA121" s="86">
        <f t="shared" si="54"/>
        <v>0</v>
      </c>
      <c r="AB121" s="86">
        <f t="shared" si="55"/>
        <v>0</v>
      </c>
      <c r="AD121" s="170">
        <f t="shared" si="30"/>
        <v>-10222.372378721322</v>
      </c>
      <c r="AE121" s="170">
        <f t="shared" si="31"/>
        <v>0</v>
      </c>
      <c r="AF121" s="170">
        <f t="shared" si="32"/>
        <v>0</v>
      </c>
      <c r="AG121" s="170">
        <f t="shared" si="33"/>
        <v>0</v>
      </c>
      <c r="AH121" s="170">
        <f t="shared" si="34"/>
        <v>-274.17425811396618</v>
      </c>
      <c r="AI121" s="170">
        <f t="shared" si="35"/>
        <v>0</v>
      </c>
      <c r="AJ121" s="170">
        <f t="shared" si="36"/>
        <v>0</v>
      </c>
      <c r="AK121" s="170">
        <f t="shared" si="37"/>
        <v>0</v>
      </c>
      <c r="AL121" s="170">
        <f t="shared" si="38"/>
        <v>0</v>
      </c>
      <c r="AM121" s="170">
        <f t="shared" si="39"/>
        <v>0</v>
      </c>
      <c r="AN121" s="170">
        <f t="shared" si="40"/>
        <v>0</v>
      </c>
      <c r="AO121" s="170">
        <f t="shared" si="41"/>
        <v>0</v>
      </c>
      <c r="AP121" s="170">
        <f t="shared" si="42"/>
        <v>10496.546636835288</v>
      </c>
      <c r="AQ121" s="170">
        <f t="shared" si="43"/>
        <v>0</v>
      </c>
      <c r="AR121" s="170"/>
      <c r="AS121" s="170">
        <f>'Projection - England'!$B$13*'Eng19'!AP121</f>
        <v>0</v>
      </c>
      <c r="AT121" s="170">
        <f>'Projection - England'!$B$13*'Eng19'!AQ121</f>
        <v>0</v>
      </c>
      <c r="AU121" s="170">
        <f>'Projection - England'!$C$13*'Eng19'!AP121</f>
        <v>5816.1410062707619</v>
      </c>
      <c r="AV121" s="170">
        <f>'Projection - England'!$C$13*'Eng19'!AQ121</f>
        <v>0</v>
      </c>
      <c r="AW121" s="170">
        <f>'Projection - England'!$D$13*'Eng19'!AP121</f>
        <v>0</v>
      </c>
      <c r="AX121" s="170">
        <f>'Projection - England'!$D$13*'Eng19'!AQ121</f>
        <v>0</v>
      </c>
      <c r="AY121" s="170">
        <f>'Projection - England'!$E$13*'Eng19'!AP121</f>
        <v>1152.2415083592716</v>
      </c>
      <c r="AZ121" s="170">
        <f>'Projection - England'!$E$13*'Eng19'!AQ121</f>
        <v>0</v>
      </c>
      <c r="BA121" s="170">
        <f>'Projection - England'!$F$13*'Eng19'!AP121</f>
        <v>2364.7024902367698</v>
      </c>
      <c r="BB121" s="170">
        <f>'Projection - England'!$F$13*'Eng19'!AQ121</f>
        <v>0</v>
      </c>
      <c r="BC121" s="170">
        <f>'Projection - England'!$G$13*'Eng19'!AP121</f>
        <v>1163.4616319684878</v>
      </c>
      <c r="BD121" s="170">
        <f>'Projection - England'!$G$13*'Eng19'!AQ121</f>
        <v>0</v>
      </c>
    </row>
    <row r="122" spans="1:56" ht="19.95" customHeight="1">
      <c r="A122" s="132" t="s">
        <v>142</v>
      </c>
      <c r="B122" s="20" t="s">
        <v>131</v>
      </c>
      <c r="C122" s="20" t="s">
        <v>21</v>
      </c>
      <c r="D122" s="153">
        <v>10681.332851648156</v>
      </c>
      <c r="E122" s="154">
        <v>15523.511935315644</v>
      </c>
      <c r="F122" s="155">
        <v>11486.9449633559</v>
      </c>
      <c r="G122" s="156">
        <v>9964.1041387710011</v>
      </c>
      <c r="H122" s="157">
        <v>5815.2121630084102</v>
      </c>
      <c r="I122" s="158">
        <v>0</v>
      </c>
      <c r="J122" s="159">
        <v>1147.09995632759</v>
      </c>
      <c r="K122" s="160">
        <v>0</v>
      </c>
      <c r="L122" s="161">
        <v>0</v>
      </c>
      <c r="M122" s="162">
        <v>0</v>
      </c>
      <c r="N122" s="163">
        <v>0.80330036743747713</v>
      </c>
      <c r="O122" s="164">
        <v>61.42086459163702</v>
      </c>
      <c r="P122" s="170">
        <f t="shared" si="29"/>
        <v>54680.430173385772</v>
      </c>
      <c r="Q122" s="86">
        <f t="shared" si="44"/>
        <v>-0.94506059310872403</v>
      </c>
      <c r="R122" s="86">
        <f t="shared" si="45"/>
        <v>0</v>
      </c>
      <c r="S122" s="86">
        <f t="shared" si="46"/>
        <v>0</v>
      </c>
      <c r="T122" s="86">
        <f t="shared" si="47"/>
        <v>0</v>
      </c>
      <c r="U122" s="86">
        <f t="shared" si="48"/>
        <v>-8.8357360441388269E-2</v>
      </c>
      <c r="V122" s="86">
        <f t="shared" si="49"/>
        <v>0</v>
      </c>
      <c r="W122" s="86">
        <f t="shared" si="50"/>
        <v>0</v>
      </c>
      <c r="X122" s="86">
        <f t="shared" si="51"/>
        <v>0</v>
      </c>
      <c r="Y122" s="86">
        <f t="shared" si="52"/>
        <v>0</v>
      </c>
      <c r="Z122" s="86">
        <f t="shared" si="53"/>
        <v>0</v>
      </c>
      <c r="AA122" s="86">
        <f t="shared" si="54"/>
        <v>0</v>
      </c>
      <c r="AB122" s="86">
        <f t="shared" si="55"/>
        <v>0</v>
      </c>
      <c r="AD122" s="170">
        <f t="shared" si="30"/>
        <v>-10094.506759970305</v>
      </c>
      <c r="AE122" s="170">
        <f t="shared" si="31"/>
        <v>0</v>
      </c>
      <c r="AF122" s="170">
        <f t="shared" si="32"/>
        <v>0</v>
      </c>
      <c r="AG122" s="170">
        <f t="shared" si="33"/>
        <v>0</v>
      </c>
      <c r="AH122" s="170">
        <f t="shared" si="34"/>
        <v>-513.81679713007918</v>
      </c>
      <c r="AI122" s="170">
        <f t="shared" si="35"/>
        <v>0</v>
      </c>
      <c r="AJ122" s="170">
        <f t="shared" si="36"/>
        <v>0</v>
      </c>
      <c r="AK122" s="170">
        <f t="shared" si="37"/>
        <v>0</v>
      </c>
      <c r="AL122" s="170">
        <f t="shared" si="38"/>
        <v>0</v>
      </c>
      <c r="AM122" s="170">
        <f t="shared" si="39"/>
        <v>0</v>
      </c>
      <c r="AN122" s="170">
        <f t="shared" si="40"/>
        <v>0</v>
      </c>
      <c r="AO122" s="170">
        <f t="shared" si="41"/>
        <v>0</v>
      </c>
      <c r="AP122" s="170">
        <f t="shared" si="42"/>
        <v>10608.323557100384</v>
      </c>
      <c r="AQ122" s="170">
        <f t="shared" si="43"/>
        <v>0</v>
      </c>
      <c r="AR122" s="170"/>
      <c r="AS122" s="170">
        <f>'Projection - England'!$B$13*'Eng19'!AP122</f>
        <v>0</v>
      </c>
      <c r="AT122" s="170">
        <f>'Projection - England'!$B$13*'Eng19'!AQ122</f>
        <v>0</v>
      </c>
      <c r="AU122" s="170">
        <f>'Projection - England'!$C$13*'Eng19'!AP122</f>
        <v>5878.0766458674134</v>
      </c>
      <c r="AV122" s="170">
        <f>'Projection - England'!$C$13*'Eng19'!AQ122</f>
        <v>0</v>
      </c>
      <c r="AW122" s="170">
        <f>'Projection - England'!$D$13*'Eng19'!AP122</f>
        <v>0</v>
      </c>
      <c r="AX122" s="170">
        <f>'Projection - England'!$D$13*'Eng19'!AQ122</f>
        <v>0</v>
      </c>
      <c r="AY122" s="170">
        <f>'Projection - England'!$E$13*'Eng19'!AP122</f>
        <v>1164.5116398284192</v>
      </c>
      <c r="AZ122" s="170">
        <f>'Projection - England'!$E$13*'Eng19'!AQ122</f>
        <v>0</v>
      </c>
      <c r="BA122" s="170">
        <f>'Projection - England'!$F$13*'Eng19'!AP122</f>
        <v>2389.884025730958</v>
      </c>
      <c r="BB122" s="170">
        <f>'Projection - England'!$F$13*'Eng19'!AQ122</f>
        <v>0</v>
      </c>
      <c r="BC122" s="170">
        <f>'Projection - England'!$G$13*'Eng19'!AP122</f>
        <v>1175.8512456735959</v>
      </c>
      <c r="BD122" s="170">
        <f>'Projection - England'!$G$13*'Eng19'!AQ122</f>
        <v>0</v>
      </c>
    </row>
    <row r="123" spans="1:56" ht="19.95" customHeight="1">
      <c r="A123" s="132" t="s">
        <v>143</v>
      </c>
      <c r="B123" s="20" t="s">
        <v>131</v>
      </c>
      <c r="C123" s="20" t="s">
        <v>21</v>
      </c>
      <c r="D123" s="153">
        <v>9036.7974944746366</v>
      </c>
      <c r="E123" s="154">
        <v>13133.457753903958</v>
      </c>
      <c r="F123" s="155">
        <v>7636.2941396196056</v>
      </c>
      <c r="G123" s="156">
        <v>6623.939636185667</v>
      </c>
      <c r="H123" s="157">
        <v>10388.71626016654</v>
      </c>
      <c r="I123" s="158">
        <v>3957.2188861271588</v>
      </c>
      <c r="J123" s="159">
        <v>895.27655242834896</v>
      </c>
      <c r="K123" s="160">
        <v>0</v>
      </c>
      <c r="L123" s="161">
        <v>54.355840040579103</v>
      </c>
      <c r="M123" s="162">
        <v>0</v>
      </c>
      <c r="N123" s="163">
        <v>3.2006309524450098</v>
      </c>
      <c r="O123" s="164">
        <v>244.72230849966334</v>
      </c>
      <c r="P123" s="170">
        <f t="shared" si="29"/>
        <v>51973.979502398608</v>
      </c>
      <c r="Q123" s="86">
        <f t="shared" si="44"/>
        <v>-0.94506059310872403</v>
      </c>
      <c r="R123" s="86">
        <f t="shared" si="45"/>
        <v>0</v>
      </c>
      <c r="S123" s="86">
        <f t="shared" si="46"/>
        <v>0</v>
      </c>
      <c r="T123" s="86">
        <f t="shared" si="47"/>
        <v>0</v>
      </c>
      <c r="U123" s="86">
        <f t="shared" si="48"/>
        <v>-8.8357360441388269E-2</v>
      </c>
      <c r="V123" s="86">
        <f t="shared" si="49"/>
        <v>0</v>
      </c>
      <c r="W123" s="86">
        <f t="shared" si="50"/>
        <v>0</v>
      </c>
      <c r="X123" s="86">
        <f t="shared" si="51"/>
        <v>0</v>
      </c>
      <c r="Y123" s="86">
        <f t="shared" si="52"/>
        <v>0</v>
      </c>
      <c r="Z123" s="86">
        <f t="shared" si="53"/>
        <v>0</v>
      </c>
      <c r="AA123" s="86">
        <f t="shared" si="54"/>
        <v>0</v>
      </c>
      <c r="AB123" s="86">
        <f t="shared" si="55"/>
        <v>0</v>
      </c>
      <c r="AD123" s="170">
        <f t="shared" si="30"/>
        <v>-8540.3211999316318</v>
      </c>
      <c r="AE123" s="170">
        <f t="shared" si="31"/>
        <v>0</v>
      </c>
      <c r="AF123" s="170">
        <f t="shared" si="32"/>
        <v>0</v>
      </c>
      <c r="AG123" s="170">
        <f t="shared" si="33"/>
        <v>0</v>
      </c>
      <c r="AH123" s="170">
        <f t="shared" si="34"/>
        <v>-917.91954712284621</v>
      </c>
      <c r="AI123" s="170">
        <f t="shared" si="35"/>
        <v>0</v>
      </c>
      <c r="AJ123" s="170">
        <f t="shared" si="36"/>
        <v>0</v>
      </c>
      <c r="AK123" s="170">
        <f t="shared" si="37"/>
        <v>0</v>
      </c>
      <c r="AL123" s="170">
        <f t="shared" si="38"/>
        <v>0</v>
      </c>
      <c r="AM123" s="170">
        <f t="shared" si="39"/>
        <v>0</v>
      </c>
      <c r="AN123" s="170">
        <f t="shared" si="40"/>
        <v>0</v>
      </c>
      <c r="AO123" s="170">
        <f t="shared" si="41"/>
        <v>0</v>
      </c>
      <c r="AP123" s="170">
        <f t="shared" si="42"/>
        <v>9458.2407470544786</v>
      </c>
      <c r="AQ123" s="170">
        <f t="shared" si="43"/>
        <v>0</v>
      </c>
      <c r="AR123" s="170"/>
      <c r="AS123" s="170">
        <f>'Projection - England'!$B$13*'Eng19'!AP123</f>
        <v>0</v>
      </c>
      <c r="AT123" s="170">
        <f>'Projection - England'!$B$13*'Eng19'!AQ123</f>
        <v>0</v>
      </c>
      <c r="AU123" s="170">
        <f>'Projection - England'!$C$13*'Eng19'!AP123</f>
        <v>5240.8152661445447</v>
      </c>
      <c r="AV123" s="170">
        <f>'Projection - England'!$C$13*'Eng19'!AQ123</f>
        <v>0</v>
      </c>
      <c r="AW123" s="170">
        <f>'Projection - England'!$D$13*'Eng19'!AP123</f>
        <v>0</v>
      </c>
      <c r="AX123" s="170">
        <f>'Projection - England'!$D$13*'Eng19'!AQ123</f>
        <v>0</v>
      </c>
      <c r="AY123" s="170">
        <f>'Projection - England'!$E$13*'Eng19'!AP123</f>
        <v>1038.2631509077905</v>
      </c>
      <c r="AZ123" s="170">
        <f>'Projection - England'!$E$13*'Eng19'!AQ123</f>
        <v>0</v>
      </c>
      <c r="BA123" s="170">
        <f>'Projection - England'!$F$13*'Eng19'!AP123</f>
        <v>2130.7889367471003</v>
      </c>
      <c r="BB123" s="170">
        <f>'Projection - England'!$F$13*'Eng19'!AQ123</f>
        <v>0</v>
      </c>
      <c r="BC123" s="170">
        <f>'Projection - England'!$G$13*'Eng19'!AP123</f>
        <v>1048.373393255046</v>
      </c>
      <c r="BD123" s="170">
        <f>'Projection - England'!$G$13*'Eng19'!AQ123</f>
        <v>0</v>
      </c>
    </row>
    <row r="124" spans="1:56" ht="19.95" customHeight="1">
      <c r="A124" s="132" t="s">
        <v>144</v>
      </c>
      <c r="B124" s="20" t="s">
        <v>131</v>
      </c>
      <c r="C124" s="20" t="s">
        <v>21</v>
      </c>
      <c r="D124" s="153">
        <v>8934.6384121765113</v>
      </c>
      <c r="E124" s="154">
        <v>12984.986794766013</v>
      </c>
      <c r="F124" s="155">
        <v>12298.231463411979</v>
      </c>
      <c r="G124" s="156">
        <v>10667.837219997167</v>
      </c>
      <c r="H124" s="157">
        <v>3593.6154256774298</v>
      </c>
      <c r="I124" s="158">
        <v>0</v>
      </c>
      <c r="J124" s="159">
        <v>1203.1586016763799</v>
      </c>
      <c r="K124" s="160">
        <v>0</v>
      </c>
      <c r="L124" s="161">
        <v>869.15494466132498</v>
      </c>
      <c r="M124" s="162">
        <v>0</v>
      </c>
      <c r="N124" s="163">
        <v>1.1701451305804653</v>
      </c>
      <c r="O124" s="164">
        <v>89.470051964765361</v>
      </c>
      <c r="P124" s="170">
        <f t="shared" si="29"/>
        <v>50642.263059462159</v>
      </c>
      <c r="Q124" s="86">
        <f t="shared" si="44"/>
        <v>-0.94506059310872403</v>
      </c>
      <c r="R124" s="86">
        <f t="shared" si="45"/>
        <v>0</v>
      </c>
      <c r="S124" s="86">
        <f t="shared" si="46"/>
        <v>0</v>
      </c>
      <c r="T124" s="86">
        <f t="shared" si="47"/>
        <v>0</v>
      </c>
      <c r="U124" s="86">
        <f t="shared" si="48"/>
        <v>-8.8357360441388269E-2</v>
      </c>
      <c r="V124" s="86">
        <f t="shared" si="49"/>
        <v>0</v>
      </c>
      <c r="W124" s="86">
        <f t="shared" si="50"/>
        <v>0</v>
      </c>
      <c r="X124" s="86">
        <f t="shared" si="51"/>
        <v>0</v>
      </c>
      <c r="Y124" s="86">
        <f t="shared" si="52"/>
        <v>0</v>
      </c>
      <c r="Z124" s="86">
        <f t="shared" si="53"/>
        <v>0</v>
      </c>
      <c r="AA124" s="86">
        <f t="shared" si="54"/>
        <v>0</v>
      </c>
      <c r="AB124" s="86">
        <f t="shared" si="55"/>
        <v>0</v>
      </c>
      <c r="AD124" s="170">
        <f t="shared" si="30"/>
        <v>-8443.7746770235226</v>
      </c>
      <c r="AE124" s="170">
        <f t="shared" si="31"/>
        <v>0</v>
      </c>
      <c r="AF124" s="170">
        <f t="shared" si="32"/>
        <v>0</v>
      </c>
      <c r="AG124" s="170">
        <f t="shared" si="33"/>
        <v>0</v>
      </c>
      <c r="AH124" s="170">
        <f t="shared" si="34"/>
        <v>-317.52237345431359</v>
      </c>
      <c r="AI124" s="170">
        <f t="shared" si="35"/>
        <v>0</v>
      </c>
      <c r="AJ124" s="170">
        <f t="shared" si="36"/>
        <v>0</v>
      </c>
      <c r="AK124" s="170">
        <f t="shared" si="37"/>
        <v>0</v>
      </c>
      <c r="AL124" s="170">
        <f t="shared" si="38"/>
        <v>0</v>
      </c>
      <c r="AM124" s="170">
        <f t="shared" si="39"/>
        <v>0</v>
      </c>
      <c r="AN124" s="170">
        <f t="shared" si="40"/>
        <v>0</v>
      </c>
      <c r="AO124" s="170">
        <f t="shared" si="41"/>
        <v>0</v>
      </c>
      <c r="AP124" s="170">
        <f t="shared" si="42"/>
        <v>8761.2970504778368</v>
      </c>
      <c r="AQ124" s="170">
        <f t="shared" si="43"/>
        <v>0</v>
      </c>
      <c r="AR124" s="170"/>
      <c r="AS124" s="170">
        <f>'Projection - England'!$B$13*'Eng19'!AP124</f>
        <v>0</v>
      </c>
      <c r="AT124" s="170">
        <f>'Projection - England'!$B$13*'Eng19'!AQ124</f>
        <v>0</v>
      </c>
      <c r="AU124" s="170">
        <f>'Projection - England'!$C$13*'Eng19'!AP124</f>
        <v>4854.6384641002987</v>
      </c>
      <c r="AV124" s="170">
        <f>'Projection - England'!$C$13*'Eng19'!AQ124</f>
        <v>0</v>
      </c>
      <c r="AW124" s="170">
        <f>'Projection - England'!$D$13*'Eng19'!AP124</f>
        <v>0</v>
      </c>
      <c r="AX124" s="170">
        <f>'Projection - England'!$D$13*'Eng19'!AQ124</f>
        <v>0</v>
      </c>
      <c r="AY124" s="170">
        <f>'Projection - England'!$E$13*'Eng19'!AP124</f>
        <v>961.75727864625628</v>
      </c>
      <c r="AZ124" s="170">
        <f>'Projection - England'!$E$13*'Eng19'!AQ124</f>
        <v>0</v>
      </c>
      <c r="BA124" s="170">
        <f>'Projection - England'!$F$13*'Eng19'!AP124</f>
        <v>1973.7787740840686</v>
      </c>
      <c r="BB124" s="170">
        <f>'Projection - England'!$F$13*'Eng19'!AQ124</f>
        <v>0</v>
      </c>
      <c r="BC124" s="170">
        <f>'Projection - England'!$G$13*'Eng19'!AP124</f>
        <v>971.12253364721539</v>
      </c>
      <c r="BD124" s="170">
        <f>'Projection - England'!$G$13*'Eng19'!AQ124</f>
        <v>0</v>
      </c>
    </row>
    <row r="125" spans="1:56" ht="19.95" customHeight="1">
      <c r="A125" s="132" t="s">
        <v>145</v>
      </c>
      <c r="B125" s="20" t="s">
        <v>131</v>
      </c>
      <c r="C125" s="20" t="s">
        <v>21</v>
      </c>
      <c r="D125" s="153">
        <v>11152.152096414369</v>
      </c>
      <c r="E125" s="154">
        <v>16207.768129464379</v>
      </c>
      <c r="F125" s="155">
        <v>7906.4584437544263</v>
      </c>
      <c r="G125" s="156">
        <v>6858.2878697295228</v>
      </c>
      <c r="H125" s="157">
        <v>6862.6812543372198</v>
      </c>
      <c r="I125" s="158">
        <v>0</v>
      </c>
      <c r="J125" s="159">
        <v>1547.1719433389601</v>
      </c>
      <c r="K125" s="160">
        <v>0</v>
      </c>
      <c r="L125" s="161">
        <v>38.284126633486999</v>
      </c>
      <c r="M125" s="162">
        <v>0</v>
      </c>
      <c r="N125" s="163">
        <v>4.796756958323857</v>
      </c>
      <c r="O125" s="164">
        <v>366.76313314288802</v>
      </c>
      <c r="P125" s="170">
        <f t="shared" si="29"/>
        <v>50944.363753773578</v>
      </c>
      <c r="Q125" s="86">
        <f t="shared" si="44"/>
        <v>-0.94506059310872403</v>
      </c>
      <c r="R125" s="86">
        <f t="shared" si="45"/>
        <v>0</v>
      </c>
      <c r="S125" s="86">
        <f t="shared" si="46"/>
        <v>0</v>
      </c>
      <c r="T125" s="86">
        <f t="shared" si="47"/>
        <v>0</v>
      </c>
      <c r="U125" s="86">
        <f t="shared" si="48"/>
        <v>-8.8357360441388269E-2</v>
      </c>
      <c r="V125" s="86">
        <f t="shared" si="49"/>
        <v>0</v>
      </c>
      <c r="W125" s="86">
        <f t="shared" si="50"/>
        <v>0</v>
      </c>
      <c r="X125" s="86">
        <f t="shared" si="51"/>
        <v>0</v>
      </c>
      <c r="Y125" s="86">
        <f t="shared" si="52"/>
        <v>0</v>
      </c>
      <c r="Z125" s="86">
        <f t="shared" si="53"/>
        <v>0</v>
      </c>
      <c r="AA125" s="86">
        <f t="shared" si="54"/>
        <v>0</v>
      </c>
      <c r="AB125" s="86">
        <f t="shared" si="55"/>
        <v>0</v>
      </c>
      <c r="AD125" s="170">
        <f t="shared" si="30"/>
        <v>-10539.459474676063</v>
      </c>
      <c r="AE125" s="170">
        <f t="shared" si="31"/>
        <v>0</v>
      </c>
      <c r="AF125" s="170">
        <f t="shared" si="32"/>
        <v>0</v>
      </c>
      <c r="AG125" s="170">
        <f t="shared" si="33"/>
        <v>0</v>
      </c>
      <c r="AH125" s="170">
        <f t="shared" si="34"/>
        <v>-606.36840118383225</v>
      </c>
      <c r="AI125" s="170">
        <f t="shared" si="35"/>
        <v>0</v>
      </c>
      <c r="AJ125" s="170">
        <f t="shared" si="36"/>
        <v>0</v>
      </c>
      <c r="AK125" s="170">
        <f t="shared" si="37"/>
        <v>0</v>
      </c>
      <c r="AL125" s="170">
        <f t="shared" si="38"/>
        <v>0</v>
      </c>
      <c r="AM125" s="170">
        <f t="shared" si="39"/>
        <v>0</v>
      </c>
      <c r="AN125" s="170">
        <f t="shared" si="40"/>
        <v>0</v>
      </c>
      <c r="AO125" s="170">
        <f t="shared" si="41"/>
        <v>0</v>
      </c>
      <c r="AP125" s="170">
        <f t="shared" si="42"/>
        <v>11145.827875859895</v>
      </c>
      <c r="AQ125" s="170">
        <f t="shared" si="43"/>
        <v>0</v>
      </c>
      <c r="AR125" s="170"/>
      <c r="AS125" s="170">
        <f>'Projection - England'!$B$13*'Eng19'!AP125</f>
        <v>0</v>
      </c>
      <c r="AT125" s="170">
        <f>'Projection - England'!$B$13*'Eng19'!AQ125</f>
        <v>0</v>
      </c>
      <c r="AU125" s="170">
        <f>'Projection - England'!$C$13*'Eng19'!AP125</f>
        <v>6175.908020084732</v>
      </c>
      <c r="AV125" s="170">
        <f>'Projection - England'!$C$13*'Eng19'!AQ125</f>
        <v>0</v>
      </c>
      <c r="AW125" s="170">
        <f>'Projection - England'!$D$13*'Eng19'!AP125</f>
        <v>0</v>
      </c>
      <c r="AX125" s="170">
        <f>'Projection - England'!$D$13*'Eng19'!AQ125</f>
        <v>0</v>
      </c>
      <c r="AY125" s="170">
        <f>'Projection - England'!$E$13*'Eng19'!AP125</f>
        <v>1223.5153110762242</v>
      </c>
      <c r="AZ125" s="170">
        <f>'Projection - England'!$E$13*'Eng19'!AQ125</f>
        <v>0</v>
      </c>
      <c r="BA125" s="170">
        <f>'Projection - England'!$F$13*'Eng19'!AP125</f>
        <v>2510.9750707250528</v>
      </c>
      <c r="BB125" s="170">
        <f>'Projection - England'!$F$13*'Eng19'!AQ125</f>
        <v>0</v>
      </c>
      <c r="BC125" s="170">
        <f>'Projection - England'!$G$13*'Eng19'!AP125</f>
        <v>1235.4294739738893</v>
      </c>
      <c r="BD125" s="170">
        <f>'Projection - England'!$G$13*'Eng19'!AQ125</f>
        <v>0</v>
      </c>
    </row>
    <row r="126" spans="1:56" ht="19.95" customHeight="1">
      <c r="A126" s="132" t="s">
        <v>146</v>
      </c>
      <c r="B126" s="20" t="s">
        <v>131</v>
      </c>
      <c r="C126" s="20" t="s">
        <v>21</v>
      </c>
      <c r="D126" s="153">
        <v>3836.2870282970507</v>
      </c>
      <c r="E126" s="154">
        <v>5575.3947843575279</v>
      </c>
      <c r="F126" s="155">
        <v>17424.835707614293</v>
      </c>
      <c r="G126" s="156">
        <v>15114.800161880514</v>
      </c>
      <c r="H126" s="157">
        <v>2364.8721438778698</v>
      </c>
      <c r="I126" s="158">
        <v>0</v>
      </c>
      <c r="J126" s="159">
        <v>1106.50430654767</v>
      </c>
      <c r="K126" s="160">
        <v>0</v>
      </c>
      <c r="L126" s="161">
        <v>625.44825153264799</v>
      </c>
      <c r="M126" s="162">
        <v>0</v>
      </c>
      <c r="N126" s="163">
        <v>3.4349023077030534</v>
      </c>
      <c r="O126" s="164">
        <v>262.63484753522346</v>
      </c>
      <c r="P126" s="170">
        <f t="shared" si="29"/>
        <v>46314.212133950496</v>
      </c>
      <c r="Q126" s="86">
        <f t="shared" si="44"/>
        <v>-0.94506059310872403</v>
      </c>
      <c r="R126" s="86">
        <f t="shared" si="45"/>
        <v>0</v>
      </c>
      <c r="S126" s="86">
        <f t="shared" si="46"/>
        <v>0</v>
      </c>
      <c r="T126" s="86">
        <f t="shared" si="47"/>
        <v>0</v>
      </c>
      <c r="U126" s="86">
        <f t="shared" si="48"/>
        <v>-8.8357360441388269E-2</v>
      </c>
      <c r="V126" s="86">
        <f t="shared" si="49"/>
        <v>0</v>
      </c>
      <c r="W126" s="86">
        <f t="shared" si="50"/>
        <v>0</v>
      </c>
      <c r="X126" s="86">
        <f t="shared" si="51"/>
        <v>0</v>
      </c>
      <c r="Y126" s="86">
        <f t="shared" si="52"/>
        <v>0</v>
      </c>
      <c r="Z126" s="86">
        <f t="shared" si="53"/>
        <v>0</v>
      </c>
      <c r="AA126" s="86">
        <f t="shared" si="54"/>
        <v>0</v>
      </c>
      <c r="AB126" s="86">
        <f t="shared" si="55"/>
        <v>0</v>
      </c>
      <c r="AD126" s="170">
        <f t="shared" si="30"/>
        <v>-3625.5236942977153</v>
      </c>
      <c r="AE126" s="170">
        <f t="shared" si="31"/>
        <v>0</v>
      </c>
      <c r="AF126" s="170">
        <f t="shared" si="32"/>
        <v>0</v>
      </c>
      <c r="AG126" s="170">
        <f t="shared" si="33"/>
        <v>0</v>
      </c>
      <c r="AH126" s="170">
        <f t="shared" si="34"/>
        <v>-208.95386041441557</v>
      </c>
      <c r="AI126" s="170">
        <f t="shared" si="35"/>
        <v>0</v>
      </c>
      <c r="AJ126" s="170">
        <f t="shared" si="36"/>
        <v>0</v>
      </c>
      <c r="AK126" s="170">
        <f t="shared" si="37"/>
        <v>0</v>
      </c>
      <c r="AL126" s="170">
        <f t="shared" si="38"/>
        <v>0</v>
      </c>
      <c r="AM126" s="170">
        <f t="shared" si="39"/>
        <v>0</v>
      </c>
      <c r="AN126" s="170">
        <f t="shared" si="40"/>
        <v>0</v>
      </c>
      <c r="AO126" s="170">
        <f t="shared" si="41"/>
        <v>0</v>
      </c>
      <c r="AP126" s="170">
        <f t="shared" si="42"/>
        <v>3834.4775547121308</v>
      </c>
      <c r="AQ126" s="170">
        <f t="shared" si="43"/>
        <v>0</v>
      </c>
      <c r="AR126" s="170"/>
      <c r="AS126" s="170">
        <f>'Projection - England'!$B$13*'Eng19'!AP126</f>
        <v>0</v>
      </c>
      <c r="AT126" s="170">
        <f>'Projection - England'!$B$13*'Eng19'!AQ126</f>
        <v>0</v>
      </c>
      <c r="AU126" s="170">
        <f>'Projection - England'!$C$13*'Eng19'!AP126</f>
        <v>2124.6856623608619</v>
      </c>
      <c r="AV126" s="170">
        <f>'Projection - England'!$C$13*'Eng19'!AQ126</f>
        <v>0</v>
      </c>
      <c r="AW126" s="170">
        <f>'Projection - England'!$D$13*'Eng19'!AP126</f>
        <v>0</v>
      </c>
      <c r="AX126" s="170">
        <f>'Projection - England'!$D$13*'Eng19'!AQ126</f>
        <v>0</v>
      </c>
      <c r="AY126" s="170">
        <f>'Projection - England'!$E$13*'Eng19'!AP126</f>
        <v>420.92360033026813</v>
      </c>
      <c r="AZ126" s="170">
        <f>'Projection - England'!$E$13*'Eng19'!AQ126</f>
        <v>0</v>
      </c>
      <c r="BA126" s="170">
        <f>'Projection - England'!$F$13*'Eng19'!AP126</f>
        <v>863.84588532811006</v>
      </c>
      <c r="BB126" s="170">
        <f>'Projection - England'!$F$13*'Eng19'!AQ126</f>
        <v>0</v>
      </c>
      <c r="BC126" s="170">
        <f>'Projection - England'!$G$13*'Eng19'!AP126</f>
        <v>425.02240669289171</v>
      </c>
      <c r="BD126" s="170">
        <f>'Projection - England'!$G$13*'Eng19'!AQ126</f>
        <v>0</v>
      </c>
    </row>
    <row r="127" spans="1:56" ht="19.95" customHeight="1">
      <c r="A127" s="132" t="s">
        <v>147</v>
      </c>
      <c r="B127" s="20" t="s">
        <v>131</v>
      </c>
      <c r="C127" s="20" t="s">
        <v>21</v>
      </c>
      <c r="D127" s="153">
        <v>8465.6070422883204</v>
      </c>
      <c r="E127" s="154">
        <v>12303.32897456492</v>
      </c>
      <c r="F127" s="155">
        <v>10845.750209605318</v>
      </c>
      <c r="G127" s="156">
        <v>9407.9134962646131</v>
      </c>
      <c r="H127" s="157">
        <v>1245.6045761644</v>
      </c>
      <c r="I127" s="158">
        <v>0</v>
      </c>
      <c r="J127" s="159">
        <v>659.39498977430003</v>
      </c>
      <c r="K127" s="160">
        <v>0</v>
      </c>
      <c r="L127" s="161">
        <v>3053.7326321727501</v>
      </c>
      <c r="M127" s="162">
        <v>0</v>
      </c>
      <c r="N127" s="163">
        <v>7.4604355579102624</v>
      </c>
      <c r="O127" s="164">
        <v>570.42971816231011</v>
      </c>
      <c r="P127" s="170">
        <f t="shared" si="29"/>
        <v>46559.22207455484</v>
      </c>
      <c r="Q127" s="86">
        <f t="shared" si="44"/>
        <v>-0.94506059310872403</v>
      </c>
      <c r="R127" s="86">
        <f t="shared" si="45"/>
        <v>0</v>
      </c>
      <c r="S127" s="86">
        <f t="shared" si="46"/>
        <v>0</v>
      </c>
      <c r="T127" s="86">
        <f t="shared" si="47"/>
        <v>0</v>
      </c>
      <c r="U127" s="86">
        <f t="shared" si="48"/>
        <v>-8.8357360441388269E-2</v>
      </c>
      <c r="V127" s="86">
        <f t="shared" si="49"/>
        <v>0</v>
      </c>
      <c r="W127" s="86">
        <f t="shared" si="50"/>
        <v>0</v>
      </c>
      <c r="X127" s="86">
        <f t="shared" si="51"/>
        <v>0</v>
      </c>
      <c r="Y127" s="86">
        <f t="shared" si="52"/>
        <v>0</v>
      </c>
      <c r="Z127" s="86">
        <f t="shared" si="53"/>
        <v>0</v>
      </c>
      <c r="AA127" s="86">
        <f t="shared" si="54"/>
        <v>0</v>
      </c>
      <c r="AB127" s="86">
        <f t="shared" si="55"/>
        <v>0</v>
      </c>
      <c r="AD127" s="170">
        <f t="shared" si="30"/>
        <v>-8000.5116124103906</v>
      </c>
      <c r="AE127" s="170">
        <f t="shared" si="31"/>
        <v>0</v>
      </c>
      <c r="AF127" s="170">
        <f t="shared" si="32"/>
        <v>0</v>
      </c>
      <c r="AG127" s="170">
        <f t="shared" si="33"/>
        <v>0</v>
      </c>
      <c r="AH127" s="170">
        <f t="shared" si="34"/>
        <v>-110.05833250360055</v>
      </c>
      <c r="AI127" s="170">
        <f t="shared" si="35"/>
        <v>0</v>
      </c>
      <c r="AJ127" s="170">
        <f t="shared" si="36"/>
        <v>0</v>
      </c>
      <c r="AK127" s="170">
        <f t="shared" si="37"/>
        <v>0</v>
      </c>
      <c r="AL127" s="170">
        <f t="shared" si="38"/>
        <v>0</v>
      </c>
      <c r="AM127" s="170">
        <f t="shared" si="39"/>
        <v>0</v>
      </c>
      <c r="AN127" s="170">
        <f t="shared" si="40"/>
        <v>0</v>
      </c>
      <c r="AO127" s="170">
        <f t="shared" si="41"/>
        <v>0</v>
      </c>
      <c r="AP127" s="170">
        <f t="shared" si="42"/>
        <v>8110.5699449139911</v>
      </c>
      <c r="AQ127" s="170">
        <f t="shared" si="43"/>
        <v>0</v>
      </c>
      <c r="AR127" s="170"/>
      <c r="AS127" s="170">
        <f>'Projection - England'!$B$13*'Eng19'!AP127</f>
        <v>0</v>
      </c>
      <c r="AT127" s="170">
        <f>'Projection - England'!$B$13*'Eng19'!AQ127</f>
        <v>0</v>
      </c>
      <c r="AU127" s="170">
        <f>'Projection - England'!$C$13*'Eng19'!AP127</f>
        <v>4494.0702950150371</v>
      </c>
      <c r="AV127" s="170">
        <f>'Projection - England'!$C$13*'Eng19'!AQ127</f>
        <v>0</v>
      </c>
      <c r="AW127" s="170">
        <f>'Projection - England'!$D$13*'Eng19'!AP127</f>
        <v>0</v>
      </c>
      <c r="AX127" s="170">
        <f>'Projection - England'!$D$13*'Eng19'!AQ127</f>
        <v>0</v>
      </c>
      <c r="AY127" s="170">
        <f>'Projection - England'!$E$13*'Eng19'!AP127</f>
        <v>890.32475825770189</v>
      </c>
      <c r="AZ127" s="170">
        <f>'Projection - England'!$E$13*'Eng19'!AQ127</f>
        <v>0</v>
      </c>
      <c r="BA127" s="170">
        <f>'Projection - England'!$F$13*'Eng19'!AP127</f>
        <v>1827.1804632080516</v>
      </c>
      <c r="BB127" s="170">
        <f>'Projection - England'!$F$13*'Eng19'!AQ127</f>
        <v>0</v>
      </c>
      <c r="BC127" s="170">
        <f>'Projection - England'!$G$13*'Eng19'!AP127</f>
        <v>898.9944284332031</v>
      </c>
      <c r="BD127" s="170">
        <f>'Projection - England'!$G$13*'Eng19'!AQ127</f>
        <v>0</v>
      </c>
    </row>
    <row r="128" spans="1:56" ht="19.95" customHeight="1">
      <c r="A128" s="132" t="s">
        <v>148</v>
      </c>
      <c r="B128" s="20" t="s">
        <v>131</v>
      </c>
      <c r="C128" s="20" t="s">
        <v>21</v>
      </c>
      <c r="D128" s="153">
        <v>3577.6947960881753</v>
      </c>
      <c r="E128" s="154">
        <v>5199.574682238439</v>
      </c>
      <c r="F128" s="155">
        <v>18362.600742929459</v>
      </c>
      <c r="G128" s="156">
        <v>15928.244336931977</v>
      </c>
      <c r="H128" s="157">
        <v>662.01768894070096</v>
      </c>
      <c r="I128" s="158">
        <v>0</v>
      </c>
      <c r="J128" s="159">
        <v>7920.8439366905704</v>
      </c>
      <c r="K128" s="160">
        <v>0</v>
      </c>
      <c r="L128" s="161">
        <v>560.12892235895094</v>
      </c>
      <c r="M128" s="162">
        <v>0</v>
      </c>
      <c r="N128" s="163">
        <v>4.0464125366640191</v>
      </c>
      <c r="O128" s="164">
        <v>309.39131434629553</v>
      </c>
      <c r="P128" s="170">
        <f t="shared" si="29"/>
        <v>52524.542833061227</v>
      </c>
      <c r="Q128" s="86">
        <f t="shared" si="44"/>
        <v>-0.94506059310872403</v>
      </c>
      <c r="R128" s="86">
        <f t="shared" si="45"/>
        <v>0</v>
      </c>
      <c r="S128" s="86">
        <f t="shared" si="46"/>
        <v>0</v>
      </c>
      <c r="T128" s="86">
        <f t="shared" si="47"/>
        <v>0</v>
      </c>
      <c r="U128" s="86">
        <f t="shared" si="48"/>
        <v>-8.8357360441388269E-2</v>
      </c>
      <c r="V128" s="86">
        <f t="shared" si="49"/>
        <v>0</v>
      </c>
      <c r="W128" s="86">
        <f t="shared" si="50"/>
        <v>0</v>
      </c>
      <c r="X128" s="86">
        <f t="shared" si="51"/>
        <v>0</v>
      </c>
      <c r="Y128" s="86">
        <f t="shared" si="52"/>
        <v>0</v>
      </c>
      <c r="Z128" s="86">
        <f t="shared" si="53"/>
        <v>0</v>
      </c>
      <c r="AA128" s="86">
        <f t="shared" si="54"/>
        <v>0</v>
      </c>
      <c r="AB128" s="86">
        <f t="shared" si="55"/>
        <v>0</v>
      </c>
      <c r="AD128" s="170">
        <f t="shared" si="30"/>
        <v>-3381.1383659530866</v>
      </c>
      <c r="AE128" s="170">
        <f t="shared" si="31"/>
        <v>0</v>
      </c>
      <c r="AF128" s="170">
        <f t="shared" si="32"/>
        <v>0</v>
      </c>
      <c r="AG128" s="170">
        <f t="shared" si="33"/>
        <v>0</v>
      </c>
      <c r="AH128" s="170">
        <f t="shared" si="34"/>
        <v>-58.494135560308372</v>
      </c>
      <c r="AI128" s="170">
        <f t="shared" si="35"/>
        <v>0</v>
      </c>
      <c r="AJ128" s="170">
        <f t="shared" si="36"/>
        <v>0</v>
      </c>
      <c r="AK128" s="170">
        <f t="shared" si="37"/>
        <v>0</v>
      </c>
      <c r="AL128" s="170">
        <f t="shared" si="38"/>
        <v>0</v>
      </c>
      <c r="AM128" s="170">
        <f t="shared" si="39"/>
        <v>0</v>
      </c>
      <c r="AN128" s="170">
        <f t="shared" si="40"/>
        <v>0</v>
      </c>
      <c r="AO128" s="170">
        <f t="shared" si="41"/>
        <v>0</v>
      </c>
      <c r="AP128" s="170">
        <f t="shared" si="42"/>
        <v>3439.6325015133948</v>
      </c>
      <c r="AQ128" s="170">
        <f t="shared" si="43"/>
        <v>0</v>
      </c>
      <c r="AR128" s="170"/>
      <c r="AS128" s="170">
        <f>'Projection - England'!$B$13*'Eng19'!AP128</f>
        <v>0</v>
      </c>
      <c r="AT128" s="170">
        <f>'Projection - England'!$B$13*'Eng19'!AQ128</f>
        <v>0</v>
      </c>
      <c r="AU128" s="170">
        <f>'Projection - England'!$C$13*'Eng19'!AP128</f>
        <v>1905.9018485517217</v>
      </c>
      <c r="AV128" s="170">
        <f>'Projection - England'!$C$13*'Eng19'!AQ128</f>
        <v>0</v>
      </c>
      <c r="AW128" s="170">
        <f>'Projection - England'!$D$13*'Eng19'!AP128</f>
        <v>0</v>
      </c>
      <c r="AX128" s="170">
        <f>'Projection - England'!$D$13*'Eng19'!AQ128</f>
        <v>0</v>
      </c>
      <c r="AY128" s="170">
        <f>'Projection - England'!$E$13*'Eng19'!AP128</f>
        <v>377.58012028804751</v>
      </c>
      <c r="AZ128" s="170">
        <f>'Projection - England'!$E$13*'Eng19'!AQ128</f>
        <v>0</v>
      </c>
      <c r="BA128" s="170">
        <f>'Projection - England'!$F$13*'Eng19'!AP128</f>
        <v>774.89366962698227</v>
      </c>
      <c r="BB128" s="170">
        <f>'Projection - England'!$F$13*'Eng19'!AQ128</f>
        <v>0</v>
      </c>
      <c r="BC128" s="170">
        <f>'Projection - England'!$G$13*'Eng19'!AP128</f>
        <v>381.2568630466443</v>
      </c>
      <c r="BD128" s="170">
        <f>'Projection - England'!$G$13*'Eng19'!AQ128</f>
        <v>0</v>
      </c>
    </row>
    <row r="129" spans="1:56" ht="19.95" customHeight="1">
      <c r="A129" s="132" t="s">
        <v>149</v>
      </c>
      <c r="B129" s="20" t="s">
        <v>131</v>
      </c>
      <c r="C129" s="20" t="s">
        <v>21</v>
      </c>
      <c r="D129" s="153">
        <v>5819.5220549060687</v>
      </c>
      <c r="E129" s="154">
        <v>8457.6916880955905</v>
      </c>
      <c r="F129" s="155">
        <v>16477.618622092876</v>
      </c>
      <c r="G129" s="156">
        <v>14293.157008521033</v>
      </c>
      <c r="H129" s="157">
        <v>8638.1869742549407</v>
      </c>
      <c r="I129" s="158">
        <v>0</v>
      </c>
      <c r="J129" s="159">
        <v>1725.58375610439</v>
      </c>
      <c r="K129" s="160">
        <v>0</v>
      </c>
      <c r="L129" s="161">
        <v>830.34344773173302</v>
      </c>
      <c r="M129" s="162">
        <v>0</v>
      </c>
      <c r="N129" s="163">
        <v>0.61744621808926115</v>
      </c>
      <c r="O129" s="164">
        <v>47.210336371258556</v>
      </c>
      <c r="P129" s="170">
        <f t="shared" si="29"/>
        <v>56289.931334295979</v>
      </c>
      <c r="Q129" s="86">
        <f t="shared" si="44"/>
        <v>-0.94506059310872403</v>
      </c>
      <c r="R129" s="86">
        <f t="shared" si="45"/>
        <v>0</v>
      </c>
      <c r="S129" s="86">
        <f t="shared" si="46"/>
        <v>0</v>
      </c>
      <c r="T129" s="86">
        <f t="shared" si="47"/>
        <v>0</v>
      </c>
      <c r="U129" s="86">
        <f t="shared" si="48"/>
        <v>-8.8357360441388269E-2</v>
      </c>
      <c r="V129" s="86">
        <f t="shared" si="49"/>
        <v>0</v>
      </c>
      <c r="W129" s="86">
        <f t="shared" si="50"/>
        <v>0</v>
      </c>
      <c r="X129" s="86">
        <f t="shared" si="51"/>
        <v>0</v>
      </c>
      <c r="Y129" s="86">
        <f t="shared" si="52"/>
        <v>0</v>
      </c>
      <c r="Z129" s="86">
        <f t="shared" si="53"/>
        <v>0</v>
      </c>
      <c r="AA129" s="86">
        <f t="shared" si="54"/>
        <v>0</v>
      </c>
      <c r="AB129" s="86">
        <f t="shared" si="55"/>
        <v>0</v>
      </c>
      <c r="AD129" s="170">
        <f t="shared" si="30"/>
        <v>-5499.8009648188299</v>
      </c>
      <c r="AE129" s="170">
        <f t="shared" si="31"/>
        <v>0</v>
      </c>
      <c r="AF129" s="170">
        <f t="shared" si="32"/>
        <v>0</v>
      </c>
      <c r="AG129" s="170">
        <f t="shared" si="33"/>
        <v>0</v>
      </c>
      <c r="AH129" s="170">
        <f t="shared" si="34"/>
        <v>-763.24740004434886</v>
      </c>
      <c r="AI129" s="170">
        <f t="shared" si="35"/>
        <v>0</v>
      </c>
      <c r="AJ129" s="170">
        <f t="shared" si="36"/>
        <v>0</v>
      </c>
      <c r="AK129" s="170">
        <f t="shared" si="37"/>
        <v>0</v>
      </c>
      <c r="AL129" s="170">
        <f t="shared" si="38"/>
        <v>0</v>
      </c>
      <c r="AM129" s="170">
        <f t="shared" si="39"/>
        <v>0</v>
      </c>
      <c r="AN129" s="170">
        <f t="shared" si="40"/>
        <v>0</v>
      </c>
      <c r="AO129" s="170">
        <f t="shared" si="41"/>
        <v>0</v>
      </c>
      <c r="AP129" s="170">
        <f t="shared" si="42"/>
        <v>6263.0483648631789</v>
      </c>
      <c r="AQ129" s="170">
        <f t="shared" si="43"/>
        <v>0</v>
      </c>
      <c r="AR129" s="170"/>
      <c r="AS129" s="170">
        <f>'Projection - England'!$B$13*'Eng19'!AP129</f>
        <v>0</v>
      </c>
      <c r="AT129" s="170">
        <f>'Projection - England'!$B$13*'Eng19'!AQ129</f>
        <v>0</v>
      </c>
      <c r="AU129" s="170">
        <f>'Projection - England'!$C$13*'Eng19'!AP129</f>
        <v>3470.3577928483783</v>
      </c>
      <c r="AV129" s="170">
        <f>'Projection - England'!$C$13*'Eng19'!AQ129</f>
        <v>0</v>
      </c>
      <c r="AW129" s="170">
        <f>'Projection - England'!$D$13*'Eng19'!AP129</f>
        <v>0</v>
      </c>
      <c r="AX129" s="170">
        <f>'Projection - England'!$D$13*'Eng19'!AQ129</f>
        <v>0</v>
      </c>
      <c r="AY129" s="170">
        <f>'Projection - England'!$E$13*'Eng19'!AP129</f>
        <v>687.51605118698444</v>
      </c>
      <c r="AZ129" s="170">
        <f>'Projection - England'!$E$13*'Eng19'!AQ129</f>
        <v>0</v>
      </c>
      <c r="BA129" s="170">
        <f>'Projection - England'!$F$13*'Eng19'!AP129</f>
        <v>1410.9636795107483</v>
      </c>
      <c r="BB129" s="170">
        <f>'Projection - England'!$F$13*'Eng19'!AQ129</f>
        <v>0</v>
      </c>
      <c r="BC129" s="170">
        <f>'Projection - England'!$G$13*'Eng19'!AP129</f>
        <v>694.21084131706971</v>
      </c>
      <c r="BD129" s="170">
        <f>'Projection - England'!$G$13*'Eng19'!AQ129</f>
        <v>0</v>
      </c>
    </row>
    <row r="130" spans="1:56" ht="19.95" customHeight="1">
      <c r="A130" s="132" t="s">
        <v>150</v>
      </c>
      <c r="B130" s="20" t="s">
        <v>131</v>
      </c>
      <c r="C130" s="20" t="s">
        <v>21</v>
      </c>
      <c r="D130" s="153">
        <v>6288.4537115023359</v>
      </c>
      <c r="E130" s="154">
        <v>9139.2045918804633</v>
      </c>
      <c r="F130" s="155">
        <v>14767.319032375686</v>
      </c>
      <c r="G130" s="156">
        <v>12809.594296694413</v>
      </c>
      <c r="H130" s="157">
        <v>4337.5767031126297</v>
      </c>
      <c r="I130" s="158">
        <v>0</v>
      </c>
      <c r="J130" s="159">
        <v>1440.6349600073099</v>
      </c>
      <c r="K130" s="160">
        <v>0</v>
      </c>
      <c r="L130" s="161">
        <v>0</v>
      </c>
      <c r="M130" s="162">
        <v>0</v>
      </c>
      <c r="N130" s="163">
        <v>0</v>
      </c>
      <c r="O130" s="164">
        <v>0</v>
      </c>
      <c r="P130" s="170">
        <f t="shared" si="29"/>
        <v>48782.783295572837</v>
      </c>
      <c r="Q130" s="86">
        <f t="shared" si="44"/>
        <v>-0.94506059310872403</v>
      </c>
      <c r="R130" s="86">
        <f t="shared" si="45"/>
        <v>0</v>
      </c>
      <c r="S130" s="86">
        <f t="shared" si="46"/>
        <v>0</v>
      </c>
      <c r="T130" s="86">
        <f t="shared" si="47"/>
        <v>0</v>
      </c>
      <c r="U130" s="86">
        <f t="shared" si="48"/>
        <v>-8.8357360441388269E-2</v>
      </c>
      <c r="V130" s="86">
        <f t="shared" si="49"/>
        <v>0</v>
      </c>
      <c r="W130" s="86">
        <f t="shared" si="50"/>
        <v>0</v>
      </c>
      <c r="X130" s="86">
        <f t="shared" si="51"/>
        <v>0</v>
      </c>
      <c r="Y130" s="86">
        <f t="shared" si="52"/>
        <v>0</v>
      </c>
      <c r="Z130" s="86">
        <f t="shared" si="53"/>
        <v>0</v>
      </c>
      <c r="AA130" s="86">
        <f t="shared" si="54"/>
        <v>0</v>
      </c>
      <c r="AB130" s="86">
        <f t="shared" si="55"/>
        <v>0</v>
      </c>
      <c r="AD130" s="170">
        <f t="shared" si="30"/>
        <v>-5942.9697943291549</v>
      </c>
      <c r="AE130" s="170">
        <f t="shared" si="31"/>
        <v>0</v>
      </c>
      <c r="AF130" s="170">
        <f t="shared" si="32"/>
        <v>0</v>
      </c>
      <c r="AG130" s="170">
        <f t="shared" si="33"/>
        <v>0</v>
      </c>
      <c r="AH130" s="170">
        <f t="shared" si="34"/>
        <v>-383.25682819909122</v>
      </c>
      <c r="AI130" s="170">
        <f t="shared" si="35"/>
        <v>0</v>
      </c>
      <c r="AJ130" s="170">
        <f t="shared" si="36"/>
        <v>0</v>
      </c>
      <c r="AK130" s="170">
        <f t="shared" si="37"/>
        <v>0</v>
      </c>
      <c r="AL130" s="170">
        <f t="shared" si="38"/>
        <v>0</v>
      </c>
      <c r="AM130" s="170">
        <f t="shared" si="39"/>
        <v>0</v>
      </c>
      <c r="AN130" s="170">
        <f t="shared" si="40"/>
        <v>0</v>
      </c>
      <c r="AO130" s="170">
        <f t="shared" si="41"/>
        <v>0</v>
      </c>
      <c r="AP130" s="170">
        <f t="shared" si="42"/>
        <v>6326.2266225282465</v>
      </c>
      <c r="AQ130" s="170">
        <f t="shared" si="43"/>
        <v>0</v>
      </c>
      <c r="AR130" s="170"/>
      <c r="AS130" s="170">
        <f>'Projection - England'!$B$13*'Eng19'!AP130</f>
        <v>0</v>
      </c>
      <c r="AT130" s="170">
        <f>'Projection - England'!$B$13*'Eng19'!AQ130</f>
        <v>0</v>
      </c>
      <c r="AU130" s="170">
        <f>'Projection - England'!$C$13*'Eng19'!AP130</f>
        <v>3505.3648925949788</v>
      </c>
      <c r="AV130" s="170">
        <f>'Projection - England'!$C$13*'Eng19'!AQ130</f>
        <v>0</v>
      </c>
      <c r="AW130" s="170">
        <f>'Projection - England'!$D$13*'Eng19'!AP130</f>
        <v>0</v>
      </c>
      <c r="AX130" s="170">
        <f>'Projection - England'!$D$13*'Eng19'!AQ130</f>
        <v>0</v>
      </c>
      <c r="AY130" s="170">
        <f>'Projection - England'!$E$13*'Eng19'!AP130</f>
        <v>694.45134270963104</v>
      </c>
      <c r="AZ130" s="170">
        <f>'Projection - England'!$E$13*'Eng19'!AQ130</f>
        <v>0</v>
      </c>
      <c r="BA130" s="170">
        <f>'Projection - England'!$F$13*'Eng19'!AP130</f>
        <v>1425.1967209479319</v>
      </c>
      <c r="BB130" s="170">
        <f>'Projection - England'!$F$13*'Eng19'!AQ130</f>
        <v>0</v>
      </c>
      <c r="BC130" s="170">
        <f>'Projection - England'!$G$13*'Eng19'!AP130</f>
        <v>701.21366627570649</v>
      </c>
      <c r="BD130" s="170">
        <f>'Projection - England'!$G$13*'Eng19'!AQ130</f>
        <v>0</v>
      </c>
    </row>
    <row r="131" spans="1:56" ht="19.95" customHeight="1">
      <c r="A131" s="132" t="s">
        <v>151</v>
      </c>
      <c r="B131" s="20" t="s">
        <v>131</v>
      </c>
      <c r="C131" s="20" t="s">
        <v>21</v>
      </c>
      <c r="D131" s="153">
        <v>4947.7664209306649</v>
      </c>
      <c r="E131" s="154">
        <v>7190.7422187128714</v>
      </c>
      <c r="F131" s="155">
        <v>15907.728966634395</v>
      </c>
      <c r="G131" s="156">
        <v>13798.818444811428</v>
      </c>
      <c r="H131" s="157">
        <v>5391.0745898795103</v>
      </c>
      <c r="I131" s="158">
        <v>0</v>
      </c>
      <c r="J131" s="159">
        <v>1924.3847722226301</v>
      </c>
      <c r="K131" s="160">
        <v>0</v>
      </c>
      <c r="L131" s="161">
        <v>940.69044076918999</v>
      </c>
      <c r="M131" s="162">
        <v>0</v>
      </c>
      <c r="N131" s="163">
        <v>6.5992707181812511</v>
      </c>
      <c r="O131" s="164">
        <v>504.58449867012411</v>
      </c>
      <c r="P131" s="170">
        <f t="shared" si="29"/>
        <v>50612.389623348994</v>
      </c>
      <c r="Q131" s="86">
        <f t="shared" si="44"/>
        <v>-0.94506059310872403</v>
      </c>
      <c r="R131" s="86">
        <f t="shared" si="45"/>
        <v>0</v>
      </c>
      <c r="S131" s="86">
        <f t="shared" si="46"/>
        <v>0</v>
      </c>
      <c r="T131" s="86">
        <f t="shared" si="47"/>
        <v>0</v>
      </c>
      <c r="U131" s="86">
        <f t="shared" si="48"/>
        <v>-8.8357360441388269E-2</v>
      </c>
      <c r="V131" s="86">
        <f t="shared" si="49"/>
        <v>0</v>
      </c>
      <c r="W131" s="86">
        <f t="shared" si="50"/>
        <v>0</v>
      </c>
      <c r="X131" s="86">
        <f t="shared" si="51"/>
        <v>0</v>
      </c>
      <c r="Y131" s="86">
        <f t="shared" si="52"/>
        <v>0</v>
      </c>
      <c r="Z131" s="86">
        <f t="shared" si="53"/>
        <v>0</v>
      </c>
      <c r="AA131" s="86">
        <f t="shared" si="54"/>
        <v>0</v>
      </c>
      <c r="AB131" s="86">
        <f t="shared" si="55"/>
        <v>0</v>
      </c>
      <c r="AD131" s="170">
        <f t="shared" si="30"/>
        <v>-4675.9390683281626</v>
      </c>
      <c r="AE131" s="170">
        <f t="shared" si="31"/>
        <v>0</v>
      </c>
      <c r="AF131" s="170">
        <f t="shared" si="32"/>
        <v>0</v>
      </c>
      <c r="AG131" s="170">
        <f t="shared" si="33"/>
        <v>0</v>
      </c>
      <c r="AH131" s="170">
        <f t="shared" si="34"/>
        <v>-476.34112070439335</v>
      </c>
      <c r="AI131" s="170">
        <f t="shared" si="35"/>
        <v>0</v>
      </c>
      <c r="AJ131" s="170">
        <f t="shared" si="36"/>
        <v>0</v>
      </c>
      <c r="AK131" s="170">
        <f t="shared" si="37"/>
        <v>0</v>
      </c>
      <c r="AL131" s="170">
        <f t="shared" si="38"/>
        <v>0</v>
      </c>
      <c r="AM131" s="170">
        <f t="shared" si="39"/>
        <v>0</v>
      </c>
      <c r="AN131" s="170">
        <f t="shared" si="40"/>
        <v>0</v>
      </c>
      <c r="AO131" s="170">
        <f t="shared" si="41"/>
        <v>0</v>
      </c>
      <c r="AP131" s="170">
        <f t="shared" si="42"/>
        <v>5152.2801890325563</v>
      </c>
      <c r="AQ131" s="170">
        <f t="shared" si="43"/>
        <v>0</v>
      </c>
      <c r="AR131" s="170"/>
      <c r="AS131" s="170">
        <f>'Projection - England'!$B$13*'Eng19'!AP131</f>
        <v>0</v>
      </c>
      <c r="AT131" s="170">
        <f>'Projection - England'!$B$13*'Eng19'!AQ131</f>
        <v>0</v>
      </c>
      <c r="AU131" s="170">
        <f>'Projection - England'!$C$13*'Eng19'!AP131</f>
        <v>2854.8806688543041</v>
      </c>
      <c r="AV131" s="170">
        <f>'Projection - England'!$C$13*'Eng19'!AQ131</f>
        <v>0</v>
      </c>
      <c r="AW131" s="170">
        <f>'Projection - England'!$D$13*'Eng19'!AP131</f>
        <v>0</v>
      </c>
      <c r="AX131" s="170">
        <f>'Projection - England'!$D$13*'Eng19'!AQ131</f>
        <v>0</v>
      </c>
      <c r="AY131" s="170">
        <f>'Projection - England'!$E$13*'Eng19'!AP131</f>
        <v>565.58326294355174</v>
      </c>
      <c r="AZ131" s="170">
        <f>'Projection - England'!$E$13*'Eng19'!AQ131</f>
        <v>0</v>
      </c>
      <c r="BA131" s="170">
        <f>'Projection - England'!$F$13*'Eng19'!AP131</f>
        <v>1160.7255428797127</v>
      </c>
      <c r="BB131" s="170">
        <f>'Projection - England'!$F$13*'Eng19'!AQ131</f>
        <v>0</v>
      </c>
      <c r="BC131" s="170">
        <f>'Projection - England'!$G$13*'Eng19'!AP131</f>
        <v>571.09071435498947</v>
      </c>
      <c r="BD131" s="170">
        <f>'Projection - England'!$G$13*'Eng19'!AQ131</f>
        <v>0</v>
      </c>
    </row>
    <row r="132" spans="1:56" ht="19.95" customHeight="1">
      <c r="A132" s="132" t="s">
        <v>152</v>
      </c>
      <c r="B132" s="20" t="s">
        <v>131</v>
      </c>
      <c r="C132" s="20" t="s">
        <v>21</v>
      </c>
      <c r="D132" s="153">
        <v>2498.1168365471199</v>
      </c>
      <c r="E132" s="154">
        <v>3630.5905888859547</v>
      </c>
      <c r="F132" s="155">
        <v>18971.439316131644</v>
      </c>
      <c r="G132" s="156">
        <v>16456.368304308849</v>
      </c>
      <c r="H132" s="157">
        <v>1468.8159070367701</v>
      </c>
      <c r="I132" s="158">
        <v>0</v>
      </c>
      <c r="J132" s="159">
        <v>647.27873299360397</v>
      </c>
      <c r="K132" s="160">
        <v>0</v>
      </c>
      <c r="L132" s="161">
        <v>842.46623455430597</v>
      </c>
      <c r="M132" s="162">
        <v>0</v>
      </c>
      <c r="N132" s="163">
        <v>3.2476779276695265</v>
      </c>
      <c r="O132" s="164">
        <v>248.31955059221852</v>
      </c>
      <c r="P132" s="170">
        <f t="shared" ref="P132:P195" si="56">O132+N132+M132+L132+K132+J132+I132+H132+G132+F132+E132+D132</f>
        <v>44766.643148978132</v>
      </c>
      <c r="Q132" s="86">
        <f t="shared" si="44"/>
        <v>-0.94506059310872403</v>
      </c>
      <c r="R132" s="86">
        <f t="shared" si="45"/>
        <v>0</v>
      </c>
      <c r="S132" s="86">
        <f t="shared" si="46"/>
        <v>0</v>
      </c>
      <c r="T132" s="86">
        <f t="shared" si="47"/>
        <v>0</v>
      </c>
      <c r="U132" s="86">
        <f t="shared" si="48"/>
        <v>-8.8357360441388269E-2</v>
      </c>
      <c r="V132" s="86">
        <f t="shared" si="49"/>
        <v>0</v>
      </c>
      <c r="W132" s="86">
        <f t="shared" si="50"/>
        <v>0</v>
      </c>
      <c r="X132" s="86">
        <f t="shared" si="51"/>
        <v>0</v>
      </c>
      <c r="Y132" s="86">
        <f t="shared" si="52"/>
        <v>0</v>
      </c>
      <c r="Z132" s="86">
        <f t="shared" si="53"/>
        <v>0</v>
      </c>
      <c r="AA132" s="86">
        <f t="shared" si="54"/>
        <v>0</v>
      </c>
      <c r="AB132" s="86">
        <f t="shared" si="55"/>
        <v>0</v>
      </c>
      <c r="AD132" s="170">
        <f t="shared" ref="AD132:AD195" si="57">Q132*D132</f>
        <v>-2360.8717792021107</v>
      </c>
      <c r="AE132" s="170">
        <f t="shared" ref="AE132:AE195" si="58">R132*E132</f>
        <v>0</v>
      </c>
      <c r="AF132" s="170">
        <f t="shared" ref="AF132:AF195" si="59">S132*F132</f>
        <v>0</v>
      </c>
      <c r="AG132" s="170">
        <f t="shared" ref="AG132:AG195" si="60">T132*G132</f>
        <v>0</v>
      </c>
      <c r="AH132" s="170">
        <f t="shared" ref="AH132:AH195" si="61">U132*H132</f>
        <v>-129.78069652009253</v>
      </c>
      <c r="AI132" s="170">
        <f t="shared" ref="AI132:AI195" si="62">V132*I132</f>
        <v>0</v>
      </c>
      <c r="AJ132" s="170">
        <f t="shared" ref="AJ132:AJ195" si="63">W132*J132</f>
        <v>0</v>
      </c>
      <c r="AK132" s="170">
        <f t="shared" ref="AK132:AK195" si="64">X132*K132</f>
        <v>0</v>
      </c>
      <c r="AL132" s="170">
        <f t="shared" ref="AL132:AL195" si="65">Y132*L132</f>
        <v>0</v>
      </c>
      <c r="AM132" s="170">
        <f t="shared" ref="AM132:AM195" si="66">Z132*M132</f>
        <v>0</v>
      </c>
      <c r="AN132" s="170">
        <f t="shared" ref="AN132:AN195" si="67">AA132*N132</f>
        <v>0</v>
      </c>
      <c r="AO132" s="170">
        <f t="shared" ref="AO132:AO195" si="68">AB132*O132</f>
        <v>0</v>
      </c>
      <c r="AP132" s="170">
        <f t="shared" ref="AP132:AP195" si="69">-(AD132+AF132+AH132+AJ132+AL132+AN132)</f>
        <v>2490.6524757222032</v>
      </c>
      <c r="AQ132" s="170">
        <f t="shared" ref="AQ132:AQ195" si="70">-(AE132+AG132+AI132+AK132+AM132+AO132)</f>
        <v>0</v>
      </c>
      <c r="AR132" s="170"/>
      <c r="AS132" s="170">
        <f>'Projection - England'!$B$13*'Eng19'!AP132</f>
        <v>0</v>
      </c>
      <c r="AT132" s="170">
        <f>'Projection - England'!$B$13*'Eng19'!AQ132</f>
        <v>0</v>
      </c>
      <c r="AU132" s="170">
        <f>'Projection - England'!$C$13*'Eng19'!AP132</f>
        <v>1380.0716080832112</v>
      </c>
      <c r="AV132" s="170">
        <f>'Projection - England'!$C$13*'Eng19'!AQ132</f>
        <v>0</v>
      </c>
      <c r="AW132" s="170">
        <f>'Projection - England'!$D$13*'Eng19'!AP132</f>
        <v>0</v>
      </c>
      <c r="AX132" s="170">
        <f>'Projection - England'!$D$13*'Eng19'!AQ132</f>
        <v>0</v>
      </c>
      <c r="AY132" s="170">
        <f>'Projection - England'!$E$13*'Eng19'!AP132</f>
        <v>273.40736574768948</v>
      </c>
      <c r="AZ132" s="170">
        <f>'Projection - England'!$E$13*'Eng19'!AQ132</f>
        <v>0</v>
      </c>
      <c r="BA132" s="170">
        <f>'Projection - England'!$F$13*'Eng19'!AP132</f>
        <v>561.10379112557371</v>
      </c>
      <c r="BB132" s="170">
        <f>'Projection - England'!$F$13*'Eng19'!AQ132</f>
        <v>0</v>
      </c>
      <c r="BC132" s="170">
        <f>'Projection - England'!$G$13*'Eng19'!AP132</f>
        <v>276.06971076572955</v>
      </c>
      <c r="BD132" s="170">
        <f>'Projection - England'!$G$13*'Eng19'!AQ132</f>
        <v>0</v>
      </c>
    </row>
    <row r="133" spans="1:56" ht="19.95" customHeight="1">
      <c r="A133" s="132" t="s">
        <v>153</v>
      </c>
      <c r="B133" s="20" t="s">
        <v>131</v>
      </c>
      <c r="C133" s="20" t="s">
        <v>21</v>
      </c>
      <c r="D133" s="153">
        <v>5358.9933197865894</v>
      </c>
      <c r="E133" s="154">
        <v>7788.3910104109755</v>
      </c>
      <c r="F133" s="155">
        <v>15939.530494266368</v>
      </c>
      <c r="G133" s="156">
        <v>13826.403998159843</v>
      </c>
      <c r="H133" s="157">
        <v>2833.1637124763602</v>
      </c>
      <c r="I133" s="158">
        <v>0</v>
      </c>
      <c r="J133" s="159">
        <v>1007.01348313095</v>
      </c>
      <c r="K133" s="160">
        <v>0</v>
      </c>
      <c r="L133" s="161">
        <v>891.26915032682905</v>
      </c>
      <c r="M133" s="162">
        <v>0</v>
      </c>
      <c r="N133" s="163">
        <v>1.5565621554233009</v>
      </c>
      <c r="O133" s="164">
        <v>119.01574710055444</v>
      </c>
      <c r="P133" s="170">
        <f t="shared" si="56"/>
        <v>47765.33747781389</v>
      </c>
      <c r="Q133" s="86">
        <f t="shared" ref="Q133:Q196" si="71">Q132</f>
        <v>-0.94506059310872403</v>
      </c>
      <c r="R133" s="86">
        <f t="shared" ref="R133:R196" si="72">R132</f>
        <v>0</v>
      </c>
      <c r="S133" s="86">
        <f t="shared" ref="S133:S196" si="73">S132</f>
        <v>0</v>
      </c>
      <c r="T133" s="86">
        <f t="shared" ref="T133:T196" si="74">T132</f>
        <v>0</v>
      </c>
      <c r="U133" s="86">
        <f t="shared" ref="U133:U196" si="75">U132</f>
        <v>-8.8357360441388269E-2</v>
      </c>
      <c r="V133" s="86">
        <f t="shared" ref="V133:V196" si="76">V132</f>
        <v>0</v>
      </c>
      <c r="W133" s="86">
        <f t="shared" ref="W133:W196" si="77">W132</f>
        <v>0</v>
      </c>
      <c r="X133" s="86">
        <f t="shared" ref="X133:X196" si="78">X132</f>
        <v>0</v>
      </c>
      <c r="Y133" s="86">
        <f t="shared" ref="Y133:Y196" si="79">Y132</f>
        <v>0</v>
      </c>
      <c r="Z133" s="86">
        <f t="shared" ref="Z133:Z196" si="80">Z132</f>
        <v>0</v>
      </c>
      <c r="AA133" s="86">
        <f t="shared" ref="AA133:AA196" si="81">AA132</f>
        <v>0</v>
      </c>
      <c r="AB133" s="86">
        <f t="shared" ref="AB133:AB196" si="82">AB132</f>
        <v>0</v>
      </c>
      <c r="AD133" s="170">
        <f t="shared" si="57"/>
        <v>-5064.5734052632042</v>
      </c>
      <c r="AE133" s="170">
        <f t="shared" si="58"/>
        <v>0</v>
      </c>
      <c r="AF133" s="170">
        <f t="shared" si="59"/>
        <v>0</v>
      </c>
      <c r="AG133" s="170">
        <f t="shared" si="60"/>
        <v>0</v>
      </c>
      <c r="AH133" s="170">
        <f t="shared" si="61"/>
        <v>-250.33086733273547</v>
      </c>
      <c r="AI133" s="170">
        <f t="shared" si="62"/>
        <v>0</v>
      </c>
      <c r="AJ133" s="170">
        <f t="shared" si="63"/>
        <v>0</v>
      </c>
      <c r="AK133" s="170">
        <f t="shared" si="64"/>
        <v>0</v>
      </c>
      <c r="AL133" s="170">
        <f t="shared" si="65"/>
        <v>0</v>
      </c>
      <c r="AM133" s="170">
        <f t="shared" si="66"/>
        <v>0</v>
      </c>
      <c r="AN133" s="170">
        <f t="shared" si="67"/>
        <v>0</v>
      </c>
      <c r="AO133" s="170">
        <f t="shared" si="68"/>
        <v>0</v>
      </c>
      <c r="AP133" s="170">
        <f t="shared" si="69"/>
        <v>5314.9042725959398</v>
      </c>
      <c r="AQ133" s="170">
        <f t="shared" si="70"/>
        <v>0</v>
      </c>
      <c r="AR133" s="170"/>
      <c r="AS133" s="170">
        <f>'Projection - England'!$B$13*'Eng19'!AP133</f>
        <v>0</v>
      </c>
      <c r="AT133" s="170">
        <f>'Projection - England'!$B$13*'Eng19'!AQ133</f>
        <v>0</v>
      </c>
      <c r="AU133" s="170">
        <f>'Projection - England'!$C$13*'Eng19'!AP133</f>
        <v>2944.9907435050436</v>
      </c>
      <c r="AV133" s="170">
        <f>'Projection - England'!$C$13*'Eng19'!AQ133</f>
        <v>0</v>
      </c>
      <c r="AW133" s="170">
        <f>'Projection - England'!$D$13*'Eng19'!AP133</f>
        <v>0</v>
      </c>
      <c r="AX133" s="170">
        <f>'Projection - England'!$D$13*'Eng19'!AQ133</f>
        <v>0</v>
      </c>
      <c r="AY133" s="170">
        <f>'Projection - England'!$E$13*'Eng19'!AP133</f>
        <v>583.4350599034243</v>
      </c>
      <c r="AZ133" s="170">
        <f>'Projection - England'!$E$13*'Eng19'!AQ133</f>
        <v>0</v>
      </c>
      <c r="BA133" s="170">
        <f>'Projection - England'!$F$13*'Eng19'!AP133</f>
        <v>1197.3621233361159</v>
      </c>
      <c r="BB133" s="170">
        <f>'Projection - England'!$F$13*'Eng19'!AQ133</f>
        <v>0</v>
      </c>
      <c r="BC133" s="170">
        <f>'Projection - England'!$G$13*'Eng19'!AP133</f>
        <v>589.11634585135744</v>
      </c>
      <c r="BD133" s="170">
        <f>'Projection - England'!$G$13*'Eng19'!AQ133</f>
        <v>0</v>
      </c>
    </row>
    <row r="134" spans="1:56" ht="19.95" customHeight="1">
      <c r="A134" s="132" t="s">
        <v>154</v>
      </c>
      <c r="B134" s="20" t="s">
        <v>131</v>
      </c>
      <c r="C134" s="20" t="s">
        <v>21</v>
      </c>
      <c r="D134" s="153">
        <v>9257.4395696255815</v>
      </c>
      <c r="E134" s="154">
        <v>13454.123717095055</v>
      </c>
      <c r="F134" s="155">
        <v>10868.197084001018</v>
      </c>
      <c r="G134" s="156">
        <v>9427.3845562185161</v>
      </c>
      <c r="H134" s="157">
        <v>4297.30800912017</v>
      </c>
      <c r="I134" s="158">
        <v>0</v>
      </c>
      <c r="J134" s="159">
        <v>1566.3760463507699</v>
      </c>
      <c r="K134" s="160">
        <v>0</v>
      </c>
      <c r="L134" s="161">
        <v>1343.8860053793201</v>
      </c>
      <c r="M134" s="162">
        <v>0</v>
      </c>
      <c r="N134" s="163">
        <v>2.5938366353633406</v>
      </c>
      <c r="O134" s="164">
        <v>198.32642335480949</v>
      </c>
      <c r="P134" s="170">
        <f t="shared" si="56"/>
        <v>50415.635247780607</v>
      </c>
      <c r="Q134" s="86">
        <f t="shared" si="71"/>
        <v>-0.94506059310872403</v>
      </c>
      <c r="R134" s="86">
        <f t="shared" si="72"/>
        <v>0</v>
      </c>
      <c r="S134" s="86">
        <f t="shared" si="73"/>
        <v>0</v>
      </c>
      <c r="T134" s="86">
        <f t="shared" si="74"/>
        <v>0</v>
      </c>
      <c r="U134" s="86">
        <f t="shared" si="75"/>
        <v>-8.8357360441388269E-2</v>
      </c>
      <c r="V134" s="86">
        <f t="shared" si="76"/>
        <v>0</v>
      </c>
      <c r="W134" s="86">
        <f t="shared" si="77"/>
        <v>0</v>
      </c>
      <c r="X134" s="86">
        <f t="shared" si="78"/>
        <v>0</v>
      </c>
      <c r="Y134" s="86">
        <f t="shared" si="79"/>
        <v>0</v>
      </c>
      <c r="Z134" s="86">
        <f t="shared" si="80"/>
        <v>0</v>
      </c>
      <c r="AA134" s="86">
        <f t="shared" si="81"/>
        <v>0</v>
      </c>
      <c r="AB134" s="86">
        <f t="shared" si="82"/>
        <v>0</v>
      </c>
      <c r="AD134" s="170">
        <f t="shared" si="57"/>
        <v>-8748.8413303385223</v>
      </c>
      <c r="AE134" s="170">
        <f t="shared" si="58"/>
        <v>0</v>
      </c>
      <c r="AF134" s="170">
        <f t="shared" si="59"/>
        <v>0</v>
      </c>
      <c r="AG134" s="170">
        <f t="shared" si="60"/>
        <v>0</v>
      </c>
      <c r="AH134" s="170">
        <f t="shared" si="61"/>
        <v>-379.69879268949546</v>
      </c>
      <c r="AI134" s="170">
        <f t="shared" si="62"/>
        <v>0</v>
      </c>
      <c r="AJ134" s="170">
        <f t="shared" si="63"/>
        <v>0</v>
      </c>
      <c r="AK134" s="170">
        <f t="shared" si="64"/>
        <v>0</v>
      </c>
      <c r="AL134" s="170">
        <f t="shared" si="65"/>
        <v>0</v>
      </c>
      <c r="AM134" s="170">
        <f t="shared" si="66"/>
        <v>0</v>
      </c>
      <c r="AN134" s="170">
        <f t="shared" si="67"/>
        <v>0</v>
      </c>
      <c r="AO134" s="170">
        <f t="shared" si="68"/>
        <v>0</v>
      </c>
      <c r="AP134" s="170">
        <f t="shared" si="69"/>
        <v>9128.5401230280186</v>
      </c>
      <c r="AQ134" s="170">
        <f t="shared" si="70"/>
        <v>0</v>
      </c>
      <c r="AR134" s="170"/>
      <c r="AS134" s="170">
        <f>'Projection - England'!$B$13*'Eng19'!AP134</f>
        <v>0</v>
      </c>
      <c r="AT134" s="170">
        <f>'Projection - England'!$B$13*'Eng19'!AQ134</f>
        <v>0</v>
      </c>
      <c r="AU134" s="170">
        <f>'Projection - England'!$C$13*'Eng19'!AP134</f>
        <v>5058.1280085598437</v>
      </c>
      <c r="AV134" s="170">
        <f>'Projection - England'!$C$13*'Eng19'!AQ134</f>
        <v>0</v>
      </c>
      <c r="AW134" s="170">
        <f>'Projection - England'!$D$13*'Eng19'!AP134</f>
        <v>0</v>
      </c>
      <c r="AX134" s="170">
        <f>'Projection - England'!$D$13*'Eng19'!AQ134</f>
        <v>0</v>
      </c>
      <c r="AY134" s="170">
        <f>'Projection - England'!$E$13*'Eng19'!AP134</f>
        <v>1002.0707957000228</v>
      </c>
      <c r="AZ134" s="170">
        <f>'Projection - England'!$E$13*'Eng19'!AQ134</f>
        <v>0</v>
      </c>
      <c r="BA134" s="170">
        <f>'Projection - England'!$F$13*'Eng19'!AP134</f>
        <v>2056.5127091798354</v>
      </c>
      <c r="BB134" s="170">
        <f>'Projection - England'!$F$13*'Eng19'!AQ134</f>
        <v>0</v>
      </c>
      <c r="BC134" s="170">
        <f>'Projection - England'!$G$13*'Eng19'!AP134</f>
        <v>1011.8286095883193</v>
      </c>
      <c r="BD134" s="170">
        <f>'Projection - England'!$G$13*'Eng19'!AQ134</f>
        <v>0</v>
      </c>
    </row>
    <row r="135" spans="1:56" ht="19.95" customHeight="1">
      <c r="A135" s="132" t="s">
        <v>155</v>
      </c>
      <c r="B135" s="20" t="s">
        <v>131</v>
      </c>
      <c r="C135" s="20" t="s">
        <v>21</v>
      </c>
      <c r="D135" s="153">
        <v>8344.0084547083825</v>
      </c>
      <c r="E135" s="154">
        <v>12126.605980175376</v>
      </c>
      <c r="F135" s="155">
        <v>13785.705286571159</v>
      </c>
      <c r="G135" s="156">
        <v>11958.114497805578</v>
      </c>
      <c r="H135" s="157">
        <v>3547.40596366516</v>
      </c>
      <c r="I135" s="158">
        <v>0</v>
      </c>
      <c r="J135" s="159">
        <v>1251.2770615419799</v>
      </c>
      <c r="K135" s="160">
        <v>0</v>
      </c>
      <c r="L135" s="161">
        <v>881.87548861370897</v>
      </c>
      <c r="M135" s="162">
        <v>0</v>
      </c>
      <c r="N135" s="163">
        <v>0.70447544882802715</v>
      </c>
      <c r="O135" s="164">
        <v>53.864647527335713</v>
      </c>
      <c r="P135" s="170">
        <f t="shared" si="56"/>
        <v>51949.561856057509</v>
      </c>
      <c r="Q135" s="86">
        <f t="shared" si="71"/>
        <v>-0.94506059310872403</v>
      </c>
      <c r="R135" s="86">
        <f t="shared" si="72"/>
        <v>0</v>
      </c>
      <c r="S135" s="86">
        <f t="shared" si="73"/>
        <v>0</v>
      </c>
      <c r="T135" s="86">
        <f t="shared" si="74"/>
        <v>0</v>
      </c>
      <c r="U135" s="86">
        <f t="shared" si="75"/>
        <v>-8.8357360441388269E-2</v>
      </c>
      <c r="V135" s="86">
        <f t="shared" si="76"/>
        <v>0</v>
      </c>
      <c r="W135" s="86">
        <f t="shared" si="77"/>
        <v>0</v>
      </c>
      <c r="X135" s="86">
        <f t="shared" si="78"/>
        <v>0</v>
      </c>
      <c r="Y135" s="86">
        <f t="shared" si="79"/>
        <v>0</v>
      </c>
      <c r="Z135" s="86">
        <f t="shared" si="80"/>
        <v>0</v>
      </c>
      <c r="AA135" s="86">
        <f t="shared" si="81"/>
        <v>0</v>
      </c>
      <c r="AB135" s="86">
        <f t="shared" si="82"/>
        <v>0</v>
      </c>
      <c r="AD135" s="170">
        <f t="shared" si="57"/>
        <v>-7885.5935791109123</v>
      </c>
      <c r="AE135" s="170">
        <f t="shared" si="58"/>
        <v>0</v>
      </c>
      <c r="AF135" s="170">
        <f t="shared" si="59"/>
        <v>0</v>
      </c>
      <c r="AG135" s="170">
        <f t="shared" si="60"/>
        <v>0</v>
      </c>
      <c r="AH135" s="170">
        <f t="shared" si="61"/>
        <v>-313.43942736349283</v>
      </c>
      <c r="AI135" s="170">
        <f t="shared" si="62"/>
        <v>0</v>
      </c>
      <c r="AJ135" s="170">
        <f t="shared" si="63"/>
        <v>0</v>
      </c>
      <c r="AK135" s="170">
        <f t="shared" si="64"/>
        <v>0</v>
      </c>
      <c r="AL135" s="170">
        <f t="shared" si="65"/>
        <v>0</v>
      </c>
      <c r="AM135" s="170">
        <f t="shared" si="66"/>
        <v>0</v>
      </c>
      <c r="AN135" s="170">
        <f t="shared" si="67"/>
        <v>0</v>
      </c>
      <c r="AO135" s="170">
        <f t="shared" si="68"/>
        <v>0</v>
      </c>
      <c r="AP135" s="170">
        <f t="shared" si="69"/>
        <v>8199.0330064744048</v>
      </c>
      <c r="AQ135" s="170">
        <f t="shared" si="70"/>
        <v>0</v>
      </c>
      <c r="AR135" s="170"/>
      <c r="AS135" s="170">
        <f>'Projection - England'!$B$13*'Eng19'!AP135</f>
        <v>0</v>
      </c>
      <c r="AT135" s="170">
        <f>'Projection - England'!$B$13*'Eng19'!AQ135</f>
        <v>0</v>
      </c>
      <c r="AU135" s="170">
        <f>'Projection - England'!$C$13*'Eng19'!AP135</f>
        <v>4543.0877154756108</v>
      </c>
      <c r="AV135" s="170">
        <f>'Projection - England'!$C$13*'Eng19'!AQ135</f>
        <v>0</v>
      </c>
      <c r="AW135" s="170">
        <f>'Projection - England'!$D$13*'Eng19'!AP135</f>
        <v>0</v>
      </c>
      <c r="AX135" s="170">
        <f>'Projection - England'!$D$13*'Eng19'!AQ135</f>
        <v>0</v>
      </c>
      <c r="AY135" s="170">
        <f>'Projection - England'!$E$13*'Eng19'!AP135</f>
        <v>900.03564842121023</v>
      </c>
      <c r="AZ135" s="170">
        <f>'Projection - England'!$E$13*'Eng19'!AQ135</f>
        <v>0</v>
      </c>
      <c r="BA135" s="170">
        <f>'Projection - England'!$F$13*'Eng19'!AP135</f>
        <v>1847.1097627389827</v>
      </c>
      <c r="BB135" s="170">
        <f>'Projection - England'!$F$13*'Eng19'!AQ135</f>
        <v>0</v>
      </c>
      <c r="BC135" s="170">
        <f>'Projection - England'!$G$13*'Eng19'!AP135</f>
        <v>908.7998798386036</v>
      </c>
      <c r="BD135" s="170">
        <f>'Projection - England'!$G$13*'Eng19'!AQ135</f>
        <v>0</v>
      </c>
    </row>
    <row r="136" spans="1:56" ht="19.95" customHeight="1">
      <c r="A136" s="132" t="s">
        <v>156</v>
      </c>
      <c r="B136" s="20" t="s">
        <v>131</v>
      </c>
      <c r="C136" s="20" t="s">
        <v>21</v>
      </c>
      <c r="D136" s="153">
        <v>6203.0964654634554</v>
      </c>
      <c r="E136" s="154">
        <v>9015.1522618900362</v>
      </c>
      <c r="F136" s="155">
        <v>15472.161285595139</v>
      </c>
      <c r="G136" s="156">
        <v>13420.994598070352</v>
      </c>
      <c r="H136" s="157">
        <v>2515.6675582375601</v>
      </c>
      <c r="I136" s="158">
        <v>0</v>
      </c>
      <c r="J136" s="159">
        <v>1279.4266746457899</v>
      </c>
      <c r="K136" s="160">
        <v>0</v>
      </c>
      <c r="L136" s="161">
        <v>2200.4503896419201</v>
      </c>
      <c r="M136" s="162">
        <v>0</v>
      </c>
      <c r="N136" s="163">
        <v>5.3345103844186479</v>
      </c>
      <c r="O136" s="164">
        <v>407.88010719982793</v>
      </c>
      <c r="P136" s="170">
        <f t="shared" si="56"/>
        <v>50520.163851128498</v>
      </c>
      <c r="Q136" s="86">
        <f t="shared" si="71"/>
        <v>-0.94506059310872403</v>
      </c>
      <c r="R136" s="86">
        <f t="shared" si="72"/>
        <v>0</v>
      </c>
      <c r="S136" s="86">
        <f t="shared" si="73"/>
        <v>0</v>
      </c>
      <c r="T136" s="86">
        <f t="shared" si="74"/>
        <v>0</v>
      </c>
      <c r="U136" s="86">
        <f t="shared" si="75"/>
        <v>-8.8357360441388269E-2</v>
      </c>
      <c r="V136" s="86">
        <f t="shared" si="76"/>
        <v>0</v>
      </c>
      <c r="W136" s="86">
        <f t="shared" si="77"/>
        <v>0</v>
      </c>
      <c r="X136" s="86">
        <f t="shared" si="78"/>
        <v>0</v>
      </c>
      <c r="Y136" s="86">
        <f t="shared" si="79"/>
        <v>0</v>
      </c>
      <c r="Z136" s="86">
        <f t="shared" si="80"/>
        <v>0</v>
      </c>
      <c r="AA136" s="86">
        <f t="shared" si="81"/>
        <v>0</v>
      </c>
      <c r="AB136" s="86">
        <f t="shared" si="82"/>
        <v>0</v>
      </c>
      <c r="AD136" s="170">
        <f t="shared" si="57"/>
        <v>-5862.3020247615232</v>
      </c>
      <c r="AE136" s="170">
        <f t="shared" si="58"/>
        <v>0</v>
      </c>
      <c r="AF136" s="170">
        <f t="shared" si="59"/>
        <v>0</v>
      </c>
      <c r="AG136" s="170">
        <f t="shared" si="60"/>
        <v>0</v>
      </c>
      <c r="AH136" s="170">
        <f t="shared" si="61"/>
        <v>-222.2777451939032</v>
      </c>
      <c r="AI136" s="170">
        <f t="shared" si="62"/>
        <v>0</v>
      </c>
      <c r="AJ136" s="170">
        <f t="shared" si="63"/>
        <v>0</v>
      </c>
      <c r="AK136" s="170">
        <f t="shared" si="64"/>
        <v>0</v>
      </c>
      <c r="AL136" s="170">
        <f t="shared" si="65"/>
        <v>0</v>
      </c>
      <c r="AM136" s="170">
        <f t="shared" si="66"/>
        <v>0</v>
      </c>
      <c r="AN136" s="170">
        <f t="shared" si="67"/>
        <v>0</v>
      </c>
      <c r="AO136" s="170">
        <f t="shared" si="68"/>
        <v>0</v>
      </c>
      <c r="AP136" s="170">
        <f t="shared" si="69"/>
        <v>6084.5797699554259</v>
      </c>
      <c r="AQ136" s="170">
        <f t="shared" si="70"/>
        <v>0</v>
      </c>
      <c r="AR136" s="170"/>
      <c r="AS136" s="170">
        <f>'Projection - England'!$B$13*'Eng19'!AP136</f>
        <v>0</v>
      </c>
      <c r="AT136" s="170">
        <f>'Projection - England'!$B$13*'Eng19'!AQ136</f>
        <v>0</v>
      </c>
      <c r="AU136" s="170">
        <f>'Projection - England'!$C$13*'Eng19'!AP136</f>
        <v>3371.4682676466432</v>
      </c>
      <c r="AV136" s="170">
        <f>'Projection - England'!$C$13*'Eng19'!AQ136</f>
        <v>0</v>
      </c>
      <c r="AW136" s="170">
        <f>'Projection - England'!$D$13*'Eng19'!AP136</f>
        <v>0</v>
      </c>
      <c r="AX136" s="170">
        <f>'Projection - England'!$D$13*'Eng19'!AQ136</f>
        <v>0</v>
      </c>
      <c r="AY136" s="170">
        <f>'Projection - England'!$E$13*'Eng19'!AP136</f>
        <v>667.92494850282878</v>
      </c>
      <c r="AZ136" s="170">
        <f>'Projection - England'!$E$13*'Eng19'!AQ136</f>
        <v>0</v>
      </c>
      <c r="BA136" s="170">
        <f>'Projection - England'!$F$13*'Eng19'!AP136</f>
        <v>1370.7575864585422</v>
      </c>
      <c r="BB136" s="170">
        <f>'Projection - England'!$F$13*'Eng19'!AQ136</f>
        <v>0</v>
      </c>
      <c r="BC136" s="170">
        <f>'Projection - England'!$G$13*'Eng19'!AP136</f>
        <v>674.42896734741316</v>
      </c>
      <c r="BD136" s="170">
        <f>'Projection - England'!$G$13*'Eng19'!AQ136</f>
        <v>0</v>
      </c>
    </row>
    <row r="137" spans="1:56" ht="19.95" customHeight="1">
      <c r="A137" s="132" t="s">
        <v>157</v>
      </c>
      <c r="B137" s="20" t="s">
        <v>131</v>
      </c>
      <c r="C137" s="20" t="s">
        <v>21</v>
      </c>
      <c r="D137" s="153">
        <v>6490.4154411300769</v>
      </c>
      <c r="E137" s="154">
        <v>9432.7218302155143</v>
      </c>
      <c r="F137" s="155">
        <v>12321.736575351078</v>
      </c>
      <c r="G137" s="156">
        <v>10688.226225420436</v>
      </c>
      <c r="H137" s="157">
        <v>2787.2748706789498</v>
      </c>
      <c r="I137" s="158">
        <v>0</v>
      </c>
      <c r="J137" s="159">
        <v>1032.49423698038</v>
      </c>
      <c r="K137" s="160">
        <v>0</v>
      </c>
      <c r="L137" s="161">
        <v>1576.5994843445201</v>
      </c>
      <c r="M137" s="162">
        <v>0</v>
      </c>
      <c r="N137" s="163">
        <v>1.1723647506453376</v>
      </c>
      <c r="O137" s="164">
        <v>89.639765547599012</v>
      </c>
      <c r="P137" s="170">
        <f t="shared" si="56"/>
        <v>44420.280794419203</v>
      </c>
      <c r="Q137" s="86">
        <f t="shared" si="71"/>
        <v>-0.94506059310872403</v>
      </c>
      <c r="R137" s="86">
        <f t="shared" si="72"/>
        <v>0</v>
      </c>
      <c r="S137" s="86">
        <f t="shared" si="73"/>
        <v>0</v>
      </c>
      <c r="T137" s="86">
        <f t="shared" si="74"/>
        <v>0</v>
      </c>
      <c r="U137" s="86">
        <f t="shared" si="75"/>
        <v>-8.8357360441388269E-2</v>
      </c>
      <c r="V137" s="86">
        <f t="shared" si="76"/>
        <v>0</v>
      </c>
      <c r="W137" s="86">
        <f t="shared" si="77"/>
        <v>0</v>
      </c>
      <c r="X137" s="86">
        <f t="shared" si="78"/>
        <v>0</v>
      </c>
      <c r="Y137" s="86">
        <f t="shared" si="79"/>
        <v>0</v>
      </c>
      <c r="Z137" s="86">
        <f t="shared" si="80"/>
        <v>0</v>
      </c>
      <c r="AA137" s="86">
        <f t="shared" si="81"/>
        <v>0</v>
      </c>
      <c r="AB137" s="86">
        <f t="shared" si="82"/>
        <v>0</v>
      </c>
      <c r="AD137" s="170">
        <f t="shared" si="57"/>
        <v>-6133.8358663164108</v>
      </c>
      <c r="AE137" s="170">
        <f t="shared" si="58"/>
        <v>0</v>
      </c>
      <c r="AF137" s="170">
        <f t="shared" si="59"/>
        <v>0</v>
      </c>
      <c r="AG137" s="170">
        <f t="shared" si="60"/>
        <v>0</v>
      </c>
      <c r="AH137" s="170">
        <f t="shared" si="61"/>
        <v>-246.27625039780384</v>
      </c>
      <c r="AI137" s="170">
        <f t="shared" si="62"/>
        <v>0</v>
      </c>
      <c r="AJ137" s="170">
        <f t="shared" si="63"/>
        <v>0</v>
      </c>
      <c r="AK137" s="170">
        <f t="shared" si="64"/>
        <v>0</v>
      </c>
      <c r="AL137" s="170">
        <f t="shared" si="65"/>
        <v>0</v>
      </c>
      <c r="AM137" s="170">
        <f t="shared" si="66"/>
        <v>0</v>
      </c>
      <c r="AN137" s="170">
        <f t="shared" si="67"/>
        <v>0</v>
      </c>
      <c r="AO137" s="170">
        <f t="shared" si="68"/>
        <v>0</v>
      </c>
      <c r="AP137" s="170">
        <f t="shared" si="69"/>
        <v>6380.1121167142146</v>
      </c>
      <c r="AQ137" s="170">
        <f t="shared" si="70"/>
        <v>0</v>
      </c>
      <c r="AR137" s="170"/>
      <c r="AS137" s="170">
        <f>'Projection - England'!$B$13*'Eng19'!AP137</f>
        <v>0</v>
      </c>
      <c r="AT137" s="170">
        <f>'Projection - England'!$B$13*'Eng19'!AQ137</f>
        <v>0</v>
      </c>
      <c r="AU137" s="170">
        <f>'Projection - England'!$C$13*'Eng19'!AP137</f>
        <v>3535.2228681007846</v>
      </c>
      <c r="AV137" s="170">
        <f>'Projection - England'!$C$13*'Eng19'!AQ137</f>
        <v>0</v>
      </c>
      <c r="AW137" s="170">
        <f>'Projection - England'!$D$13*'Eng19'!AP137</f>
        <v>0</v>
      </c>
      <c r="AX137" s="170">
        <f>'Projection - England'!$D$13*'Eng19'!AQ137</f>
        <v>0</v>
      </c>
      <c r="AY137" s="170">
        <f>'Projection - England'!$E$13*'Eng19'!AP137</f>
        <v>700.36653608205279</v>
      </c>
      <c r="AZ137" s="170">
        <f>'Projection - England'!$E$13*'Eng19'!AQ137</f>
        <v>0</v>
      </c>
      <c r="BA137" s="170">
        <f>'Projection - England'!$F$13*'Eng19'!AP137</f>
        <v>1437.3362528052035</v>
      </c>
      <c r="BB137" s="170">
        <f>'Projection - England'!$F$13*'Eng19'!AQ137</f>
        <v>0</v>
      </c>
      <c r="BC137" s="170">
        <f>'Projection - England'!$G$13*'Eng19'!AP137</f>
        <v>707.18645972617571</v>
      </c>
      <c r="BD137" s="170">
        <f>'Projection - England'!$G$13*'Eng19'!AQ137</f>
        <v>0</v>
      </c>
    </row>
    <row r="138" spans="1:56" ht="19.95" customHeight="1">
      <c r="A138" s="132" t="s">
        <v>158</v>
      </c>
      <c r="B138" s="20" t="s">
        <v>131</v>
      </c>
      <c r="C138" s="20" t="s">
        <v>21</v>
      </c>
      <c r="D138" s="153">
        <v>9860.2525062759451</v>
      </c>
      <c r="E138" s="154">
        <v>14330.210432753454</v>
      </c>
      <c r="F138" s="155">
        <v>7181.1243195479028</v>
      </c>
      <c r="G138" s="156">
        <v>6229.112334192997</v>
      </c>
      <c r="H138" s="157">
        <v>11037.619797179561</v>
      </c>
      <c r="I138" s="158">
        <v>6547.2330052982379</v>
      </c>
      <c r="J138" s="159">
        <v>2.3444032964950701</v>
      </c>
      <c r="K138" s="160">
        <v>0</v>
      </c>
      <c r="L138" s="161">
        <v>0</v>
      </c>
      <c r="M138" s="162">
        <v>0</v>
      </c>
      <c r="N138" s="163">
        <v>2.6101945319629053E-3</v>
      </c>
      <c r="O138" s="164">
        <v>0.19957715868716211</v>
      </c>
      <c r="P138" s="170">
        <f t="shared" si="56"/>
        <v>55188.098985897806</v>
      </c>
      <c r="Q138" s="86">
        <f t="shared" si="71"/>
        <v>-0.94506059310872403</v>
      </c>
      <c r="R138" s="86">
        <f t="shared" si="72"/>
        <v>0</v>
      </c>
      <c r="S138" s="86">
        <f t="shared" si="73"/>
        <v>0</v>
      </c>
      <c r="T138" s="86">
        <f t="shared" si="74"/>
        <v>0</v>
      </c>
      <c r="U138" s="86">
        <f t="shared" si="75"/>
        <v>-8.8357360441388269E-2</v>
      </c>
      <c r="V138" s="86">
        <f t="shared" si="76"/>
        <v>0</v>
      </c>
      <c r="W138" s="86">
        <f t="shared" si="77"/>
        <v>0</v>
      </c>
      <c r="X138" s="86">
        <f t="shared" si="78"/>
        <v>0</v>
      </c>
      <c r="Y138" s="86">
        <f t="shared" si="79"/>
        <v>0</v>
      </c>
      <c r="Z138" s="86">
        <f t="shared" si="80"/>
        <v>0</v>
      </c>
      <c r="AA138" s="86">
        <f t="shared" si="81"/>
        <v>0</v>
      </c>
      <c r="AB138" s="86">
        <f t="shared" si="82"/>
        <v>0</v>
      </c>
      <c r="AD138" s="170">
        <f t="shared" si="57"/>
        <v>-9318.5360817829278</v>
      </c>
      <c r="AE138" s="170">
        <f t="shared" si="58"/>
        <v>0</v>
      </c>
      <c r="AF138" s="170">
        <f t="shared" si="59"/>
        <v>0</v>
      </c>
      <c r="AG138" s="170">
        <f t="shared" si="60"/>
        <v>0</v>
      </c>
      <c r="AH138" s="170">
        <f t="shared" si="61"/>
        <v>-975.25495083439739</v>
      </c>
      <c r="AI138" s="170">
        <f t="shared" si="62"/>
        <v>0</v>
      </c>
      <c r="AJ138" s="170">
        <f t="shared" si="63"/>
        <v>0</v>
      </c>
      <c r="AK138" s="170">
        <f t="shared" si="64"/>
        <v>0</v>
      </c>
      <c r="AL138" s="170">
        <f t="shared" si="65"/>
        <v>0</v>
      </c>
      <c r="AM138" s="170">
        <f t="shared" si="66"/>
        <v>0</v>
      </c>
      <c r="AN138" s="170">
        <f t="shared" si="67"/>
        <v>0</v>
      </c>
      <c r="AO138" s="170">
        <f t="shared" si="68"/>
        <v>0</v>
      </c>
      <c r="AP138" s="170">
        <f t="shared" si="69"/>
        <v>10293.791032617326</v>
      </c>
      <c r="AQ138" s="170">
        <f t="shared" si="70"/>
        <v>0</v>
      </c>
      <c r="AR138" s="170"/>
      <c r="AS138" s="170">
        <f>'Projection - England'!$B$13*'Eng19'!AP138</f>
        <v>0</v>
      </c>
      <c r="AT138" s="170">
        <f>'Projection - England'!$B$13*'Eng19'!AQ138</f>
        <v>0</v>
      </c>
      <c r="AU138" s="170">
        <f>'Projection - England'!$C$13*'Eng19'!AP138</f>
        <v>5703.7940387638519</v>
      </c>
      <c r="AV138" s="170">
        <f>'Projection - England'!$C$13*'Eng19'!AQ138</f>
        <v>0</v>
      </c>
      <c r="AW138" s="170">
        <f>'Projection - England'!$D$13*'Eng19'!AP138</f>
        <v>0</v>
      </c>
      <c r="AX138" s="170">
        <f>'Projection - England'!$D$13*'Eng19'!AQ138</f>
        <v>0</v>
      </c>
      <c r="AY138" s="170">
        <f>'Projection - England'!$E$13*'Eng19'!AP138</f>
        <v>1129.9843383284588</v>
      </c>
      <c r="AZ138" s="170">
        <f>'Projection - England'!$E$13*'Eng19'!AQ138</f>
        <v>0</v>
      </c>
      <c r="BA138" s="170">
        <f>'Projection - England'!$F$13*'Eng19'!AP138</f>
        <v>2319.0249261014255</v>
      </c>
      <c r="BB138" s="170">
        <f>'Projection - England'!$F$13*'Eng19'!AQ138</f>
        <v>0</v>
      </c>
      <c r="BC138" s="170">
        <f>'Projection - England'!$G$13*'Eng19'!AP138</f>
        <v>1140.9877294235923</v>
      </c>
      <c r="BD138" s="170">
        <f>'Projection - England'!$G$13*'Eng19'!AQ138</f>
        <v>0</v>
      </c>
    </row>
    <row r="139" spans="1:56" ht="19.95" customHeight="1">
      <c r="A139" s="132" t="s">
        <v>159</v>
      </c>
      <c r="B139" s="20" t="s">
        <v>131</v>
      </c>
      <c r="C139" s="20" t="s">
        <v>21</v>
      </c>
      <c r="D139" s="153">
        <v>4337.9344128616503</v>
      </c>
      <c r="E139" s="154">
        <v>6304.4544691146457</v>
      </c>
      <c r="F139" s="155">
        <v>12918.345452845158</v>
      </c>
      <c r="G139" s="156">
        <v>11205.74180544891</v>
      </c>
      <c r="H139" s="157">
        <v>6794.28742221018</v>
      </c>
      <c r="I139" s="158">
        <v>0</v>
      </c>
      <c r="J139" s="159">
        <v>2093.4419238160099</v>
      </c>
      <c r="K139" s="160">
        <v>0</v>
      </c>
      <c r="L139" s="161">
        <v>1015.57203269952</v>
      </c>
      <c r="M139" s="162">
        <v>0</v>
      </c>
      <c r="N139" s="163">
        <v>4.6653201987765165</v>
      </c>
      <c r="O139" s="164">
        <v>356.71339367087285</v>
      </c>
      <c r="P139" s="170">
        <f t="shared" si="56"/>
        <v>45031.156232865716</v>
      </c>
      <c r="Q139" s="86">
        <f t="shared" si="71"/>
        <v>-0.94506059310872403</v>
      </c>
      <c r="R139" s="86">
        <f t="shared" si="72"/>
        <v>0</v>
      </c>
      <c r="S139" s="86">
        <f t="shared" si="73"/>
        <v>0</v>
      </c>
      <c r="T139" s="86">
        <f t="shared" si="74"/>
        <v>0</v>
      </c>
      <c r="U139" s="86">
        <f t="shared" si="75"/>
        <v>-8.8357360441388269E-2</v>
      </c>
      <c r="V139" s="86">
        <f t="shared" si="76"/>
        <v>0</v>
      </c>
      <c r="W139" s="86">
        <f t="shared" si="77"/>
        <v>0</v>
      </c>
      <c r="X139" s="86">
        <f t="shared" si="78"/>
        <v>0</v>
      </c>
      <c r="Y139" s="86">
        <f t="shared" si="79"/>
        <v>0</v>
      </c>
      <c r="Z139" s="86">
        <f t="shared" si="80"/>
        <v>0</v>
      </c>
      <c r="AA139" s="86">
        <f t="shared" si="81"/>
        <v>0</v>
      </c>
      <c r="AB139" s="86">
        <f t="shared" si="82"/>
        <v>0</v>
      </c>
      <c r="AD139" s="170">
        <f t="shared" si="57"/>
        <v>-4099.6108690857754</v>
      </c>
      <c r="AE139" s="170">
        <f t="shared" si="58"/>
        <v>0</v>
      </c>
      <c r="AF139" s="170">
        <f t="shared" si="59"/>
        <v>0</v>
      </c>
      <c r="AG139" s="170">
        <f t="shared" si="60"/>
        <v>0</v>
      </c>
      <c r="AH139" s="170">
        <f t="shared" si="61"/>
        <v>-600.32530270661562</v>
      </c>
      <c r="AI139" s="170">
        <f t="shared" si="62"/>
        <v>0</v>
      </c>
      <c r="AJ139" s="170">
        <f t="shared" si="63"/>
        <v>0</v>
      </c>
      <c r="AK139" s="170">
        <f t="shared" si="64"/>
        <v>0</v>
      </c>
      <c r="AL139" s="170">
        <f t="shared" si="65"/>
        <v>0</v>
      </c>
      <c r="AM139" s="170">
        <f t="shared" si="66"/>
        <v>0</v>
      </c>
      <c r="AN139" s="170">
        <f t="shared" si="67"/>
        <v>0</v>
      </c>
      <c r="AO139" s="170">
        <f t="shared" si="68"/>
        <v>0</v>
      </c>
      <c r="AP139" s="170">
        <f t="shared" si="69"/>
        <v>4699.9361717923912</v>
      </c>
      <c r="AQ139" s="170">
        <f t="shared" si="70"/>
        <v>0</v>
      </c>
      <c r="AR139" s="170"/>
      <c r="AS139" s="170">
        <f>'Projection - England'!$B$13*'Eng19'!AP139</f>
        <v>0</v>
      </c>
      <c r="AT139" s="170">
        <f>'Projection - England'!$B$13*'Eng19'!AQ139</f>
        <v>0</v>
      </c>
      <c r="AU139" s="170">
        <f>'Projection - England'!$C$13*'Eng19'!AP139</f>
        <v>2604.2366543382127</v>
      </c>
      <c r="AV139" s="170">
        <f>'Projection - England'!$C$13*'Eng19'!AQ139</f>
        <v>0</v>
      </c>
      <c r="AW139" s="170">
        <f>'Projection - England'!$D$13*'Eng19'!AP139</f>
        <v>0</v>
      </c>
      <c r="AX139" s="170">
        <f>'Projection - England'!$D$13*'Eng19'!AQ139</f>
        <v>0</v>
      </c>
      <c r="AY139" s="170">
        <f>'Projection - England'!$E$13*'Eng19'!AP139</f>
        <v>515.9279266929575</v>
      </c>
      <c r="AZ139" s="170">
        <f>'Projection - England'!$E$13*'Eng19'!AQ139</f>
        <v>0</v>
      </c>
      <c r="BA139" s="170">
        <f>'Projection - England'!$F$13*'Eng19'!AP139</f>
        <v>1058.8197389024508</v>
      </c>
      <c r="BB139" s="170">
        <f>'Projection - England'!$F$13*'Eng19'!AQ139</f>
        <v>0</v>
      </c>
      <c r="BC139" s="170">
        <f>'Projection - England'!$G$13*'Eng19'!AP139</f>
        <v>520.95185185877142</v>
      </c>
      <c r="BD139" s="170">
        <f>'Projection - England'!$G$13*'Eng19'!AQ139</f>
        <v>0</v>
      </c>
    </row>
    <row r="140" spans="1:56" ht="19.95" customHeight="1">
      <c r="A140" s="132" t="s">
        <v>160</v>
      </c>
      <c r="B140" s="20" t="s">
        <v>131</v>
      </c>
      <c r="C140" s="20" t="s">
        <v>21</v>
      </c>
      <c r="D140" s="153">
        <v>2587.8575171342163</v>
      </c>
      <c r="E140" s="154">
        <v>3761.0135001017761</v>
      </c>
      <c r="F140" s="155">
        <v>19136.970936559665</v>
      </c>
      <c r="G140" s="156">
        <v>16599.955159601181</v>
      </c>
      <c r="H140" s="157">
        <v>3506.3968547468999</v>
      </c>
      <c r="I140" s="158">
        <v>0</v>
      </c>
      <c r="J140" s="159">
        <v>3897.1966028319398</v>
      </c>
      <c r="K140" s="160">
        <v>0</v>
      </c>
      <c r="L140" s="161">
        <v>514.40188883047801</v>
      </c>
      <c r="M140" s="162">
        <v>0</v>
      </c>
      <c r="N140" s="163">
        <v>2.8946905365925044</v>
      </c>
      <c r="O140" s="164">
        <v>221.32990683161805</v>
      </c>
      <c r="P140" s="170">
        <f t="shared" si="56"/>
        <v>50228.017057174366</v>
      </c>
      <c r="Q140" s="86">
        <f t="shared" si="71"/>
        <v>-0.94506059310872403</v>
      </c>
      <c r="R140" s="86">
        <f t="shared" si="72"/>
        <v>0</v>
      </c>
      <c r="S140" s="86">
        <f t="shared" si="73"/>
        <v>0</v>
      </c>
      <c r="T140" s="86">
        <f t="shared" si="74"/>
        <v>0</v>
      </c>
      <c r="U140" s="86">
        <f t="shared" si="75"/>
        <v>-8.8357360441388269E-2</v>
      </c>
      <c r="V140" s="86">
        <f t="shared" si="76"/>
        <v>0</v>
      </c>
      <c r="W140" s="86">
        <f t="shared" si="77"/>
        <v>0</v>
      </c>
      <c r="X140" s="86">
        <f t="shared" si="78"/>
        <v>0</v>
      </c>
      <c r="Y140" s="86">
        <f t="shared" si="79"/>
        <v>0</v>
      </c>
      <c r="Z140" s="86">
        <f t="shared" si="80"/>
        <v>0</v>
      </c>
      <c r="AA140" s="86">
        <f t="shared" si="81"/>
        <v>0</v>
      </c>
      <c r="AB140" s="86">
        <f t="shared" si="82"/>
        <v>0</v>
      </c>
      <c r="AD140" s="170">
        <f t="shared" si="57"/>
        <v>-2445.6821600237326</v>
      </c>
      <c r="AE140" s="170">
        <f t="shared" si="58"/>
        <v>0</v>
      </c>
      <c r="AF140" s="170">
        <f t="shared" si="59"/>
        <v>0</v>
      </c>
      <c r="AG140" s="170">
        <f t="shared" si="60"/>
        <v>0</v>
      </c>
      <c r="AH140" s="170">
        <f t="shared" si="61"/>
        <v>-309.81597074542196</v>
      </c>
      <c r="AI140" s="170">
        <f t="shared" si="62"/>
        <v>0</v>
      </c>
      <c r="AJ140" s="170">
        <f t="shared" si="63"/>
        <v>0</v>
      </c>
      <c r="AK140" s="170">
        <f t="shared" si="64"/>
        <v>0</v>
      </c>
      <c r="AL140" s="170">
        <f t="shared" si="65"/>
        <v>0</v>
      </c>
      <c r="AM140" s="170">
        <f t="shared" si="66"/>
        <v>0</v>
      </c>
      <c r="AN140" s="170">
        <f t="shared" si="67"/>
        <v>0</v>
      </c>
      <c r="AO140" s="170">
        <f t="shared" si="68"/>
        <v>0</v>
      </c>
      <c r="AP140" s="170">
        <f t="shared" si="69"/>
        <v>2755.4981307691546</v>
      </c>
      <c r="AQ140" s="170">
        <f t="shared" si="70"/>
        <v>0</v>
      </c>
      <c r="AR140" s="170"/>
      <c r="AS140" s="170">
        <f>'Projection - England'!$B$13*'Eng19'!AP140</f>
        <v>0</v>
      </c>
      <c r="AT140" s="170">
        <f>'Projection - England'!$B$13*'Eng19'!AQ140</f>
        <v>0</v>
      </c>
      <c r="AU140" s="170">
        <f>'Projection - England'!$C$13*'Eng19'!AP140</f>
        <v>1526.8226994607883</v>
      </c>
      <c r="AV140" s="170">
        <f>'Projection - England'!$C$13*'Eng19'!AQ140</f>
        <v>0</v>
      </c>
      <c r="AW140" s="170">
        <f>'Projection - England'!$D$13*'Eng19'!AP140</f>
        <v>0</v>
      </c>
      <c r="AX140" s="170">
        <f>'Projection - England'!$D$13*'Eng19'!AQ140</f>
        <v>0</v>
      </c>
      <c r="AY140" s="170">
        <f>'Projection - England'!$E$13*'Eng19'!AP140</f>
        <v>302.48037114765469</v>
      </c>
      <c r="AZ140" s="170">
        <f>'Projection - England'!$E$13*'Eng19'!AQ140</f>
        <v>0</v>
      </c>
      <c r="BA140" s="170">
        <f>'Projection - England'!$F$13*'Eng19'!AP140</f>
        <v>620.76924126706308</v>
      </c>
      <c r="BB140" s="170">
        <f>'Projection - England'!$F$13*'Eng19'!AQ140</f>
        <v>0</v>
      </c>
      <c r="BC140" s="170">
        <f>'Projection - England'!$G$13*'Eng19'!AP140</f>
        <v>305.42581889364931</v>
      </c>
      <c r="BD140" s="170">
        <f>'Projection - England'!$G$13*'Eng19'!AQ140</f>
        <v>0</v>
      </c>
    </row>
    <row r="141" spans="1:56" ht="19.95" customHeight="1">
      <c r="A141" s="132" t="s">
        <v>161</v>
      </c>
      <c r="B141" s="20" t="s">
        <v>131</v>
      </c>
      <c r="C141" s="20" t="s">
        <v>21</v>
      </c>
      <c r="D141" s="153">
        <v>2192.7318627146306</v>
      </c>
      <c r="E141" s="154">
        <v>3186.7651457509992</v>
      </c>
      <c r="F141" s="155">
        <v>19352.172953502162</v>
      </c>
      <c r="G141" s="156">
        <v>16786.627535461692</v>
      </c>
      <c r="H141" s="157">
        <v>4389.8026177279098</v>
      </c>
      <c r="I141" s="158">
        <v>0</v>
      </c>
      <c r="J141" s="159">
        <v>3150.1740857159298</v>
      </c>
      <c r="K141" s="160">
        <v>0</v>
      </c>
      <c r="L141" s="161">
        <v>693.60091349154402</v>
      </c>
      <c r="M141" s="162">
        <v>0</v>
      </c>
      <c r="N141" s="163">
        <v>1.8600920780254924</v>
      </c>
      <c r="O141" s="164">
        <v>142.22384089880643</v>
      </c>
      <c r="P141" s="170">
        <f t="shared" si="56"/>
        <v>49895.959047341697</v>
      </c>
      <c r="Q141" s="86">
        <f t="shared" si="71"/>
        <v>-0.94506059310872403</v>
      </c>
      <c r="R141" s="86">
        <f t="shared" si="72"/>
        <v>0</v>
      </c>
      <c r="S141" s="86">
        <f t="shared" si="73"/>
        <v>0</v>
      </c>
      <c r="T141" s="86">
        <f t="shared" si="74"/>
        <v>0</v>
      </c>
      <c r="U141" s="86">
        <f t="shared" si="75"/>
        <v>-8.8357360441388269E-2</v>
      </c>
      <c r="V141" s="86">
        <f t="shared" si="76"/>
        <v>0</v>
      </c>
      <c r="W141" s="86">
        <f t="shared" si="77"/>
        <v>0</v>
      </c>
      <c r="X141" s="86">
        <f t="shared" si="78"/>
        <v>0</v>
      </c>
      <c r="Y141" s="86">
        <f t="shared" si="79"/>
        <v>0</v>
      </c>
      <c r="Z141" s="86">
        <f t="shared" si="80"/>
        <v>0</v>
      </c>
      <c r="AA141" s="86">
        <f t="shared" si="81"/>
        <v>0</v>
      </c>
      <c r="AB141" s="86">
        <f t="shared" si="82"/>
        <v>0</v>
      </c>
      <c r="AD141" s="170">
        <f t="shared" si="57"/>
        <v>-2072.264474705486</v>
      </c>
      <c r="AE141" s="170">
        <f t="shared" si="58"/>
        <v>0</v>
      </c>
      <c r="AF141" s="170">
        <f t="shared" si="59"/>
        <v>0</v>
      </c>
      <c r="AG141" s="170">
        <f t="shared" si="60"/>
        <v>0</v>
      </c>
      <c r="AH141" s="170">
        <f t="shared" si="61"/>
        <v>-387.87137216113467</v>
      </c>
      <c r="AI141" s="170">
        <f t="shared" si="62"/>
        <v>0</v>
      </c>
      <c r="AJ141" s="170">
        <f t="shared" si="63"/>
        <v>0</v>
      </c>
      <c r="AK141" s="170">
        <f t="shared" si="64"/>
        <v>0</v>
      </c>
      <c r="AL141" s="170">
        <f t="shared" si="65"/>
        <v>0</v>
      </c>
      <c r="AM141" s="170">
        <f t="shared" si="66"/>
        <v>0</v>
      </c>
      <c r="AN141" s="170">
        <f t="shared" si="67"/>
        <v>0</v>
      </c>
      <c r="AO141" s="170">
        <f t="shared" si="68"/>
        <v>0</v>
      </c>
      <c r="AP141" s="170">
        <f t="shared" si="69"/>
        <v>2460.1358468666208</v>
      </c>
      <c r="AQ141" s="170">
        <f t="shared" si="70"/>
        <v>0</v>
      </c>
      <c r="AR141" s="170"/>
      <c r="AS141" s="170">
        <f>'Projection - England'!$B$13*'Eng19'!AP141</f>
        <v>0</v>
      </c>
      <c r="AT141" s="170">
        <f>'Projection - England'!$B$13*'Eng19'!AQ141</f>
        <v>0</v>
      </c>
      <c r="AU141" s="170">
        <f>'Projection - England'!$C$13*'Eng19'!AP141</f>
        <v>1363.1623309084459</v>
      </c>
      <c r="AV141" s="170">
        <f>'Projection - England'!$C$13*'Eng19'!AQ141</f>
        <v>0</v>
      </c>
      <c r="AW141" s="170">
        <f>'Projection - England'!$D$13*'Eng19'!AP141</f>
        <v>0</v>
      </c>
      <c r="AX141" s="170">
        <f>'Projection - England'!$D$13*'Eng19'!AQ141</f>
        <v>0</v>
      </c>
      <c r="AY141" s="170">
        <f>'Projection - England'!$E$13*'Eng19'!AP141</f>
        <v>270.05745194468676</v>
      </c>
      <c r="AZ141" s="170">
        <f>'Projection - England'!$E$13*'Eng19'!AQ141</f>
        <v>0</v>
      </c>
      <c r="BA141" s="170">
        <f>'Projection - England'!$F$13*'Eng19'!AP141</f>
        <v>554.22888733624666</v>
      </c>
      <c r="BB141" s="170">
        <f>'Projection - England'!$F$13*'Eng19'!AQ141</f>
        <v>0</v>
      </c>
      <c r="BC141" s="170">
        <f>'Projection - England'!$G$13*'Eng19'!AP141</f>
        <v>272.68717667724218</v>
      </c>
      <c r="BD141" s="170">
        <f>'Projection - England'!$G$13*'Eng19'!AQ141</f>
        <v>0</v>
      </c>
    </row>
    <row r="142" spans="1:56" ht="19.95" customHeight="1">
      <c r="A142" s="132" t="s">
        <v>162</v>
      </c>
      <c r="B142" s="20" t="s">
        <v>131</v>
      </c>
      <c r="C142" s="20" t="s">
        <v>21</v>
      </c>
      <c r="D142" s="153">
        <v>6562.5428089390771</v>
      </c>
      <c r="E142" s="154">
        <v>9537.5467683198585</v>
      </c>
      <c r="F142" s="155">
        <v>12003.970860597559</v>
      </c>
      <c r="G142" s="156">
        <v>10412.587168766504</v>
      </c>
      <c r="H142" s="157">
        <v>9221.7549219965404</v>
      </c>
      <c r="I142" s="158">
        <v>0</v>
      </c>
      <c r="J142" s="159">
        <v>1827.6700291172101</v>
      </c>
      <c r="K142" s="160">
        <v>0</v>
      </c>
      <c r="L142" s="161">
        <v>715.02472118182504</v>
      </c>
      <c r="M142" s="162">
        <v>0</v>
      </c>
      <c r="N142" s="163">
        <v>0.53169481994477352</v>
      </c>
      <c r="O142" s="164">
        <v>40.653729120128347</v>
      </c>
      <c r="P142" s="170">
        <f t="shared" si="56"/>
        <v>50322.282702858647</v>
      </c>
      <c r="Q142" s="86">
        <f t="shared" si="71"/>
        <v>-0.94506059310872403</v>
      </c>
      <c r="R142" s="86">
        <f t="shared" si="72"/>
        <v>0</v>
      </c>
      <c r="S142" s="86">
        <f t="shared" si="73"/>
        <v>0</v>
      </c>
      <c r="T142" s="86">
        <f t="shared" si="74"/>
        <v>0</v>
      </c>
      <c r="U142" s="86">
        <f t="shared" si="75"/>
        <v>-8.8357360441388269E-2</v>
      </c>
      <c r="V142" s="86">
        <f t="shared" si="76"/>
        <v>0</v>
      </c>
      <c r="W142" s="86">
        <f t="shared" si="77"/>
        <v>0</v>
      </c>
      <c r="X142" s="86">
        <f t="shared" si="78"/>
        <v>0</v>
      </c>
      <c r="Y142" s="86">
        <f t="shared" si="79"/>
        <v>0</v>
      </c>
      <c r="Z142" s="86">
        <f t="shared" si="80"/>
        <v>0</v>
      </c>
      <c r="AA142" s="86">
        <f t="shared" si="81"/>
        <v>0</v>
      </c>
      <c r="AB142" s="86">
        <f t="shared" si="82"/>
        <v>0</v>
      </c>
      <c r="AD142" s="170">
        <f t="shared" si="57"/>
        <v>-6202.0005993173563</v>
      </c>
      <c r="AE142" s="170">
        <f t="shared" si="58"/>
        <v>0</v>
      </c>
      <c r="AF142" s="170">
        <f t="shared" si="59"/>
        <v>0</v>
      </c>
      <c r="AG142" s="170">
        <f t="shared" si="60"/>
        <v>0</v>
      </c>
      <c r="AH142" s="170">
        <f t="shared" si="61"/>
        <v>-814.80992354499472</v>
      </c>
      <c r="AI142" s="170">
        <f t="shared" si="62"/>
        <v>0</v>
      </c>
      <c r="AJ142" s="170">
        <f t="shared" si="63"/>
        <v>0</v>
      </c>
      <c r="AK142" s="170">
        <f t="shared" si="64"/>
        <v>0</v>
      </c>
      <c r="AL142" s="170">
        <f t="shared" si="65"/>
        <v>0</v>
      </c>
      <c r="AM142" s="170">
        <f t="shared" si="66"/>
        <v>0</v>
      </c>
      <c r="AN142" s="170">
        <f t="shared" si="67"/>
        <v>0</v>
      </c>
      <c r="AO142" s="170">
        <f t="shared" si="68"/>
        <v>0</v>
      </c>
      <c r="AP142" s="170">
        <f t="shared" si="69"/>
        <v>7016.8105228623508</v>
      </c>
      <c r="AQ142" s="170">
        <f t="shared" si="70"/>
        <v>0</v>
      </c>
      <c r="AR142" s="170"/>
      <c r="AS142" s="170">
        <f>'Projection - England'!$B$13*'Eng19'!AP142</f>
        <v>0</v>
      </c>
      <c r="AT142" s="170">
        <f>'Projection - England'!$B$13*'Eng19'!AQ142</f>
        <v>0</v>
      </c>
      <c r="AU142" s="170">
        <f>'Projection - England'!$C$13*'Eng19'!AP142</f>
        <v>3888.0177288057434</v>
      </c>
      <c r="AV142" s="170">
        <f>'Projection - England'!$C$13*'Eng19'!AQ142</f>
        <v>0</v>
      </c>
      <c r="AW142" s="170">
        <f>'Projection - England'!$D$13*'Eng19'!AP142</f>
        <v>0</v>
      </c>
      <c r="AX142" s="170">
        <f>'Projection - England'!$D$13*'Eng19'!AQ142</f>
        <v>0</v>
      </c>
      <c r="AY142" s="170">
        <f>'Projection - England'!$E$13*'Eng19'!AP142</f>
        <v>770.2590785774637</v>
      </c>
      <c r="AZ142" s="170">
        <f>'Projection - England'!$E$13*'Eng19'!AQ142</f>
        <v>0</v>
      </c>
      <c r="BA142" s="170">
        <f>'Projection - England'!$F$13*'Eng19'!AP142</f>
        <v>1580.7741241966098</v>
      </c>
      <c r="BB142" s="170">
        <f>'Projection - England'!$F$13*'Eng19'!AQ142</f>
        <v>0</v>
      </c>
      <c r="BC142" s="170">
        <f>'Projection - England'!$G$13*'Eng19'!AP142</f>
        <v>777.75959128253578</v>
      </c>
      <c r="BD142" s="170">
        <f>'Projection - England'!$G$13*'Eng19'!AQ142</f>
        <v>0</v>
      </c>
    </row>
    <row r="143" spans="1:56" ht="19.95" customHeight="1">
      <c r="A143" s="132" t="s">
        <v>163</v>
      </c>
      <c r="B143" s="20" t="s">
        <v>131</v>
      </c>
      <c r="C143" s="20" t="s">
        <v>21</v>
      </c>
      <c r="D143" s="153">
        <v>5915.4388081680654</v>
      </c>
      <c r="E143" s="154">
        <v>8597.0904770612942</v>
      </c>
      <c r="F143" s="155">
        <v>12383.682938930866</v>
      </c>
      <c r="G143" s="156">
        <v>10741.960270433814</v>
      </c>
      <c r="H143" s="157">
        <v>10965.6291197235</v>
      </c>
      <c r="I143" s="158">
        <v>4089.7489513580003</v>
      </c>
      <c r="J143" s="159">
        <v>1748.8952450388899</v>
      </c>
      <c r="K143" s="160">
        <v>0</v>
      </c>
      <c r="L143" s="161">
        <v>636.02123008954004</v>
      </c>
      <c r="M143" s="162">
        <v>0</v>
      </c>
      <c r="N143" s="163">
        <v>1.360302340183738</v>
      </c>
      <c r="O143" s="164">
        <v>104.00959494969398</v>
      </c>
      <c r="P143" s="170">
        <f t="shared" si="56"/>
        <v>55183.836938093853</v>
      </c>
      <c r="Q143" s="86">
        <f t="shared" si="71"/>
        <v>-0.94506059310872403</v>
      </c>
      <c r="R143" s="86">
        <f t="shared" si="72"/>
        <v>0</v>
      </c>
      <c r="S143" s="86">
        <f t="shared" si="73"/>
        <v>0</v>
      </c>
      <c r="T143" s="86">
        <f t="shared" si="74"/>
        <v>0</v>
      </c>
      <c r="U143" s="86">
        <f t="shared" si="75"/>
        <v>-8.8357360441388269E-2</v>
      </c>
      <c r="V143" s="86">
        <f t="shared" si="76"/>
        <v>0</v>
      </c>
      <c r="W143" s="86">
        <f t="shared" si="77"/>
        <v>0</v>
      </c>
      <c r="X143" s="86">
        <f t="shared" si="78"/>
        <v>0</v>
      </c>
      <c r="Y143" s="86">
        <f t="shared" si="79"/>
        <v>0</v>
      </c>
      <c r="Z143" s="86">
        <f t="shared" si="80"/>
        <v>0</v>
      </c>
      <c r="AA143" s="86">
        <f t="shared" si="81"/>
        <v>0</v>
      </c>
      <c r="AB143" s="86">
        <f t="shared" si="82"/>
        <v>0</v>
      </c>
      <c r="AD143" s="170">
        <f t="shared" si="57"/>
        <v>-5590.4481085456755</v>
      </c>
      <c r="AE143" s="170">
        <f t="shared" si="58"/>
        <v>0</v>
      </c>
      <c r="AF143" s="170">
        <f t="shared" si="59"/>
        <v>0</v>
      </c>
      <c r="AG143" s="170">
        <f t="shared" si="60"/>
        <v>0</v>
      </c>
      <c r="AH143" s="170">
        <f t="shared" si="61"/>
        <v>-968.89404459799243</v>
      </c>
      <c r="AI143" s="170">
        <f t="shared" si="62"/>
        <v>0</v>
      </c>
      <c r="AJ143" s="170">
        <f t="shared" si="63"/>
        <v>0</v>
      </c>
      <c r="AK143" s="170">
        <f t="shared" si="64"/>
        <v>0</v>
      </c>
      <c r="AL143" s="170">
        <f t="shared" si="65"/>
        <v>0</v>
      </c>
      <c r="AM143" s="170">
        <f t="shared" si="66"/>
        <v>0</v>
      </c>
      <c r="AN143" s="170">
        <f t="shared" si="67"/>
        <v>0</v>
      </c>
      <c r="AO143" s="170">
        <f t="shared" si="68"/>
        <v>0</v>
      </c>
      <c r="AP143" s="170">
        <f t="shared" si="69"/>
        <v>6559.3421531436679</v>
      </c>
      <c r="AQ143" s="170">
        <f t="shared" si="70"/>
        <v>0</v>
      </c>
      <c r="AR143" s="170"/>
      <c r="AS143" s="170">
        <f>'Projection - England'!$B$13*'Eng19'!AP143</f>
        <v>0</v>
      </c>
      <c r="AT143" s="170">
        <f>'Projection - England'!$B$13*'Eng19'!AQ143</f>
        <v>0</v>
      </c>
      <c r="AU143" s="170">
        <f>'Projection - England'!$C$13*'Eng19'!AP143</f>
        <v>3634.5343083772063</v>
      </c>
      <c r="AV143" s="170">
        <f>'Projection - England'!$C$13*'Eng19'!AQ143</f>
        <v>0</v>
      </c>
      <c r="AW143" s="170">
        <f>'Projection - England'!$D$13*'Eng19'!AP143</f>
        <v>0</v>
      </c>
      <c r="AX143" s="170">
        <f>'Projection - England'!$D$13*'Eng19'!AQ143</f>
        <v>0</v>
      </c>
      <c r="AY143" s="170">
        <f>'Projection - England'!$E$13*'Eng19'!AP143</f>
        <v>720.04122478338604</v>
      </c>
      <c r="AZ143" s="170">
        <f>'Projection - England'!$E$13*'Eng19'!AQ143</f>
        <v>0</v>
      </c>
      <c r="BA143" s="170">
        <f>'Projection - England'!$F$13*'Eng19'!AP143</f>
        <v>1477.7138863387536</v>
      </c>
      <c r="BB143" s="170">
        <f>'Projection - England'!$F$13*'Eng19'!AQ143</f>
        <v>0</v>
      </c>
      <c r="BC143" s="170">
        <f>'Projection - England'!$G$13*'Eng19'!AP143</f>
        <v>727.05273364432355</v>
      </c>
      <c r="BD143" s="170">
        <f>'Projection - England'!$G$13*'Eng19'!AQ143</f>
        <v>0</v>
      </c>
    </row>
    <row r="144" spans="1:56" ht="19.95" customHeight="1">
      <c r="A144" s="132" t="s">
        <v>164</v>
      </c>
      <c r="B144" s="20" t="s">
        <v>131</v>
      </c>
      <c r="C144" s="20" t="s">
        <v>21</v>
      </c>
      <c r="D144" s="153">
        <v>11671.646866447923</v>
      </c>
      <c r="E144" s="154">
        <v>16962.765972426045</v>
      </c>
      <c r="F144" s="155">
        <v>10492.771034218442</v>
      </c>
      <c r="G144" s="156">
        <v>9101.7292781289671</v>
      </c>
      <c r="H144" s="157">
        <v>4145.1167575235304</v>
      </c>
      <c r="I144" s="158">
        <v>0</v>
      </c>
      <c r="J144" s="159">
        <v>117.105693151645</v>
      </c>
      <c r="K144" s="160">
        <v>0</v>
      </c>
      <c r="L144" s="161">
        <v>101.110657452505</v>
      </c>
      <c r="M144" s="162">
        <v>0</v>
      </c>
      <c r="N144" s="163">
        <v>0.48956288974949691</v>
      </c>
      <c r="O144" s="164">
        <v>37.432294542968386</v>
      </c>
      <c r="P144" s="170">
        <f t="shared" si="56"/>
        <v>52630.168116781781</v>
      </c>
      <c r="Q144" s="86">
        <f t="shared" si="71"/>
        <v>-0.94506059310872403</v>
      </c>
      <c r="R144" s="86">
        <f t="shared" si="72"/>
        <v>0</v>
      </c>
      <c r="S144" s="86">
        <f t="shared" si="73"/>
        <v>0</v>
      </c>
      <c r="T144" s="86">
        <f t="shared" si="74"/>
        <v>0</v>
      </c>
      <c r="U144" s="86">
        <f t="shared" si="75"/>
        <v>-8.8357360441388269E-2</v>
      </c>
      <c r="V144" s="86">
        <f t="shared" si="76"/>
        <v>0</v>
      </c>
      <c r="W144" s="86">
        <f t="shared" si="77"/>
        <v>0</v>
      </c>
      <c r="X144" s="86">
        <f t="shared" si="78"/>
        <v>0</v>
      </c>
      <c r="Y144" s="86">
        <f t="shared" si="79"/>
        <v>0</v>
      </c>
      <c r="Z144" s="86">
        <f t="shared" si="80"/>
        <v>0</v>
      </c>
      <c r="AA144" s="86">
        <f t="shared" si="81"/>
        <v>0</v>
      </c>
      <c r="AB144" s="86">
        <f t="shared" si="82"/>
        <v>0</v>
      </c>
      <c r="AD144" s="170">
        <f t="shared" si="57"/>
        <v>-11030.413510160855</v>
      </c>
      <c r="AE144" s="170">
        <f t="shared" si="58"/>
        <v>0</v>
      </c>
      <c r="AF144" s="170">
        <f t="shared" si="59"/>
        <v>0</v>
      </c>
      <c r="AG144" s="170">
        <f t="shared" si="60"/>
        <v>0</v>
      </c>
      <c r="AH144" s="170">
        <f t="shared" si="61"/>
        <v>-366.25157541614522</v>
      </c>
      <c r="AI144" s="170">
        <f t="shared" si="62"/>
        <v>0</v>
      </c>
      <c r="AJ144" s="170">
        <f t="shared" si="63"/>
        <v>0</v>
      </c>
      <c r="AK144" s="170">
        <f t="shared" si="64"/>
        <v>0</v>
      </c>
      <c r="AL144" s="170">
        <f t="shared" si="65"/>
        <v>0</v>
      </c>
      <c r="AM144" s="170">
        <f t="shared" si="66"/>
        <v>0</v>
      </c>
      <c r="AN144" s="170">
        <f t="shared" si="67"/>
        <v>0</v>
      </c>
      <c r="AO144" s="170">
        <f t="shared" si="68"/>
        <v>0</v>
      </c>
      <c r="AP144" s="170">
        <f t="shared" si="69"/>
        <v>11396.665085577</v>
      </c>
      <c r="AQ144" s="170">
        <f t="shared" si="70"/>
        <v>0</v>
      </c>
      <c r="AR144" s="170"/>
      <c r="AS144" s="170">
        <f>'Projection - England'!$B$13*'Eng19'!AP144</f>
        <v>0</v>
      </c>
      <c r="AT144" s="170">
        <f>'Projection - England'!$B$13*'Eng19'!AQ144</f>
        <v>0</v>
      </c>
      <c r="AU144" s="170">
        <f>'Projection - England'!$C$13*'Eng19'!AP144</f>
        <v>6314.8970258796944</v>
      </c>
      <c r="AV144" s="170">
        <f>'Projection - England'!$C$13*'Eng19'!AQ144</f>
        <v>0</v>
      </c>
      <c r="AW144" s="170">
        <f>'Projection - England'!$D$13*'Eng19'!AP144</f>
        <v>0</v>
      </c>
      <c r="AX144" s="170">
        <f>'Projection - England'!$D$13*'Eng19'!AQ144</f>
        <v>0</v>
      </c>
      <c r="AY144" s="170">
        <f>'Projection - England'!$E$13*'Eng19'!AP144</f>
        <v>1251.0505619427138</v>
      </c>
      <c r="AZ144" s="170">
        <f>'Projection - England'!$E$13*'Eng19'!AQ144</f>
        <v>0</v>
      </c>
      <c r="BA144" s="170">
        <f>'Projection - England'!$F$13*'Eng19'!AP144</f>
        <v>2567.4846443004735</v>
      </c>
      <c r="BB144" s="170">
        <f>'Projection - England'!$F$13*'Eng19'!AQ144</f>
        <v>0</v>
      </c>
      <c r="BC144" s="170">
        <f>'Projection - England'!$G$13*'Eng19'!AP144</f>
        <v>1263.2328534541214</v>
      </c>
      <c r="BD144" s="170">
        <f>'Projection - England'!$G$13*'Eng19'!AQ144</f>
        <v>0</v>
      </c>
    </row>
    <row r="145" spans="1:56" ht="19.95" customHeight="1">
      <c r="A145" s="132" t="s">
        <v>165</v>
      </c>
      <c r="B145" s="20" t="s">
        <v>131</v>
      </c>
      <c r="C145" s="20" t="s">
        <v>21</v>
      </c>
      <c r="D145" s="153">
        <v>6652.7722959803323</v>
      </c>
      <c r="E145" s="154">
        <v>9668.6800770984737</v>
      </c>
      <c r="F145" s="155">
        <v>14145.630566370066</v>
      </c>
      <c r="G145" s="156">
        <v>12270.323965295258</v>
      </c>
      <c r="H145" s="157">
        <v>3990.7815956054501</v>
      </c>
      <c r="I145" s="158">
        <v>0</v>
      </c>
      <c r="J145" s="159">
        <v>1037.19505856773</v>
      </c>
      <c r="K145" s="160">
        <v>0</v>
      </c>
      <c r="L145" s="161">
        <v>876.49269740437398</v>
      </c>
      <c r="M145" s="162">
        <v>0</v>
      </c>
      <c r="N145" s="163">
        <v>0.65176295745279644</v>
      </c>
      <c r="O145" s="164">
        <v>49.834216413039144</v>
      </c>
      <c r="P145" s="170">
        <f t="shared" si="56"/>
        <v>48692.362235692184</v>
      </c>
      <c r="Q145" s="86">
        <f t="shared" si="71"/>
        <v>-0.94506059310872403</v>
      </c>
      <c r="R145" s="86">
        <f t="shared" si="72"/>
        <v>0</v>
      </c>
      <c r="S145" s="86">
        <f t="shared" si="73"/>
        <v>0</v>
      </c>
      <c r="T145" s="86">
        <f t="shared" si="74"/>
        <v>0</v>
      </c>
      <c r="U145" s="86">
        <f t="shared" si="75"/>
        <v>-8.8357360441388269E-2</v>
      </c>
      <c r="V145" s="86">
        <f t="shared" si="76"/>
        <v>0</v>
      </c>
      <c r="W145" s="86">
        <f t="shared" si="77"/>
        <v>0</v>
      </c>
      <c r="X145" s="86">
        <f t="shared" si="78"/>
        <v>0</v>
      </c>
      <c r="Y145" s="86">
        <f t="shared" si="79"/>
        <v>0</v>
      </c>
      <c r="Z145" s="86">
        <f t="shared" si="80"/>
        <v>0</v>
      </c>
      <c r="AA145" s="86">
        <f t="shared" si="81"/>
        <v>0</v>
      </c>
      <c r="AB145" s="86">
        <f t="shared" si="82"/>
        <v>0</v>
      </c>
      <c r="AD145" s="170">
        <f t="shared" si="57"/>
        <v>-6287.2729318564607</v>
      </c>
      <c r="AE145" s="170">
        <f t="shared" si="58"/>
        <v>0</v>
      </c>
      <c r="AF145" s="170">
        <f t="shared" si="59"/>
        <v>0</v>
      </c>
      <c r="AG145" s="170">
        <f t="shared" si="60"/>
        <v>0</v>
      </c>
      <c r="AH145" s="170">
        <f t="shared" si="61"/>
        <v>-352.61492788576936</v>
      </c>
      <c r="AI145" s="170">
        <f t="shared" si="62"/>
        <v>0</v>
      </c>
      <c r="AJ145" s="170">
        <f t="shared" si="63"/>
        <v>0</v>
      </c>
      <c r="AK145" s="170">
        <f t="shared" si="64"/>
        <v>0</v>
      </c>
      <c r="AL145" s="170">
        <f t="shared" si="65"/>
        <v>0</v>
      </c>
      <c r="AM145" s="170">
        <f t="shared" si="66"/>
        <v>0</v>
      </c>
      <c r="AN145" s="170">
        <f t="shared" si="67"/>
        <v>0</v>
      </c>
      <c r="AO145" s="170">
        <f t="shared" si="68"/>
        <v>0</v>
      </c>
      <c r="AP145" s="170">
        <f t="shared" si="69"/>
        <v>6639.8878597422299</v>
      </c>
      <c r="AQ145" s="170">
        <f t="shared" si="70"/>
        <v>0</v>
      </c>
      <c r="AR145" s="170"/>
      <c r="AS145" s="170">
        <f>'Projection - England'!$B$13*'Eng19'!AP145</f>
        <v>0</v>
      </c>
      <c r="AT145" s="170">
        <f>'Projection - England'!$B$13*'Eng19'!AQ145</f>
        <v>0</v>
      </c>
      <c r="AU145" s="170">
        <f>'Projection - England'!$C$13*'Eng19'!AP145</f>
        <v>3679.1647190479862</v>
      </c>
      <c r="AV145" s="170">
        <f>'Projection - England'!$C$13*'Eng19'!AQ145</f>
        <v>0</v>
      </c>
      <c r="AW145" s="170">
        <f>'Projection - England'!$D$13*'Eng19'!AP145</f>
        <v>0</v>
      </c>
      <c r="AX145" s="170">
        <f>'Projection - England'!$D$13*'Eng19'!AQ145</f>
        <v>0</v>
      </c>
      <c r="AY145" s="170">
        <f>'Projection - England'!$E$13*'Eng19'!AP145</f>
        <v>728.88300005233987</v>
      </c>
      <c r="AZ145" s="170">
        <f>'Projection - England'!$E$13*'Eng19'!AQ145</f>
        <v>0</v>
      </c>
      <c r="BA145" s="170">
        <f>'Projection - England'!$F$13*'Eng19'!AP145</f>
        <v>1495.8595336226995</v>
      </c>
      <c r="BB145" s="170">
        <f>'Projection - England'!$F$13*'Eng19'!AQ145</f>
        <v>0</v>
      </c>
      <c r="BC145" s="170">
        <f>'Projection - England'!$G$13*'Eng19'!AP145</f>
        <v>735.98060701920645</v>
      </c>
      <c r="BD145" s="170">
        <f>'Projection - England'!$G$13*'Eng19'!AQ145</f>
        <v>0</v>
      </c>
    </row>
    <row r="146" spans="1:56" ht="19.95" customHeight="1">
      <c r="A146" s="132" t="s">
        <v>166</v>
      </c>
      <c r="B146" s="20" t="s">
        <v>131</v>
      </c>
      <c r="C146" s="20" t="s">
        <v>21</v>
      </c>
      <c r="D146" s="153">
        <v>6416.5586926359865</v>
      </c>
      <c r="E146" s="154">
        <v>9325.3835295862355</v>
      </c>
      <c r="F146" s="155">
        <v>13245.584285161953</v>
      </c>
      <c r="G146" s="156">
        <v>11489.598114838049</v>
      </c>
      <c r="H146" s="157">
        <v>1947</v>
      </c>
      <c r="I146" s="158">
        <v>0</v>
      </c>
      <c r="J146" s="159">
        <v>739</v>
      </c>
      <c r="K146" s="160">
        <v>0</v>
      </c>
      <c r="L146" s="161">
        <v>1292</v>
      </c>
      <c r="M146" s="162">
        <v>0</v>
      </c>
      <c r="N146" s="163">
        <v>3.3748647258397013</v>
      </c>
      <c r="O146" s="164">
        <v>258.04433527416029</v>
      </c>
      <c r="P146" s="170">
        <f t="shared" si="56"/>
        <v>44716.543822222229</v>
      </c>
      <c r="Q146" s="86">
        <f t="shared" si="71"/>
        <v>-0.94506059310872403</v>
      </c>
      <c r="R146" s="86">
        <f t="shared" si="72"/>
        <v>0</v>
      </c>
      <c r="S146" s="86">
        <f t="shared" si="73"/>
        <v>0</v>
      </c>
      <c r="T146" s="86">
        <f t="shared" si="74"/>
        <v>0</v>
      </c>
      <c r="U146" s="86">
        <f t="shared" si="75"/>
        <v>-8.8357360441388269E-2</v>
      </c>
      <c r="V146" s="86">
        <f t="shared" si="76"/>
        <v>0</v>
      </c>
      <c r="W146" s="86">
        <f t="shared" si="77"/>
        <v>0</v>
      </c>
      <c r="X146" s="86">
        <f t="shared" si="78"/>
        <v>0</v>
      </c>
      <c r="Y146" s="86">
        <f t="shared" si="79"/>
        <v>0</v>
      </c>
      <c r="Z146" s="86">
        <f t="shared" si="80"/>
        <v>0</v>
      </c>
      <c r="AA146" s="86">
        <f t="shared" si="81"/>
        <v>0</v>
      </c>
      <c r="AB146" s="86">
        <f t="shared" si="82"/>
        <v>0</v>
      </c>
      <c r="AD146" s="170">
        <f t="shared" si="57"/>
        <v>-6064.0367637795043</v>
      </c>
      <c r="AE146" s="170">
        <f t="shared" si="58"/>
        <v>0</v>
      </c>
      <c r="AF146" s="170">
        <f t="shared" si="59"/>
        <v>0</v>
      </c>
      <c r="AG146" s="170">
        <f t="shared" si="60"/>
        <v>0</v>
      </c>
      <c r="AH146" s="170">
        <f t="shared" si="61"/>
        <v>-172.03178077938296</v>
      </c>
      <c r="AI146" s="170">
        <f t="shared" si="62"/>
        <v>0</v>
      </c>
      <c r="AJ146" s="170">
        <f t="shared" si="63"/>
        <v>0</v>
      </c>
      <c r="AK146" s="170">
        <f t="shared" si="64"/>
        <v>0</v>
      </c>
      <c r="AL146" s="170">
        <f t="shared" si="65"/>
        <v>0</v>
      </c>
      <c r="AM146" s="170">
        <f t="shared" si="66"/>
        <v>0</v>
      </c>
      <c r="AN146" s="170">
        <f t="shared" si="67"/>
        <v>0</v>
      </c>
      <c r="AO146" s="170">
        <f t="shared" si="68"/>
        <v>0</v>
      </c>
      <c r="AP146" s="170">
        <f t="shared" si="69"/>
        <v>6236.068544558887</v>
      </c>
      <c r="AQ146" s="170">
        <f t="shared" si="70"/>
        <v>0</v>
      </c>
      <c r="AR146" s="170"/>
      <c r="AS146" s="170">
        <f>'Projection - England'!$B$13*'Eng19'!AP146</f>
        <v>0</v>
      </c>
      <c r="AT146" s="170">
        <f>'Projection - England'!$B$13*'Eng19'!AQ146</f>
        <v>0</v>
      </c>
      <c r="AU146" s="170">
        <f>'Projection - England'!$C$13*'Eng19'!AP146</f>
        <v>3455.4082628131437</v>
      </c>
      <c r="AV146" s="170">
        <f>'Projection - England'!$C$13*'Eng19'!AQ146</f>
        <v>0</v>
      </c>
      <c r="AW146" s="170">
        <f>'Projection - England'!$D$13*'Eng19'!AP146</f>
        <v>0</v>
      </c>
      <c r="AX146" s="170">
        <f>'Projection - England'!$D$13*'Eng19'!AQ146</f>
        <v>0</v>
      </c>
      <c r="AY146" s="170">
        <f>'Projection - England'!$E$13*'Eng19'!AP146</f>
        <v>684.5543848486875</v>
      </c>
      <c r="AZ146" s="170">
        <f>'Projection - England'!$E$13*'Eng19'!AQ146</f>
        <v>0</v>
      </c>
      <c r="BA146" s="170">
        <f>'Projection - England'!$F$13*'Eng19'!AP146</f>
        <v>1404.885561586153</v>
      </c>
      <c r="BB146" s="170">
        <f>'Projection - England'!$F$13*'Eng19'!AQ146</f>
        <v>0</v>
      </c>
      <c r="BC146" s="170">
        <f>'Projection - England'!$G$13*'Eng19'!AP146</f>
        <v>691.2203353109046</v>
      </c>
      <c r="BD146" s="170">
        <f>'Projection - England'!$G$13*'Eng19'!AQ146</f>
        <v>0</v>
      </c>
    </row>
    <row r="147" spans="1:56" ht="19.95" customHeight="1">
      <c r="A147" s="132" t="s">
        <v>167</v>
      </c>
      <c r="B147" s="20" t="s">
        <v>131</v>
      </c>
      <c r="C147" s="20" t="s">
        <v>21</v>
      </c>
      <c r="D147" s="153">
        <v>9378.1715937656845</v>
      </c>
      <c r="E147" s="154">
        <v>13629.587307991816</v>
      </c>
      <c r="F147" s="155">
        <v>11073.703496400516</v>
      </c>
      <c r="G147" s="156">
        <v>9605.6466877831826</v>
      </c>
      <c r="H147" s="157">
        <v>4044.0318084617402</v>
      </c>
      <c r="I147" s="158">
        <v>0</v>
      </c>
      <c r="J147" s="159">
        <v>819.98002798942798</v>
      </c>
      <c r="K147" s="160">
        <v>0</v>
      </c>
      <c r="L147" s="161">
        <v>0</v>
      </c>
      <c r="M147" s="162">
        <v>0</v>
      </c>
      <c r="N147" s="163">
        <v>0</v>
      </c>
      <c r="O147" s="164">
        <v>0</v>
      </c>
      <c r="P147" s="170">
        <f t="shared" si="56"/>
        <v>48551.120922392365</v>
      </c>
      <c r="Q147" s="86">
        <f t="shared" si="71"/>
        <v>-0.94506059310872403</v>
      </c>
      <c r="R147" s="86">
        <f t="shared" si="72"/>
        <v>0</v>
      </c>
      <c r="S147" s="86">
        <f t="shared" si="73"/>
        <v>0</v>
      </c>
      <c r="T147" s="86">
        <f t="shared" si="74"/>
        <v>0</v>
      </c>
      <c r="U147" s="86">
        <f t="shared" si="75"/>
        <v>-8.8357360441388269E-2</v>
      </c>
      <c r="V147" s="86">
        <f t="shared" si="76"/>
        <v>0</v>
      </c>
      <c r="W147" s="86">
        <f t="shared" si="77"/>
        <v>0</v>
      </c>
      <c r="X147" s="86">
        <f t="shared" si="78"/>
        <v>0</v>
      </c>
      <c r="Y147" s="86">
        <f t="shared" si="79"/>
        <v>0</v>
      </c>
      <c r="Z147" s="86">
        <f t="shared" si="80"/>
        <v>0</v>
      </c>
      <c r="AA147" s="86">
        <f t="shared" si="81"/>
        <v>0</v>
      </c>
      <c r="AB147" s="86">
        <f t="shared" si="82"/>
        <v>0</v>
      </c>
      <c r="AD147" s="170">
        <f t="shared" si="57"/>
        <v>-8862.9404086795857</v>
      </c>
      <c r="AE147" s="170">
        <f t="shared" si="58"/>
        <v>0</v>
      </c>
      <c r="AF147" s="170">
        <f t="shared" si="59"/>
        <v>0</v>
      </c>
      <c r="AG147" s="170">
        <f t="shared" si="60"/>
        <v>0</v>
      </c>
      <c r="AH147" s="170">
        <f t="shared" si="61"/>
        <v>-357.31997613669324</v>
      </c>
      <c r="AI147" s="170">
        <f t="shared" si="62"/>
        <v>0</v>
      </c>
      <c r="AJ147" s="170">
        <f t="shared" si="63"/>
        <v>0</v>
      </c>
      <c r="AK147" s="170">
        <f t="shared" si="64"/>
        <v>0</v>
      </c>
      <c r="AL147" s="170">
        <f t="shared" si="65"/>
        <v>0</v>
      </c>
      <c r="AM147" s="170">
        <f t="shared" si="66"/>
        <v>0</v>
      </c>
      <c r="AN147" s="170">
        <f t="shared" si="67"/>
        <v>0</v>
      </c>
      <c r="AO147" s="170">
        <f t="shared" si="68"/>
        <v>0</v>
      </c>
      <c r="AP147" s="170">
        <f t="shared" si="69"/>
        <v>9220.2603848162798</v>
      </c>
      <c r="AQ147" s="170">
        <f t="shared" si="70"/>
        <v>0</v>
      </c>
      <c r="AR147" s="170"/>
      <c r="AS147" s="170">
        <f>'Projection - England'!$B$13*'Eng19'!AP147</f>
        <v>0</v>
      </c>
      <c r="AT147" s="170">
        <f>'Projection - England'!$B$13*'Eng19'!AQ147</f>
        <v>0</v>
      </c>
      <c r="AU147" s="170">
        <f>'Projection - England'!$C$13*'Eng19'!AP147</f>
        <v>5108.9502450676628</v>
      </c>
      <c r="AV147" s="170">
        <f>'Projection - England'!$C$13*'Eng19'!AQ147</f>
        <v>0</v>
      </c>
      <c r="AW147" s="170">
        <f>'Projection - England'!$D$13*'Eng19'!AP147</f>
        <v>0</v>
      </c>
      <c r="AX147" s="170">
        <f>'Projection - England'!$D$13*'Eng19'!AQ147</f>
        <v>0</v>
      </c>
      <c r="AY147" s="170">
        <f>'Projection - England'!$E$13*'Eng19'!AP147</f>
        <v>1012.1392397746806</v>
      </c>
      <c r="AZ147" s="170">
        <f>'Projection - England'!$E$13*'Eng19'!AQ147</f>
        <v>0</v>
      </c>
      <c r="BA147" s="170">
        <f>'Projection - England'!$F$13*'Eng19'!AP147</f>
        <v>2077.1758033345109</v>
      </c>
      <c r="BB147" s="170">
        <f>'Projection - England'!$F$13*'Eng19'!AQ147</f>
        <v>0</v>
      </c>
      <c r="BC147" s="170">
        <f>'Projection - England'!$G$13*'Eng19'!AP147</f>
        <v>1021.9950966394283</v>
      </c>
      <c r="BD147" s="170">
        <f>'Projection - England'!$G$13*'Eng19'!AQ147</f>
        <v>0</v>
      </c>
    </row>
    <row r="148" spans="1:56" ht="19.95" customHeight="1">
      <c r="A148" s="132" t="s">
        <v>168</v>
      </c>
      <c r="B148" s="20" t="s">
        <v>131</v>
      </c>
      <c r="C148" s="20" t="s">
        <v>21</v>
      </c>
      <c r="D148" s="153">
        <v>2665.9475633386955</v>
      </c>
      <c r="E148" s="154">
        <v>3874.5041834388776</v>
      </c>
      <c r="F148" s="155">
        <v>18008.315790837503</v>
      </c>
      <c r="G148" s="156">
        <v>15620.927450788175</v>
      </c>
      <c r="H148" s="157">
        <v>4944.5116021515896</v>
      </c>
      <c r="I148" s="158">
        <v>0</v>
      </c>
      <c r="J148" s="159">
        <v>2159.7726603185201</v>
      </c>
      <c r="K148" s="160">
        <v>0</v>
      </c>
      <c r="L148" s="161">
        <v>912.14712518395197</v>
      </c>
      <c r="M148" s="162">
        <v>0</v>
      </c>
      <c r="N148" s="163">
        <v>2.5053306220991178</v>
      </c>
      <c r="O148" s="164">
        <v>191.55919645363352</v>
      </c>
      <c r="P148" s="170">
        <f t="shared" si="56"/>
        <v>48380.190903133043</v>
      </c>
      <c r="Q148" s="86">
        <f t="shared" si="71"/>
        <v>-0.94506059310872403</v>
      </c>
      <c r="R148" s="86">
        <f t="shared" si="72"/>
        <v>0</v>
      </c>
      <c r="S148" s="86">
        <f t="shared" si="73"/>
        <v>0</v>
      </c>
      <c r="T148" s="86">
        <f t="shared" si="74"/>
        <v>0</v>
      </c>
      <c r="U148" s="86">
        <f t="shared" si="75"/>
        <v>-8.8357360441388269E-2</v>
      </c>
      <c r="V148" s="86">
        <f t="shared" si="76"/>
        <v>0</v>
      </c>
      <c r="W148" s="86">
        <f t="shared" si="77"/>
        <v>0</v>
      </c>
      <c r="X148" s="86">
        <f t="shared" si="78"/>
        <v>0</v>
      </c>
      <c r="Y148" s="86">
        <f t="shared" si="79"/>
        <v>0</v>
      </c>
      <c r="Z148" s="86">
        <f t="shared" si="80"/>
        <v>0</v>
      </c>
      <c r="AA148" s="86">
        <f t="shared" si="81"/>
        <v>0</v>
      </c>
      <c r="AB148" s="86">
        <f t="shared" si="82"/>
        <v>0</v>
      </c>
      <c r="AD148" s="170">
        <f t="shared" si="57"/>
        <v>-2519.4819854056254</v>
      </c>
      <c r="AE148" s="170">
        <f t="shared" si="58"/>
        <v>0</v>
      </c>
      <c r="AF148" s="170">
        <f t="shared" si="59"/>
        <v>0</v>
      </c>
      <c r="AG148" s="170">
        <f t="shared" si="60"/>
        <v>0</v>
      </c>
      <c r="AH148" s="170">
        <f t="shared" si="61"/>
        <v>-436.88399383793421</v>
      </c>
      <c r="AI148" s="170">
        <f t="shared" si="62"/>
        <v>0</v>
      </c>
      <c r="AJ148" s="170">
        <f t="shared" si="63"/>
        <v>0</v>
      </c>
      <c r="AK148" s="170">
        <f t="shared" si="64"/>
        <v>0</v>
      </c>
      <c r="AL148" s="170">
        <f t="shared" si="65"/>
        <v>0</v>
      </c>
      <c r="AM148" s="170">
        <f t="shared" si="66"/>
        <v>0</v>
      </c>
      <c r="AN148" s="170">
        <f t="shared" si="67"/>
        <v>0</v>
      </c>
      <c r="AO148" s="170">
        <f t="shared" si="68"/>
        <v>0</v>
      </c>
      <c r="AP148" s="170">
        <f t="shared" si="69"/>
        <v>2956.3659792435597</v>
      </c>
      <c r="AQ148" s="170">
        <f t="shared" si="70"/>
        <v>0</v>
      </c>
      <c r="AR148" s="170"/>
      <c r="AS148" s="170">
        <f>'Projection - England'!$B$13*'Eng19'!AP148</f>
        <v>0</v>
      </c>
      <c r="AT148" s="170">
        <f>'Projection - England'!$B$13*'Eng19'!AQ148</f>
        <v>0</v>
      </c>
      <c r="AU148" s="170">
        <f>'Projection - England'!$C$13*'Eng19'!AP148</f>
        <v>1638.1236606982268</v>
      </c>
      <c r="AV148" s="170">
        <f>'Projection - England'!$C$13*'Eng19'!AQ148</f>
        <v>0</v>
      </c>
      <c r="AW148" s="170">
        <f>'Projection - England'!$D$13*'Eng19'!AP148</f>
        <v>0</v>
      </c>
      <c r="AX148" s="170">
        <f>'Projection - England'!$D$13*'Eng19'!AQ148</f>
        <v>0</v>
      </c>
      <c r="AY148" s="170">
        <f>'Projection - England'!$E$13*'Eng19'!AP148</f>
        <v>324.5303158308721</v>
      </c>
      <c r="AZ148" s="170">
        <f>'Projection - England'!$E$13*'Eng19'!AQ148</f>
        <v>0</v>
      </c>
      <c r="BA148" s="170">
        <f>'Projection - England'!$F$13*'Eng19'!AP148</f>
        <v>666.0215245112538</v>
      </c>
      <c r="BB148" s="170">
        <f>'Projection - England'!$F$13*'Eng19'!AQ148</f>
        <v>0</v>
      </c>
      <c r="BC148" s="170">
        <f>'Projection - England'!$G$13*'Eng19'!AP148</f>
        <v>327.69047820320782</v>
      </c>
      <c r="BD148" s="170">
        <f>'Projection - England'!$G$13*'Eng19'!AQ148</f>
        <v>0</v>
      </c>
    </row>
    <row r="149" spans="1:56" ht="19.95" customHeight="1">
      <c r="A149" s="132" t="s">
        <v>169</v>
      </c>
      <c r="B149" s="20" t="s">
        <v>131</v>
      </c>
      <c r="C149" s="20" t="s">
        <v>21</v>
      </c>
      <c r="D149" s="153">
        <v>13717.832965245418</v>
      </c>
      <c r="E149" s="154">
        <v>19936.55161956638</v>
      </c>
      <c r="F149" s="155">
        <v>6181.945621090932</v>
      </c>
      <c r="G149" s="156">
        <v>5362.3961937024687</v>
      </c>
      <c r="H149" s="157">
        <v>3702.1489012520801</v>
      </c>
      <c r="I149" s="158">
        <v>0</v>
      </c>
      <c r="J149" s="159">
        <v>1848.89691079665</v>
      </c>
      <c r="K149" s="160">
        <v>0</v>
      </c>
      <c r="L149" s="161">
        <v>0</v>
      </c>
      <c r="M149" s="162">
        <v>0</v>
      </c>
      <c r="N149" s="163">
        <v>6.3125334842409568</v>
      </c>
      <c r="O149" s="164">
        <v>482.66038468595104</v>
      </c>
      <c r="P149" s="170">
        <f t="shared" si="56"/>
        <v>51238.745129824121</v>
      </c>
      <c r="Q149" s="86">
        <f t="shared" si="71"/>
        <v>-0.94506059310872403</v>
      </c>
      <c r="R149" s="86">
        <f t="shared" si="72"/>
        <v>0</v>
      </c>
      <c r="S149" s="86">
        <f t="shared" si="73"/>
        <v>0</v>
      </c>
      <c r="T149" s="86">
        <f t="shared" si="74"/>
        <v>0</v>
      </c>
      <c r="U149" s="86">
        <f t="shared" si="75"/>
        <v>-8.8357360441388269E-2</v>
      </c>
      <c r="V149" s="86">
        <f t="shared" si="76"/>
        <v>0</v>
      </c>
      <c r="W149" s="86">
        <f t="shared" si="77"/>
        <v>0</v>
      </c>
      <c r="X149" s="86">
        <f t="shared" si="78"/>
        <v>0</v>
      </c>
      <c r="Y149" s="86">
        <f t="shared" si="79"/>
        <v>0</v>
      </c>
      <c r="Z149" s="86">
        <f t="shared" si="80"/>
        <v>0</v>
      </c>
      <c r="AA149" s="86">
        <f t="shared" si="81"/>
        <v>0</v>
      </c>
      <c r="AB149" s="86">
        <f t="shared" si="82"/>
        <v>0</v>
      </c>
      <c r="AD149" s="170">
        <f t="shared" si="57"/>
        <v>-12964.183358301241</v>
      </c>
      <c r="AE149" s="170">
        <f t="shared" si="58"/>
        <v>0</v>
      </c>
      <c r="AF149" s="170">
        <f t="shared" si="59"/>
        <v>0</v>
      </c>
      <c r="AG149" s="170">
        <f t="shared" si="60"/>
        <v>0</v>
      </c>
      <c r="AH149" s="170">
        <f t="shared" si="61"/>
        <v>-327.11210487561959</v>
      </c>
      <c r="AI149" s="170">
        <f t="shared" si="62"/>
        <v>0</v>
      </c>
      <c r="AJ149" s="170">
        <f t="shared" si="63"/>
        <v>0</v>
      </c>
      <c r="AK149" s="170">
        <f t="shared" si="64"/>
        <v>0</v>
      </c>
      <c r="AL149" s="170">
        <f t="shared" si="65"/>
        <v>0</v>
      </c>
      <c r="AM149" s="170">
        <f t="shared" si="66"/>
        <v>0</v>
      </c>
      <c r="AN149" s="170">
        <f t="shared" si="67"/>
        <v>0</v>
      </c>
      <c r="AO149" s="170">
        <f t="shared" si="68"/>
        <v>0</v>
      </c>
      <c r="AP149" s="170">
        <f t="shared" si="69"/>
        <v>13291.295463176861</v>
      </c>
      <c r="AQ149" s="170">
        <f t="shared" si="70"/>
        <v>0</v>
      </c>
      <c r="AR149" s="170"/>
      <c r="AS149" s="170">
        <f>'Projection - England'!$B$13*'Eng19'!AP149</f>
        <v>0</v>
      </c>
      <c r="AT149" s="170">
        <f>'Projection - England'!$B$13*'Eng19'!AQ149</f>
        <v>0</v>
      </c>
      <c r="AU149" s="170">
        <f>'Projection - England'!$C$13*'Eng19'!AP149</f>
        <v>7364.7125330308318</v>
      </c>
      <c r="AV149" s="170">
        <f>'Projection - England'!$C$13*'Eng19'!AQ149</f>
        <v>0</v>
      </c>
      <c r="AW149" s="170">
        <f>'Projection - England'!$D$13*'Eng19'!AP149</f>
        <v>0</v>
      </c>
      <c r="AX149" s="170">
        <f>'Projection - England'!$D$13*'Eng19'!AQ149</f>
        <v>0</v>
      </c>
      <c r="AY149" s="170">
        <f>'Projection - England'!$E$13*'Eng19'!AP149</f>
        <v>1459.0305614225385</v>
      </c>
      <c r="AZ149" s="170">
        <f>'Projection - England'!$E$13*'Eng19'!AQ149</f>
        <v>0</v>
      </c>
      <c r="BA149" s="170">
        <f>'Projection - England'!$F$13*'Eng19'!AP149</f>
        <v>2994.3142795127092</v>
      </c>
      <c r="BB149" s="170">
        <f>'Projection - England'!$F$13*'Eng19'!AQ149</f>
        <v>0</v>
      </c>
      <c r="BC149" s="170">
        <f>'Projection - England'!$G$13*'Eng19'!AP149</f>
        <v>1473.2380892107847</v>
      </c>
      <c r="BD149" s="170">
        <f>'Projection - England'!$G$13*'Eng19'!AQ149</f>
        <v>0</v>
      </c>
    </row>
    <row r="150" spans="1:56" ht="19.95" customHeight="1">
      <c r="A150" s="132" t="s">
        <v>170</v>
      </c>
      <c r="B150" s="20" t="s">
        <v>131</v>
      </c>
      <c r="C150" s="20" t="s">
        <v>21</v>
      </c>
      <c r="D150" s="153">
        <v>3489.5636913433455</v>
      </c>
      <c r="E150" s="154">
        <v>5071.4910174579882</v>
      </c>
      <c r="F150" s="155">
        <v>12562.636250871237</v>
      </c>
      <c r="G150" s="156">
        <v>10897.189484279625</v>
      </c>
      <c r="H150" s="157">
        <v>9552.2941060009598</v>
      </c>
      <c r="I150" s="158">
        <v>3565.5929752901393</v>
      </c>
      <c r="J150" s="159">
        <v>2263.3352600950898</v>
      </c>
      <c r="K150" s="160">
        <v>0</v>
      </c>
      <c r="L150" s="161">
        <v>388.60100309077399</v>
      </c>
      <c r="M150" s="162">
        <v>0</v>
      </c>
      <c r="N150" s="163">
        <v>2.4281968287945213</v>
      </c>
      <c r="O150" s="164">
        <v>185.66149683087107</v>
      </c>
      <c r="P150" s="170">
        <f t="shared" si="56"/>
        <v>47978.793482088826</v>
      </c>
      <c r="Q150" s="86">
        <f t="shared" si="71"/>
        <v>-0.94506059310872403</v>
      </c>
      <c r="R150" s="86">
        <f t="shared" si="72"/>
        <v>0</v>
      </c>
      <c r="S150" s="86">
        <f t="shared" si="73"/>
        <v>0</v>
      </c>
      <c r="T150" s="86">
        <f t="shared" si="74"/>
        <v>0</v>
      </c>
      <c r="U150" s="86">
        <f t="shared" si="75"/>
        <v>-8.8357360441388269E-2</v>
      </c>
      <c r="V150" s="86">
        <f t="shared" si="76"/>
        <v>0</v>
      </c>
      <c r="W150" s="86">
        <f t="shared" si="77"/>
        <v>0</v>
      </c>
      <c r="X150" s="86">
        <f t="shared" si="78"/>
        <v>0</v>
      </c>
      <c r="Y150" s="86">
        <f t="shared" si="79"/>
        <v>0</v>
      </c>
      <c r="Z150" s="86">
        <f t="shared" si="80"/>
        <v>0</v>
      </c>
      <c r="AA150" s="86">
        <f t="shared" si="81"/>
        <v>0</v>
      </c>
      <c r="AB150" s="86">
        <f t="shared" si="82"/>
        <v>0</v>
      </c>
      <c r="AD150" s="170">
        <f t="shared" si="57"/>
        <v>-3297.8491318316105</v>
      </c>
      <c r="AE150" s="170">
        <f t="shared" si="58"/>
        <v>0</v>
      </c>
      <c r="AF150" s="170">
        <f t="shared" si="59"/>
        <v>0</v>
      </c>
      <c r="AG150" s="170">
        <f t="shared" si="60"/>
        <v>0</v>
      </c>
      <c r="AH150" s="170">
        <f t="shared" si="61"/>
        <v>-844.01549336607548</v>
      </c>
      <c r="AI150" s="170">
        <f t="shared" si="62"/>
        <v>0</v>
      </c>
      <c r="AJ150" s="170">
        <f t="shared" si="63"/>
        <v>0</v>
      </c>
      <c r="AK150" s="170">
        <f t="shared" si="64"/>
        <v>0</v>
      </c>
      <c r="AL150" s="170">
        <f t="shared" si="65"/>
        <v>0</v>
      </c>
      <c r="AM150" s="170">
        <f t="shared" si="66"/>
        <v>0</v>
      </c>
      <c r="AN150" s="170">
        <f t="shared" si="67"/>
        <v>0</v>
      </c>
      <c r="AO150" s="170">
        <f t="shared" si="68"/>
        <v>0</v>
      </c>
      <c r="AP150" s="170">
        <f t="shared" si="69"/>
        <v>4141.8646251976861</v>
      </c>
      <c r="AQ150" s="170">
        <f t="shared" si="70"/>
        <v>0</v>
      </c>
      <c r="AR150" s="170"/>
      <c r="AS150" s="170">
        <f>'Projection - England'!$B$13*'Eng19'!AP150</f>
        <v>0</v>
      </c>
      <c r="AT150" s="170">
        <f>'Projection - England'!$B$13*'Eng19'!AQ150</f>
        <v>0</v>
      </c>
      <c r="AU150" s="170">
        <f>'Projection - England'!$C$13*'Eng19'!AP150</f>
        <v>2295.0089703309873</v>
      </c>
      <c r="AV150" s="170">
        <f>'Projection - England'!$C$13*'Eng19'!AQ150</f>
        <v>0</v>
      </c>
      <c r="AW150" s="170">
        <f>'Projection - England'!$D$13*'Eng19'!AP150</f>
        <v>0</v>
      </c>
      <c r="AX150" s="170">
        <f>'Projection - England'!$D$13*'Eng19'!AQ150</f>
        <v>0</v>
      </c>
      <c r="AY150" s="170">
        <f>'Projection - England'!$E$13*'Eng19'!AP150</f>
        <v>454.66652112132948</v>
      </c>
      <c r="AZ150" s="170">
        <f>'Projection - England'!$E$13*'Eng19'!AQ150</f>
        <v>0</v>
      </c>
      <c r="BA150" s="170">
        <f>'Projection - England'!$F$13*'Eng19'!AP150</f>
        <v>933.095229535562</v>
      </c>
      <c r="BB150" s="170">
        <f>'Projection - England'!$F$13*'Eng19'!AQ150</f>
        <v>0</v>
      </c>
      <c r="BC150" s="170">
        <f>'Projection - England'!$G$13*'Eng19'!AP150</f>
        <v>459.09390420980867</v>
      </c>
      <c r="BD150" s="170">
        <f>'Projection - England'!$G$13*'Eng19'!AQ150</f>
        <v>0</v>
      </c>
    </row>
    <row r="151" spans="1:56" ht="19.95" customHeight="1">
      <c r="A151" s="132" t="s">
        <v>171</v>
      </c>
      <c r="B151" s="20" t="s">
        <v>131</v>
      </c>
      <c r="C151" s="20" t="s">
        <v>21</v>
      </c>
      <c r="D151" s="153">
        <v>7465.6956848278342</v>
      </c>
      <c r="E151" s="154">
        <v>10850.126822045124</v>
      </c>
      <c r="F151" s="155">
        <v>14257.999307183627</v>
      </c>
      <c r="G151" s="156">
        <v>12367.795820429992</v>
      </c>
      <c r="H151" s="157">
        <v>2374.5805982789202</v>
      </c>
      <c r="I151" s="158">
        <v>0</v>
      </c>
      <c r="J151" s="159">
        <v>758.16753730712799</v>
      </c>
      <c r="K151" s="160">
        <v>0</v>
      </c>
      <c r="L151" s="161">
        <v>998.07302047840801</v>
      </c>
      <c r="M151" s="162">
        <v>0</v>
      </c>
      <c r="N151" s="163">
        <v>11.774288488057776</v>
      </c>
      <c r="O151" s="164">
        <v>900.26969761613452</v>
      </c>
      <c r="P151" s="170">
        <f t="shared" si="56"/>
        <v>49984.482776655226</v>
      </c>
      <c r="Q151" s="86">
        <f t="shared" si="71"/>
        <v>-0.94506059310872403</v>
      </c>
      <c r="R151" s="86">
        <f t="shared" si="72"/>
        <v>0</v>
      </c>
      <c r="S151" s="86">
        <f t="shared" si="73"/>
        <v>0</v>
      </c>
      <c r="T151" s="86">
        <f t="shared" si="74"/>
        <v>0</v>
      </c>
      <c r="U151" s="86">
        <f t="shared" si="75"/>
        <v>-8.8357360441388269E-2</v>
      </c>
      <c r="V151" s="86">
        <f t="shared" si="76"/>
        <v>0</v>
      </c>
      <c r="W151" s="86">
        <f t="shared" si="77"/>
        <v>0</v>
      </c>
      <c r="X151" s="86">
        <f t="shared" si="78"/>
        <v>0</v>
      </c>
      <c r="Y151" s="86">
        <f t="shared" si="79"/>
        <v>0</v>
      </c>
      <c r="Z151" s="86">
        <f t="shared" si="80"/>
        <v>0</v>
      </c>
      <c r="AA151" s="86">
        <f t="shared" si="81"/>
        <v>0</v>
      </c>
      <c r="AB151" s="86">
        <f t="shared" si="82"/>
        <v>0</v>
      </c>
      <c r="AD151" s="170">
        <f t="shared" si="57"/>
        <v>-7055.5347918726347</v>
      </c>
      <c r="AE151" s="170">
        <f t="shared" si="58"/>
        <v>0</v>
      </c>
      <c r="AF151" s="170">
        <f t="shared" si="59"/>
        <v>0</v>
      </c>
      <c r="AG151" s="170">
        <f t="shared" si="60"/>
        <v>0</v>
      </c>
      <c r="AH151" s="170">
        <f t="shared" si="61"/>
        <v>-209.81167381925795</v>
      </c>
      <c r="AI151" s="170">
        <f t="shared" si="62"/>
        <v>0</v>
      </c>
      <c r="AJ151" s="170">
        <f t="shared" si="63"/>
        <v>0</v>
      </c>
      <c r="AK151" s="170">
        <f t="shared" si="64"/>
        <v>0</v>
      </c>
      <c r="AL151" s="170">
        <f t="shared" si="65"/>
        <v>0</v>
      </c>
      <c r="AM151" s="170">
        <f t="shared" si="66"/>
        <v>0</v>
      </c>
      <c r="AN151" s="170">
        <f t="shared" si="67"/>
        <v>0</v>
      </c>
      <c r="AO151" s="170">
        <f t="shared" si="68"/>
        <v>0</v>
      </c>
      <c r="AP151" s="170">
        <f t="shared" si="69"/>
        <v>7265.3464656918923</v>
      </c>
      <c r="AQ151" s="170">
        <f t="shared" si="70"/>
        <v>0</v>
      </c>
      <c r="AR151" s="170"/>
      <c r="AS151" s="170">
        <f>'Projection - England'!$B$13*'Eng19'!AP151</f>
        <v>0</v>
      </c>
      <c r="AT151" s="170">
        <f>'Projection - England'!$B$13*'Eng19'!AQ151</f>
        <v>0</v>
      </c>
      <c r="AU151" s="170">
        <f>'Projection - England'!$C$13*'Eng19'!AP151</f>
        <v>4025.7316016284803</v>
      </c>
      <c r="AV151" s="170">
        <f>'Projection - England'!$C$13*'Eng19'!AQ151</f>
        <v>0</v>
      </c>
      <c r="AW151" s="170">
        <f>'Projection - England'!$D$13*'Eng19'!AP151</f>
        <v>0</v>
      </c>
      <c r="AX151" s="170">
        <f>'Projection - England'!$D$13*'Eng19'!AQ151</f>
        <v>0</v>
      </c>
      <c r="AY151" s="170">
        <f>'Projection - England'!$E$13*'Eng19'!AP151</f>
        <v>797.54171157624842</v>
      </c>
      <c r="AZ151" s="170">
        <f>'Projection - England'!$E$13*'Eng19'!AQ151</f>
        <v>0</v>
      </c>
      <c r="BA151" s="170">
        <f>'Projection - England'!$F$13*'Eng19'!AP151</f>
        <v>1636.7652594962817</v>
      </c>
      <c r="BB151" s="170">
        <f>'Projection - England'!$F$13*'Eng19'!AQ151</f>
        <v>0</v>
      </c>
      <c r="BC151" s="170">
        <f>'Projection - England'!$G$13*'Eng19'!AP151</f>
        <v>805.30789299088383</v>
      </c>
      <c r="BD151" s="170">
        <f>'Projection - England'!$G$13*'Eng19'!AQ151</f>
        <v>0</v>
      </c>
    </row>
    <row r="152" spans="1:56" ht="19.95" customHeight="1">
      <c r="A152" s="132" t="s">
        <v>172</v>
      </c>
      <c r="B152" s="20" t="s">
        <v>131</v>
      </c>
      <c r="C152" s="20" t="s">
        <v>21</v>
      </c>
      <c r="D152" s="153">
        <v>4057.0734484218374</v>
      </c>
      <c r="E152" s="154">
        <v>5896.2705285708435</v>
      </c>
      <c r="F152" s="155">
        <v>16650.667018408902</v>
      </c>
      <c r="G152" s="156">
        <v>14443.264129904543</v>
      </c>
      <c r="H152" s="157">
        <v>1425.3018713076799</v>
      </c>
      <c r="I152" s="158">
        <v>0</v>
      </c>
      <c r="J152" s="159">
        <v>614.06855249444504</v>
      </c>
      <c r="K152" s="160">
        <v>0</v>
      </c>
      <c r="L152" s="161">
        <v>1071.08113798876</v>
      </c>
      <c r="M152" s="162">
        <v>0</v>
      </c>
      <c r="N152" s="163">
        <v>42.355188620584144</v>
      </c>
      <c r="O152" s="164">
        <v>3238.5050604631083</v>
      </c>
      <c r="P152" s="170">
        <f t="shared" si="56"/>
        <v>47438.586936180698</v>
      </c>
      <c r="Q152" s="86">
        <f t="shared" si="71"/>
        <v>-0.94506059310872403</v>
      </c>
      <c r="R152" s="86">
        <f t="shared" si="72"/>
        <v>0</v>
      </c>
      <c r="S152" s="86">
        <f t="shared" si="73"/>
        <v>0</v>
      </c>
      <c r="T152" s="86">
        <f t="shared" si="74"/>
        <v>0</v>
      </c>
      <c r="U152" s="86">
        <f t="shared" si="75"/>
        <v>-8.8357360441388269E-2</v>
      </c>
      <c r="V152" s="86">
        <f t="shared" si="76"/>
        <v>0</v>
      </c>
      <c r="W152" s="86">
        <f t="shared" si="77"/>
        <v>0</v>
      </c>
      <c r="X152" s="86">
        <f t="shared" si="78"/>
        <v>0</v>
      </c>
      <c r="Y152" s="86">
        <f t="shared" si="79"/>
        <v>0</v>
      </c>
      <c r="Z152" s="86">
        <f t="shared" si="80"/>
        <v>0</v>
      </c>
      <c r="AA152" s="86">
        <f t="shared" si="81"/>
        <v>0</v>
      </c>
      <c r="AB152" s="86">
        <f t="shared" si="82"/>
        <v>0</v>
      </c>
      <c r="AD152" s="170">
        <f t="shared" si="57"/>
        <v>-3834.1802394511978</v>
      </c>
      <c r="AE152" s="170">
        <f t="shared" si="58"/>
        <v>0</v>
      </c>
      <c r="AF152" s="170">
        <f t="shared" si="59"/>
        <v>0</v>
      </c>
      <c r="AG152" s="170">
        <f t="shared" si="60"/>
        <v>0</v>
      </c>
      <c r="AH152" s="170">
        <f t="shared" si="61"/>
        <v>-125.93591118091787</v>
      </c>
      <c r="AI152" s="170">
        <f t="shared" si="62"/>
        <v>0</v>
      </c>
      <c r="AJ152" s="170">
        <f t="shared" si="63"/>
        <v>0</v>
      </c>
      <c r="AK152" s="170">
        <f t="shared" si="64"/>
        <v>0</v>
      </c>
      <c r="AL152" s="170">
        <f t="shared" si="65"/>
        <v>0</v>
      </c>
      <c r="AM152" s="170">
        <f t="shared" si="66"/>
        <v>0</v>
      </c>
      <c r="AN152" s="170">
        <f t="shared" si="67"/>
        <v>0</v>
      </c>
      <c r="AO152" s="170">
        <f t="shared" si="68"/>
        <v>0</v>
      </c>
      <c r="AP152" s="170">
        <f t="shared" si="69"/>
        <v>3960.1161506321159</v>
      </c>
      <c r="AQ152" s="170">
        <f t="shared" si="70"/>
        <v>0</v>
      </c>
      <c r="AR152" s="170"/>
      <c r="AS152" s="170">
        <f>'Projection - England'!$B$13*'Eng19'!AP152</f>
        <v>0</v>
      </c>
      <c r="AT152" s="170">
        <f>'Projection - England'!$B$13*'Eng19'!AQ152</f>
        <v>0</v>
      </c>
      <c r="AU152" s="170">
        <f>'Projection - England'!$C$13*'Eng19'!AP152</f>
        <v>2194.302062400106</v>
      </c>
      <c r="AV152" s="170">
        <f>'Projection - England'!$C$13*'Eng19'!AQ152</f>
        <v>0</v>
      </c>
      <c r="AW152" s="170">
        <f>'Projection - England'!$D$13*'Eng19'!AP152</f>
        <v>0</v>
      </c>
      <c r="AX152" s="170">
        <f>'Projection - England'!$D$13*'Eng19'!AQ152</f>
        <v>0</v>
      </c>
      <c r="AY152" s="170">
        <f>'Projection - England'!$E$13*'Eng19'!AP152</f>
        <v>434.71537492811166</v>
      </c>
      <c r="AZ152" s="170">
        <f>'Projection - England'!$E$13*'Eng19'!AQ152</f>
        <v>0</v>
      </c>
      <c r="BA152" s="170">
        <f>'Projection - England'!$F$13*'Eng19'!AP152</f>
        <v>892.15023255019946</v>
      </c>
      <c r="BB152" s="170">
        <f>'Projection - England'!$F$13*'Eng19'!AQ152</f>
        <v>0</v>
      </c>
      <c r="BC152" s="170">
        <f>'Projection - England'!$G$13*'Eng19'!AP152</f>
        <v>438.94848075369987</v>
      </c>
      <c r="BD152" s="170">
        <f>'Projection - England'!$G$13*'Eng19'!AQ152</f>
        <v>0</v>
      </c>
    </row>
    <row r="153" spans="1:56" ht="19.95" customHeight="1">
      <c r="A153" s="132" t="s">
        <v>173</v>
      </c>
      <c r="B153" s="20" t="s">
        <v>131</v>
      </c>
      <c r="C153" s="20" t="s">
        <v>21</v>
      </c>
      <c r="D153" s="153">
        <v>2342.1209065816497</v>
      </c>
      <c r="E153" s="154">
        <v>3403.8768711961279</v>
      </c>
      <c r="F153" s="155">
        <v>18588.24649396912</v>
      </c>
      <c r="G153" s="156">
        <v>16123.975906030879</v>
      </c>
      <c r="H153" s="157">
        <v>8415</v>
      </c>
      <c r="I153" s="158">
        <v>0</v>
      </c>
      <c r="J153" s="159">
        <v>4326</v>
      </c>
      <c r="K153" s="160">
        <v>0</v>
      </c>
      <c r="L153" s="161">
        <v>742</v>
      </c>
      <c r="M153" s="162">
        <v>0</v>
      </c>
      <c r="N153" s="163">
        <v>3.5984621396927907</v>
      </c>
      <c r="O153" s="164">
        <v>275.14073786030718</v>
      </c>
      <c r="P153" s="170">
        <f t="shared" si="56"/>
        <v>54219.959377777777</v>
      </c>
      <c r="Q153" s="86">
        <f t="shared" si="71"/>
        <v>-0.94506059310872403</v>
      </c>
      <c r="R153" s="86">
        <f t="shared" si="72"/>
        <v>0</v>
      </c>
      <c r="S153" s="86">
        <f t="shared" si="73"/>
        <v>0</v>
      </c>
      <c r="T153" s="86">
        <f t="shared" si="74"/>
        <v>0</v>
      </c>
      <c r="U153" s="86">
        <f t="shared" si="75"/>
        <v>-8.8357360441388269E-2</v>
      </c>
      <c r="V153" s="86">
        <f t="shared" si="76"/>
        <v>0</v>
      </c>
      <c r="W153" s="86">
        <f t="shared" si="77"/>
        <v>0</v>
      </c>
      <c r="X153" s="86">
        <f t="shared" si="78"/>
        <v>0</v>
      </c>
      <c r="Y153" s="86">
        <f t="shared" si="79"/>
        <v>0</v>
      </c>
      <c r="Z153" s="86">
        <f t="shared" si="80"/>
        <v>0</v>
      </c>
      <c r="AA153" s="86">
        <f t="shared" si="81"/>
        <v>0</v>
      </c>
      <c r="AB153" s="86">
        <f t="shared" si="82"/>
        <v>0</v>
      </c>
      <c r="AD153" s="170">
        <f t="shared" si="57"/>
        <v>-2213.4461731063961</v>
      </c>
      <c r="AE153" s="170">
        <f t="shared" si="58"/>
        <v>0</v>
      </c>
      <c r="AF153" s="170">
        <f t="shared" si="59"/>
        <v>0</v>
      </c>
      <c r="AG153" s="170">
        <f t="shared" si="60"/>
        <v>0</v>
      </c>
      <c r="AH153" s="170">
        <f t="shared" si="61"/>
        <v>-743.52718811428224</v>
      </c>
      <c r="AI153" s="170">
        <f t="shared" si="62"/>
        <v>0</v>
      </c>
      <c r="AJ153" s="170">
        <f t="shared" si="63"/>
        <v>0</v>
      </c>
      <c r="AK153" s="170">
        <f t="shared" si="64"/>
        <v>0</v>
      </c>
      <c r="AL153" s="170">
        <f t="shared" si="65"/>
        <v>0</v>
      </c>
      <c r="AM153" s="170">
        <f t="shared" si="66"/>
        <v>0</v>
      </c>
      <c r="AN153" s="170">
        <f t="shared" si="67"/>
        <v>0</v>
      </c>
      <c r="AO153" s="170">
        <f t="shared" si="68"/>
        <v>0</v>
      </c>
      <c r="AP153" s="170">
        <f t="shared" si="69"/>
        <v>2956.9733612206783</v>
      </c>
      <c r="AQ153" s="170">
        <f t="shared" si="70"/>
        <v>0</v>
      </c>
      <c r="AR153" s="170"/>
      <c r="AS153" s="170">
        <f>'Projection - England'!$B$13*'Eng19'!AP153</f>
        <v>0</v>
      </c>
      <c r="AT153" s="170">
        <f>'Projection - England'!$B$13*'Eng19'!AQ153</f>
        <v>0</v>
      </c>
      <c r="AU153" s="170">
        <f>'Projection - England'!$C$13*'Eng19'!AP153</f>
        <v>1638.4602113129968</v>
      </c>
      <c r="AV153" s="170">
        <f>'Projection - England'!$C$13*'Eng19'!AQ153</f>
        <v>0</v>
      </c>
      <c r="AW153" s="170">
        <f>'Projection - England'!$D$13*'Eng19'!AP153</f>
        <v>0</v>
      </c>
      <c r="AX153" s="170">
        <f>'Projection - England'!$D$13*'Eng19'!AQ153</f>
        <v>0</v>
      </c>
      <c r="AY153" s="170">
        <f>'Projection - England'!$E$13*'Eng19'!AP153</f>
        <v>324.59699020956816</v>
      </c>
      <c r="AZ153" s="170">
        <f>'Projection - England'!$E$13*'Eng19'!AQ153</f>
        <v>0</v>
      </c>
      <c r="BA153" s="170">
        <f>'Projection - England'!$F$13*'Eng19'!AP153</f>
        <v>666.15835786449941</v>
      </c>
      <c r="BB153" s="170">
        <f>'Projection - England'!$F$13*'Eng19'!AQ153</f>
        <v>0</v>
      </c>
      <c r="BC153" s="170">
        <f>'Projection - England'!$G$13*'Eng19'!AP153</f>
        <v>327.75780183361468</v>
      </c>
      <c r="BD153" s="170">
        <f>'Projection - England'!$G$13*'Eng19'!AQ153</f>
        <v>0</v>
      </c>
    </row>
    <row r="154" spans="1:56" ht="19.95" customHeight="1">
      <c r="A154" s="132" t="s">
        <v>174</v>
      </c>
      <c r="B154" s="20" t="s">
        <v>131</v>
      </c>
      <c r="C154" s="20" t="s">
        <v>21</v>
      </c>
      <c r="D154" s="153">
        <v>3652.9855971328993</v>
      </c>
      <c r="E154" s="154">
        <v>5308.9971358657403</v>
      </c>
      <c r="F154" s="155">
        <v>15866.976354657243</v>
      </c>
      <c r="G154" s="156">
        <v>13763.468465250924</v>
      </c>
      <c r="H154" s="157">
        <v>10130.094925769001</v>
      </c>
      <c r="I154" s="158">
        <v>0</v>
      </c>
      <c r="J154" s="159">
        <v>2182.2627517798501</v>
      </c>
      <c r="K154" s="160">
        <v>0</v>
      </c>
      <c r="L154" s="161">
        <v>1189.7688124495</v>
      </c>
      <c r="M154" s="162">
        <v>0</v>
      </c>
      <c r="N154" s="163">
        <v>3.3314107207191275</v>
      </c>
      <c r="O154" s="164">
        <v>254.72181399486709</v>
      </c>
      <c r="P154" s="170">
        <f t="shared" si="56"/>
        <v>52352.607267620748</v>
      </c>
      <c r="Q154" s="86">
        <f t="shared" si="71"/>
        <v>-0.94506059310872403</v>
      </c>
      <c r="R154" s="86">
        <f t="shared" si="72"/>
        <v>0</v>
      </c>
      <c r="S154" s="86">
        <f t="shared" si="73"/>
        <v>0</v>
      </c>
      <c r="T154" s="86">
        <f t="shared" si="74"/>
        <v>0</v>
      </c>
      <c r="U154" s="86">
        <f t="shared" si="75"/>
        <v>-8.8357360441388269E-2</v>
      </c>
      <c r="V154" s="86">
        <f t="shared" si="76"/>
        <v>0</v>
      </c>
      <c r="W154" s="86">
        <f t="shared" si="77"/>
        <v>0</v>
      </c>
      <c r="X154" s="86">
        <f t="shared" si="78"/>
        <v>0</v>
      </c>
      <c r="Y154" s="86">
        <f t="shared" si="79"/>
        <v>0</v>
      </c>
      <c r="Z154" s="86">
        <f t="shared" si="80"/>
        <v>0</v>
      </c>
      <c r="AA154" s="86">
        <f t="shared" si="81"/>
        <v>0</v>
      </c>
      <c r="AB154" s="86">
        <f t="shared" si="82"/>
        <v>0</v>
      </c>
      <c r="AD154" s="170">
        <f t="shared" si="57"/>
        <v>-3452.2927350440441</v>
      </c>
      <c r="AE154" s="170">
        <f t="shared" si="58"/>
        <v>0</v>
      </c>
      <c r="AF154" s="170">
        <f t="shared" si="59"/>
        <v>0</v>
      </c>
      <c r="AG154" s="170">
        <f t="shared" si="60"/>
        <v>0</v>
      </c>
      <c r="AH154" s="170">
        <f t="shared" si="61"/>
        <v>-895.06844866165</v>
      </c>
      <c r="AI154" s="170">
        <f t="shared" si="62"/>
        <v>0</v>
      </c>
      <c r="AJ154" s="170">
        <f t="shared" si="63"/>
        <v>0</v>
      </c>
      <c r="AK154" s="170">
        <f t="shared" si="64"/>
        <v>0</v>
      </c>
      <c r="AL154" s="170">
        <f t="shared" si="65"/>
        <v>0</v>
      </c>
      <c r="AM154" s="170">
        <f t="shared" si="66"/>
        <v>0</v>
      </c>
      <c r="AN154" s="170">
        <f t="shared" si="67"/>
        <v>0</v>
      </c>
      <c r="AO154" s="170">
        <f t="shared" si="68"/>
        <v>0</v>
      </c>
      <c r="AP154" s="170">
        <f t="shared" si="69"/>
        <v>4347.3611837056942</v>
      </c>
      <c r="AQ154" s="170">
        <f t="shared" si="70"/>
        <v>0</v>
      </c>
      <c r="AR154" s="170"/>
      <c r="AS154" s="170">
        <f>'Projection - England'!$B$13*'Eng19'!AP154</f>
        <v>0</v>
      </c>
      <c r="AT154" s="170">
        <f>'Projection - England'!$B$13*'Eng19'!AQ154</f>
        <v>0</v>
      </c>
      <c r="AU154" s="170">
        <f>'Projection - England'!$C$13*'Eng19'!AP154</f>
        <v>2408.8747017889573</v>
      </c>
      <c r="AV154" s="170">
        <f>'Projection - England'!$C$13*'Eng19'!AQ154</f>
        <v>0</v>
      </c>
      <c r="AW154" s="170">
        <f>'Projection - England'!$D$13*'Eng19'!AP154</f>
        <v>0</v>
      </c>
      <c r="AX154" s="170">
        <f>'Projection - England'!$D$13*'Eng19'!AQ154</f>
        <v>0</v>
      </c>
      <c r="AY154" s="170">
        <f>'Projection - England'!$E$13*'Eng19'!AP154</f>
        <v>477.22457499658918</v>
      </c>
      <c r="AZ154" s="170">
        <f>'Projection - England'!$E$13*'Eng19'!AQ154</f>
        <v>0</v>
      </c>
      <c r="BA154" s="170">
        <f>'Projection - England'!$F$13*'Eng19'!AP154</f>
        <v>979.39028641966911</v>
      </c>
      <c r="BB154" s="170">
        <f>'Projection - England'!$F$13*'Eng19'!AQ154</f>
        <v>0</v>
      </c>
      <c r="BC154" s="170">
        <f>'Projection - England'!$G$13*'Eng19'!AP154</f>
        <v>481.87162050048005</v>
      </c>
      <c r="BD154" s="170">
        <f>'Projection - England'!$G$13*'Eng19'!AQ154</f>
        <v>0</v>
      </c>
    </row>
    <row r="155" spans="1:56" ht="19.95" customHeight="1">
      <c r="A155" s="132" t="s">
        <v>175</v>
      </c>
      <c r="B155" s="20" t="s">
        <v>131</v>
      </c>
      <c r="C155" s="20" t="s">
        <v>21</v>
      </c>
      <c r="D155" s="153">
        <v>8226.1829008178647</v>
      </c>
      <c r="E155" s="154">
        <v>11955.366452533242</v>
      </c>
      <c r="F155" s="155">
        <v>11788.644781969302</v>
      </c>
      <c r="G155" s="156">
        <v>10225.807178256448</v>
      </c>
      <c r="H155" s="157">
        <v>11020.70239855742</v>
      </c>
      <c r="I155" s="158">
        <v>683.99158029948012</v>
      </c>
      <c r="J155" s="159">
        <v>767.12567429782496</v>
      </c>
      <c r="K155" s="160">
        <v>0</v>
      </c>
      <c r="L155" s="161">
        <v>489.12622951460099</v>
      </c>
      <c r="M155" s="162">
        <v>0</v>
      </c>
      <c r="N155" s="163">
        <v>2.8415193512151364</v>
      </c>
      <c r="O155" s="164">
        <v>217.26440367784988</v>
      </c>
      <c r="P155" s="170">
        <f t="shared" si="56"/>
        <v>55377.053119275239</v>
      </c>
      <c r="Q155" s="86">
        <f t="shared" si="71"/>
        <v>-0.94506059310872403</v>
      </c>
      <c r="R155" s="86">
        <f t="shared" si="72"/>
        <v>0</v>
      </c>
      <c r="S155" s="86">
        <f t="shared" si="73"/>
        <v>0</v>
      </c>
      <c r="T155" s="86">
        <f t="shared" si="74"/>
        <v>0</v>
      </c>
      <c r="U155" s="86">
        <f t="shared" si="75"/>
        <v>-8.8357360441388269E-2</v>
      </c>
      <c r="V155" s="86">
        <f t="shared" si="76"/>
        <v>0</v>
      </c>
      <c r="W155" s="86">
        <f t="shared" si="77"/>
        <v>0</v>
      </c>
      <c r="X155" s="86">
        <f t="shared" si="78"/>
        <v>0</v>
      </c>
      <c r="Y155" s="86">
        <f t="shared" si="79"/>
        <v>0</v>
      </c>
      <c r="Z155" s="86">
        <f t="shared" si="80"/>
        <v>0</v>
      </c>
      <c r="AA155" s="86">
        <f t="shared" si="81"/>
        <v>0</v>
      </c>
      <c r="AB155" s="86">
        <f t="shared" si="82"/>
        <v>0</v>
      </c>
      <c r="AD155" s="170">
        <f t="shared" si="57"/>
        <v>-7774.2412912677755</v>
      </c>
      <c r="AE155" s="170">
        <f t="shared" si="58"/>
        <v>0</v>
      </c>
      <c r="AF155" s="170">
        <f t="shared" si="59"/>
        <v>0</v>
      </c>
      <c r="AG155" s="170">
        <f t="shared" si="60"/>
        <v>0</v>
      </c>
      <c r="AH155" s="170">
        <f t="shared" si="61"/>
        <v>-973.76017414661021</v>
      </c>
      <c r="AI155" s="170">
        <f t="shared" si="62"/>
        <v>0</v>
      </c>
      <c r="AJ155" s="170">
        <f t="shared" si="63"/>
        <v>0</v>
      </c>
      <c r="AK155" s="170">
        <f t="shared" si="64"/>
        <v>0</v>
      </c>
      <c r="AL155" s="170">
        <f t="shared" si="65"/>
        <v>0</v>
      </c>
      <c r="AM155" s="170">
        <f t="shared" si="66"/>
        <v>0</v>
      </c>
      <c r="AN155" s="170">
        <f t="shared" si="67"/>
        <v>0</v>
      </c>
      <c r="AO155" s="170">
        <f t="shared" si="68"/>
        <v>0</v>
      </c>
      <c r="AP155" s="170">
        <f t="shared" si="69"/>
        <v>8748.0014654143852</v>
      </c>
      <c r="AQ155" s="170">
        <f t="shared" si="70"/>
        <v>0</v>
      </c>
      <c r="AR155" s="170"/>
      <c r="AS155" s="170">
        <f>'Projection - England'!$B$13*'Eng19'!AP155</f>
        <v>0</v>
      </c>
      <c r="AT155" s="170">
        <f>'Projection - England'!$B$13*'Eng19'!AQ155</f>
        <v>0</v>
      </c>
      <c r="AU155" s="170">
        <f>'Projection - England'!$C$13*'Eng19'!AP155</f>
        <v>4847.2713746979107</v>
      </c>
      <c r="AV155" s="170">
        <f>'Projection - England'!$C$13*'Eng19'!AQ155</f>
        <v>0</v>
      </c>
      <c r="AW155" s="170">
        <f>'Projection - England'!$D$13*'Eng19'!AP155</f>
        <v>0</v>
      </c>
      <c r="AX155" s="170">
        <f>'Projection - England'!$D$13*'Eng19'!AQ155</f>
        <v>0</v>
      </c>
      <c r="AY155" s="170">
        <f>'Projection - England'!$E$13*'Eng19'!AP155</f>
        <v>960.29777720086952</v>
      </c>
      <c r="AZ155" s="170">
        <f>'Projection - England'!$E$13*'Eng19'!AQ155</f>
        <v>0</v>
      </c>
      <c r="BA155" s="170">
        <f>'Projection - England'!$F$13*'Eng19'!AP155</f>
        <v>1970.7834934268697</v>
      </c>
      <c r="BB155" s="170">
        <f>'Projection - England'!$F$13*'Eng19'!AQ155</f>
        <v>0</v>
      </c>
      <c r="BC155" s="170">
        <f>'Projection - England'!$G$13*'Eng19'!AP155</f>
        <v>969.64882008873758</v>
      </c>
      <c r="BD155" s="170">
        <f>'Projection - England'!$G$13*'Eng19'!AQ155</f>
        <v>0</v>
      </c>
    </row>
    <row r="156" spans="1:56" ht="19.95" customHeight="1">
      <c r="A156" s="132" t="s">
        <v>176</v>
      </c>
      <c r="B156" s="20" t="s">
        <v>131</v>
      </c>
      <c r="C156" s="20" t="s">
        <v>21</v>
      </c>
      <c r="D156" s="153">
        <v>3237.4596823491629</v>
      </c>
      <c r="E156" s="154">
        <v>4705.100451138519</v>
      </c>
      <c r="F156" s="155">
        <v>15440.048207222435</v>
      </c>
      <c r="G156" s="156">
        <v>13393.138796711255</v>
      </c>
      <c r="H156" s="157">
        <v>10436.44086863164</v>
      </c>
      <c r="I156" s="158">
        <v>2099.3970281923594</v>
      </c>
      <c r="J156" s="159">
        <v>2544.9087270824398</v>
      </c>
      <c r="K156" s="160">
        <v>0</v>
      </c>
      <c r="L156" s="161">
        <v>543.27145822070895</v>
      </c>
      <c r="M156" s="162">
        <v>0</v>
      </c>
      <c r="N156" s="163">
        <v>1.1136063730674981</v>
      </c>
      <c r="O156" s="164">
        <v>85.147062071879944</v>
      </c>
      <c r="P156" s="170">
        <f t="shared" si="56"/>
        <v>52486.02588799347</v>
      </c>
      <c r="Q156" s="86">
        <f t="shared" si="71"/>
        <v>-0.94506059310872403</v>
      </c>
      <c r="R156" s="86">
        <f t="shared" si="72"/>
        <v>0</v>
      </c>
      <c r="S156" s="86">
        <f t="shared" si="73"/>
        <v>0</v>
      </c>
      <c r="T156" s="86">
        <f t="shared" si="74"/>
        <v>0</v>
      </c>
      <c r="U156" s="86">
        <f t="shared" si="75"/>
        <v>-8.8357360441388269E-2</v>
      </c>
      <c r="V156" s="86">
        <f t="shared" si="76"/>
        <v>0</v>
      </c>
      <c r="W156" s="86">
        <f t="shared" si="77"/>
        <v>0</v>
      </c>
      <c r="X156" s="86">
        <f t="shared" si="78"/>
        <v>0</v>
      </c>
      <c r="Y156" s="86">
        <f t="shared" si="79"/>
        <v>0</v>
      </c>
      <c r="Z156" s="86">
        <f t="shared" si="80"/>
        <v>0</v>
      </c>
      <c r="AA156" s="86">
        <f t="shared" si="81"/>
        <v>0</v>
      </c>
      <c r="AB156" s="86">
        <f t="shared" si="82"/>
        <v>0</v>
      </c>
      <c r="AD156" s="170">
        <f t="shared" si="57"/>
        <v>-3059.5955675664813</v>
      </c>
      <c r="AE156" s="170">
        <f t="shared" si="58"/>
        <v>0</v>
      </c>
      <c r="AF156" s="170">
        <f t="shared" si="59"/>
        <v>0</v>
      </c>
      <c r="AG156" s="170">
        <f t="shared" si="60"/>
        <v>0</v>
      </c>
      <c r="AH156" s="170">
        <f t="shared" si="61"/>
        <v>-922.13636755492109</v>
      </c>
      <c r="AI156" s="170">
        <f t="shared" si="62"/>
        <v>0</v>
      </c>
      <c r="AJ156" s="170">
        <f t="shared" si="63"/>
        <v>0</v>
      </c>
      <c r="AK156" s="170">
        <f t="shared" si="64"/>
        <v>0</v>
      </c>
      <c r="AL156" s="170">
        <f t="shared" si="65"/>
        <v>0</v>
      </c>
      <c r="AM156" s="170">
        <f t="shared" si="66"/>
        <v>0</v>
      </c>
      <c r="AN156" s="170">
        <f t="shared" si="67"/>
        <v>0</v>
      </c>
      <c r="AO156" s="170">
        <f t="shared" si="68"/>
        <v>0</v>
      </c>
      <c r="AP156" s="170">
        <f t="shared" si="69"/>
        <v>3981.7319351214023</v>
      </c>
      <c r="AQ156" s="170">
        <f t="shared" si="70"/>
        <v>0</v>
      </c>
      <c r="AR156" s="170"/>
      <c r="AS156" s="170">
        <f>'Projection - England'!$B$13*'Eng19'!AP156</f>
        <v>0</v>
      </c>
      <c r="AT156" s="170">
        <f>'Projection - England'!$B$13*'Eng19'!AQ156</f>
        <v>0</v>
      </c>
      <c r="AU156" s="170">
        <f>'Projection - England'!$C$13*'Eng19'!AP156</f>
        <v>2206.2793778830537</v>
      </c>
      <c r="AV156" s="170">
        <f>'Projection - England'!$C$13*'Eng19'!AQ156</f>
        <v>0</v>
      </c>
      <c r="AW156" s="170">
        <f>'Projection - England'!$D$13*'Eng19'!AP156</f>
        <v>0</v>
      </c>
      <c r="AX156" s="170">
        <f>'Projection - England'!$D$13*'Eng19'!AQ156</f>
        <v>0</v>
      </c>
      <c r="AY156" s="170">
        <f>'Projection - England'!$E$13*'Eng19'!AP156</f>
        <v>437.08821287053553</v>
      </c>
      <c r="AZ156" s="170">
        <f>'Projection - England'!$E$13*'Eng19'!AQ156</f>
        <v>0</v>
      </c>
      <c r="BA156" s="170">
        <f>'Projection - England'!$F$13*'Eng19'!AP156</f>
        <v>897.019919808184</v>
      </c>
      <c r="BB156" s="170">
        <f>'Projection - England'!$F$13*'Eng19'!AQ156</f>
        <v>0</v>
      </c>
      <c r="BC156" s="170">
        <f>'Projection - England'!$G$13*'Eng19'!AP156</f>
        <v>441.34442455963017</v>
      </c>
      <c r="BD156" s="170">
        <f>'Projection - England'!$G$13*'Eng19'!AQ156</f>
        <v>0</v>
      </c>
    </row>
    <row r="157" spans="1:56" ht="19.95" customHeight="1">
      <c r="A157" s="132" t="s">
        <v>177</v>
      </c>
      <c r="B157" s="20" t="s">
        <v>131</v>
      </c>
      <c r="C157" s="20" t="s">
        <v>21</v>
      </c>
      <c r="D157" s="153">
        <v>3984.3148161226277</v>
      </c>
      <c r="E157" s="154">
        <v>5790.5281542266403</v>
      </c>
      <c r="F157" s="155">
        <v>17223.725591727223</v>
      </c>
      <c r="G157" s="156">
        <v>14940.351503472939</v>
      </c>
      <c r="H157" s="157">
        <v>3903.0126103600201</v>
      </c>
      <c r="I157" s="158">
        <v>0</v>
      </c>
      <c r="J157" s="159">
        <v>1748.01573508141</v>
      </c>
      <c r="K157" s="160">
        <v>0</v>
      </c>
      <c r="L157" s="161">
        <v>1402.19535379389</v>
      </c>
      <c r="M157" s="162">
        <v>0</v>
      </c>
      <c r="N157" s="163">
        <v>7.4622109374456764</v>
      </c>
      <c r="O157" s="164">
        <v>570.56546482752242</v>
      </c>
      <c r="P157" s="170">
        <f t="shared" si="56"/>
        <v>49570.171440549711</v>
      </c>
      <c r="Q157" s="86">
        <f t="shared" si="71"/>
        <v>-0.94506059310872403</v>
      </c>
      <c r="R157" s="86">
        <f t="shared" si="72"/>
        <v>0</v>
      </c>
      <c r="S157" s="86">
        <f t="shared" si="73"/>
        <v>0</v>
      </c>
      <c r="T157" s="86">
        <f t="shared" si="74"/>
        <v>0</v>
      </c>
      <c r="U157" s="86">
        <f t="shared" si="75"/>
        <v>-8.8357360441388269E-2</v>
      </c>
      <c r="V157" s="86">
        <f t="shared" si="76"/>
        <v>0</v>
      </c>
      <c r="W157" s="86">
        <f t="shared" si="77"/>
        <v>0</v>
      </c>
      <c r="X157" s="86">
        <f t="shared" si="78"/>
        <v>0</v>
      </c>
      <c r="Y157" s="86">
        <f t="shared" si="79"/>
        <v>0</v>
      </c>
      <c r="Z157" s="86">
        <f t="shared" si="80"/>
        <v>0</v>
      </c>
      <c r="AA157" s="86">
        <f t="shared" si="81"/>
        <v>0</v>
      </c>
      <c r="AB157" s="86">
        <f t="shared" si="82"/>
        <v>0</v>
      </c>
      <c r="AD157" s="170">
        <f t="shared" si="57"/>
        <v>-3765.4189232567273</v>
      </c>
      <c r="AE157" s="170">
        <f t="shared" si="58"/>
        <v>0</v>
      </c>
      <c r="AF157" s="170">
        <f t="shared" si="59"/>
        <v>0</v>
      </c>
      <c r="AG157" s="170">
        <f t="shared" si="60"/>
        <v>0</v>
      </c>
      <c r="AH157" s="170">
        <f t="shared" si="61"/>
        <v>-344.85989202086398</v>
      </c>
      <c r="AI157" s="170">
        <f t="shared" si="62"/>
        <v>0</v>
      </c>
      <c r="AJ157" s="170">
        <f t="shared" si="63"/>
        <v>0</v>
      </c>
      <c r="AK157" s="170">
        <f t="shared" si="64"/>
        <v>0</v>
      </c>
      <c r="AL157" s="170">
        <f t="shared" si="65"/>
        <v>0</v>
      </c>
      <c r="AM157" s="170">
        <f t="shared" si="66"/>
        <v>0</v>
      </c>
      <c r="AN157" s="170">
        <f t="shared" si="67"/>
        <v>0</v>
      </c>
      <c r="AO157" s="170">
        <f t="shared" si="68"/>
        <v>0</v>
      </c>
      <c r="AP157" s="170">
        <f t="shared" si="69"/>
        <v>4110.2788152775911</v>
      </c>
      <c r="AQ157" s="170">
        <f t="shared" si="70"/>
        <v>0</v>
      </c>
      <c r="AR157" s="170"/>
      <c r="AS157" s="170">
        <f>'Projection - England'!$B$13*'Eng19'!AP157</f>
        <v>0</v>
      </c>
      <c r="AT157" s="170">
        <f>'Projection - England'!$B$13*'Eng19'!AQ157</f>
        <v>0</v>
      </c>
      <c r="AU157" s="170">
        <f>'Projection - England'!$C$13*'Eng19'!AP157</f>
        <v>2277.5072594684966</v>
      </c>
      <c r="AV157" s="170">
        <f>'Projection - England'!$C$13*'Eng19'!AQ157</f>
        <v>0</v>
      </c>
      <c r="AW157" s="170">
        <f>'Projection - England'!$D$13*'Eng19'!AP157</f>
        <v>0</v>
      </c>
      <c r="AX157" s="170">
        <f>'Projection - England'!$D$13*'Eng19'!AQ157</f>
        <v>0</v>
      </c>
      <c r="AY157" s="170">
        <f>'Projection - England'!$E$13*'Eng19'!AP157</f>
        <v>451.19923968827595</v>
      </c>
      <c r="AZ157" s="170">
        <f>'Projection - England'!$E$13*'Eng19'!AQ157</f>
        <v>0</v>
      </c>
      <c r="BA157" s="170">
        <f>'Projection - England'!$F$13*'Eng19'!AP157</f>
        <v>925.97945651435873</v>
      </c>
      <c r="BB157" s="170">
        <f>'Projection - England'!$F$13*'Eng19'!AQ157</f>
        <v>0</v>
      </c>
      <c r="BC157" s="170">
        <f>'Projection - England'!$G$13*'Eng19'!AP157</f>
        <v>455.59285960646093</v>
      </c>
      <c r="BD157" s="170">
        <f>'Projection - England'!$G$13*'Eng19'!AQ157</f>
        <v>0</v>
      </c>
    </row>
    <row r="158" spans="1:56" ht="19.95" customHeight="1">
      <c r="A158" s="132" t="s">
        <v>178</v>
      </c>
      <c r="B158" s="20" t="s">
        <v>131</v>
      </c>
      <c r="C158" s="20" t="s">
        <v>21</v>
      </c>
      <c r="D158" s="153">
        <v>2672.9631423931837</v>
      </c>
      <c r="E158" s="154">
        <v>3884.7001418176765</v>
      </c>
      <c r="F158" s="155">
        <v>18174.460999942781</v>
      </c>
      <c r="G158" s="156">
        <v>15765.046550423805</v>
      </c>
      <c r="H158" s="157">
        <v>6189.9312853353304</v>
      </c>
      <c r="I158" s="158">
        <v>0</v>
      </c>
      <c r="J158" s="159">
        <v>2873.47957457959</v>
      </c>
      <c r="K158" s="160">
        <v>0</v>
      </c>
      <c r="L158" s="161">
        <v>727.94101341298096</v>
      </c>
      <c r="M158" s="162">
        <v>0</v>
      </c>
      <c r="N158" s="163">
        <v>3.4161267240706716</v>
      </c>
      <c r="O158" s="164">
        <v>261.19925429182405</v>
      </c>
      <c r="P158" s="170">
        <f t="shared" si="56"/>
        <v>50553.138088921238</v>
      </c>
      <c r="Q158" s="86">
        <f t="shared" si="71"/>
        <v>-0.94506059310872403</v>
      </c>
      <c r="R158" s="86">
        <f t="shared" si="72"/>
        <v>0</v>
      </c>
      <c r="S158" s="86">
        <f t="shared" si="73"/>
        <v>0</v>
      </c>
      <c r="T158" s="86">
        <f t="shared" si="74"/>
        <v>0</v>
      </c>
      <c r="U158" s="86">
        <f t="shared" si="75"/>
        <v>-8.8357360441388269E-2</v>
      </c>
      <c r="V158" s="86">
        <f t="shared" si="76"/>
        <v>0</v>
      </c>
      <c r="W158" s="86">
        <f t="shared" si="77"/>
        <v>0</v>
      </c>
      <c r="X158" s="86">
        <f t="shared" si="78"/>
        <v>0</v>
      </c>
      <c r="Y158" s="86">
        <f t="shared" si="79"/>
        <v>0</v>
      </c>
      <c r="Z158" s="86">
        <f t="shared" si="80"/>
        <v>0</v>
      </c>
      <c r="AA158" s="86">
        <f t="shared" si="81"/>
        <v>0</v>
      </c>
      <c r="AB158" s="86">
        <f t="shared" si="82"/>
        <v>0</v>
      </c>
      <c r="AD158" s="170">
        <f t="shared" si="57"/>
        <v>-2526.1121327078608</v>
      </c>
      <c r="AE158" s="170">
        <f t="shared" si="58"/>
        <v>0</v>
      </c>
      <c r="AF158" s="170">
        <f t="shared" si="59"/>
        <v>0</v>
      </c>
      <c r="AG158" s="170">
        <f t="shared" si="60"/>
        <v>0</v>
      </c>
      <c r="AH158" s="170">
        <f t="shared" si="61"/>
        <v>-546.92598968579955</v>
      </c>
      <c r="AI158" s="170">
        <f t="shared" si="62"/>
        <v>0</v>
      </c>
      <c r="AJ158" s="170">
        <f t="shared" si="63"/>
        <v>0</v>
      </c>
      <c r="AK158" s="170">
        <f t="shared" si="64"/>
        <v>0</v>
      </c>
      <c r="AL158" s="170">
        <f t="shared" si="65"/>
        <v>0</v>
      </c>
      <c r="AM158" s="170">
        <f t="shared" si="66"/>
        <v>0</v>
      </c>
      <c r="AN158" s="170">
        <f t="shared" si="67"/>
        <v>0</v>
      </c>
      <c r="AO158" s="170">
        <f t="shared" si="68"/>
        <v>0</v>
      </c>
      <c r="AP158" s="170">
        <f t="shared" si="69"/>
        <v>3073.0381223936602</v>
      </c>
      <c r="AQ158" s="170">
        <f t="shared" si="70"/>
        <v>0</v>
      </c>
      <c r="AR158" s="170"/>
      <c r="AS158" s="170">
        <f>'Projection - England'!$B$13*'Eng19'!AP158</f>
        <v>0</v>
      </c>
      <c r="AT158" s="170">
        <f>'Projection - England'!$B$13*'Eng19'!AQ158</f>
        <v>0</v>
      </c>
      <c r="AU158" s="170">
        <f>'Projection - England'!$C$13*'Eng19'!AP158</f>
        <v>1702.7717454010051</v>
      </c>
      <c r="AV158" s="170">
        <f>'Projection - England'!$C$13*'Eng19'!AQ158</f>
        <v>0</v>
      </c>
      <c r="AW158" s="170">
        <f>'Projection - England'!$D$13*'Eng19'!AP158</f>
        <v>0</v>
      </c>
      <c r="AX158" s="170">
        <f>'Projection - England'!$D$13*'Eng19'!AQ158</f>
        <v>0</v>
      </c>
      <c r="AY158" s="170">
        <f>'Projection - England'!$E$13*'Eng19'!AP158</f>
        <v>337.33781251125771</v>
      </c>
      <c r="AZ158" s="170">
        <f>'Projection - England'!$E$13*'Eng19'!AQ158</f>
        <v>0</v>
      </c>
      <c r="BA158" s="170">
        <f>'Projection - England'!$F$13*'Eng19'!AP158</f>
        <v>692.30587468792157</v>
      </c>
      <c r="BB158" s="170">
        <f>'Projection - England'!$F$13*'Eng19'!AQ158</f>
        <v>0</v>
      </c>
      <c r="BC158" s="170">
        <f>'Projection - England'!$G$13*'Eng19'!AP158</f>
        <v>340.62268979347652</v>
      </c>
      <c r="BD158" s="170">
        <f>'Projection - England'!$G$13*'Eng19'!AQ158</f>
        <v>0</v>
      </c>
    </row>
    <row r="159" spans="1:56" ht="19.95" customHeight="1">
      <c r="A159" s="132" t="s">
        <v>179</v>
      </c>
      <c r="B159" s="20" t="s">
        <v>131</v>
      </c>
      <c r="C159" s="20" t="s">
        <v>21</v>
      </c>
      <c r="D159" s="153">
        <v>3403.8050981384818</v>
      </c>
      <c r="E159" s="154">
        <v>4946.8553971977162</v>
      </c>
      <c r="F159" s="155">
        <v>15629.974558868744</v>
      </c>
      <c r="G159" s="156">
        <v>13557.886338597953</v>
      </c>
      <c r="H159" s="157">
        <v>5278.28853281993</v>
      </c>
      <c r="I159" s="158">
        <v>0</v>
      </c>
      <c r="J159" s="159">
        <v>3756.97276029558</v>
      </c>
      <c r="K159" s="160">
        <v>0</v>
      </c>
      <c r="L159" s="161">
        <v>693.38342945310399</v>
      </c>
      <c r="M159" s="162">
        <v>0</v>
      </c>
      <c r="N159" s="163">
        <v>2.7820379138227223</v>
      </c>
      <c r="O159" s="164">
        <v>212.71641458200304</v>
      </c>
      <c r="P159" s="170">
        <f t="shared" si="56"/>
        <v>47482.664567867338</v>
      </c>
      <c r="Q159" s="86">
        <f t="shared" si="71"/>
        <v>-0.94506059310872403</v>
      </c>
      <c r="R159" s="86">
        <f t="shared" si="72"/>
        <v>0</v>
      </c>
      <c r="S159" s="86">
        <f t="shared" si="73"/>
        <v>0</v>
      </c>
      <c r="T159" s="86">
        <f t="shared" si="74"/>
        <v>0</v>
      </c>
      <c r="U159" s="86">
        <f t="shared" si="75"/>
        <v>-8.8357360441388269E-2</v>
      </c>
      <c r="V159" s="86">
        <f t="shared" si="76"/>
        <v>0</v>
      </c>
      <c r="W159" s="86">
        <f t="shared" si="77"/>
        <v>0</v>
      </c>
      <c r="X159" s="86">
        <f t="shared" si="78"/>
        <v>0</v>
      </c>
      <c r="Y159" s="86">
        <f t="shared" si="79"/>
        <v>0</v>
      </c>
      <c r="Z159" s="86">
        <f t="shared" si="80"/>
        <v>0</v>
      </c>
      <c r="AA159" s="86">
        <f t="shared" si="81"/>
        <v>0</v>
      </c>
      <c r="AB159" s="86">
        <f t="shared" si="82"/>
        <v>0</v>
      </c>
      <c r="AD159" s="170">
        <f t="shared" si="57"/>
        <v>-3216.8020648732522</v>
      </c>
      <c r="AE159" s="170">
        <f t="shared" si="58"/>
        <v>0</v>
      </c>
      <c r="AF159" s="170">
        <f t="shared" si="59"/>
        <v>0</v>
      </c>
      <c r="AG159" s="170">
        <f t="shared" si="60"/>
        <v>0</v>
      </c>
      <c r="AH159" s="170">
        <f t="shared" si="61"/>
        <v>-466.37564240801703</v>
      </c>
      <c r="AI159" s="170">
        <f t="shared" si="62"/>
        <v>0</v>
      </c>
      <c r="AJ159" s="170">
        <f t="shared" si="63"/>
        <v>0</v>
      </c>
      <c r="AK159" s="170">
        <f t="shared" si="64"/>
        <v>0</v>
      </c>
      <c r="AL159" s="170">
        <f t="shared" si="65"/>
        <v>0</v>
      </c>
      <c r="AM159" s="170">
        <f t="shared" si="66"/>
        <v>0</v>
      </c>
      <c r="AN159" s="170">
        <f t="shared" si="67"/>
        <v>0</v>
      </c>
      <c r="AO159" s="170">
        <f t="shared" si="68"/>
        <v>0</v>
      </c>
      <c r="AP159" s="170">
        <f t="shared" si="69"/>
        <v>3683.1777072812692</v>
      </c>
      <c r="AQ159" s="170">
        <f t="shared" si="70"/>
        <v>0</v>
      </c>
      <c r="AR159" s="170"/>
      <c r="AS159" s="170">
        <f>'Projection - England'!$B$13*'Eng19'!AP159</f>
        <v>0</v>
      </c>
      <c r="AT159" s="170">
        <f>'Projection - England'!$B$13*'Eng19'!AQ159</f>
        <v>0</v>
      </c>
      <c r="AU159" s="170">
        <f>'Projection - England'!$C$13*'Eng19'!AP159</f>
        <v>2040.8503518219609</v>
      </c>
      <c r="AV159" s="170">
        <f>'Projection - England'!$C$13*'Eng19'!AQ159</f>
        <v>0</v>
      </c>
      <c r="AW159" s="170">
        <f>'Projection - England'!$D$13*'Eng19'!AP159</f>
        <v>0</v>
      </c>
      <c r="AX159" s="170">
        <f>'Projection - England'!$D$13*'Eng19'!AQ159</f>
        <v>0</v>
      </c>
      <c r="AY159" s="170">
        <f>'Projection - England'!$E$13*'Eng19'!AP159</f>
        <v>404.31490316062218</v>
      </c>
      <c r="AZ159" s="170">
        <f>'Projection - England'!$E$13*'Eng19'!AQ159</f>
        <v>0</v>
      </c>
      <c r="BA159" s="170">
        <f>'Projection - England'!$F$13*'Eng19'!AP159</f>
        <v>829.76047244225151</v>
      </c>
      <c r="BB159" s="170">
        <f>'Projection - England'!$F$13*'Eng19'!AQ159</f>
        <v>0</v>
      </c>
      <c r="BC159" s="170">
        <f>'Projection - England'!$G$13*'Eng19'!AP159</f>
        <v>408.25197985643581</v>
      </c>
      <c r="BD159" s="170">
        <f>'Projection - England'!$G$13*'Eng19'!AQ159</f>
        <v>0</v>
      </c>
    </row>
    <row r="160" spans="1:56" ht="19.95" customHeight="1">
      <c r="A160" s="132" t="s">
        <v>180</v>
      </c>
      <c r="B160" s="20" t="s">
        <v>131</v>
      </c>
      <c r="C160" s="20" t="s">
        <v>21</v>
      </c>
      <c r="D160" s="153">
        <v>4235.1008285142998</v>
      </c>
      <c r="E160" s="154">
        <v>6155.0032352528469</v>
      </c>
      <c r="F160" s="155">
        <v>16708.419391271382</v>
      </c>
      <c r="G160" s="156">
        <v>14493.360187585557</v>
      </c>
      <c r="H160" s="157">
        <v>5119.22066127164</v>
      </c>
      <c r="I160" s="158">
        <v>0</v>
      </c>
      <c r="J160" s="159">
        <v>1867.4453697260501</v>
      </c>
      <c r="K160" s="160">
        <v>0</v>
      </c>
      <c r="L160" s="161">
        <v>810.00865218708896</v>
      </c>
      <c r="M160" s="162">
        <v>0</v>
      </c>
      <c r="N160" s="163">
        <v>6.3451866148521088</v>
      </c>
      <c r="O160" s="164">
        <v>485.15706412873328</v>
      </c>
      <c r="P160" s="170">
        <f t="shared" si="56"/>
        <v>49880.060576552452</v>
      </c>
      <c r="Q160" s="86">
        <f t="shared" si="71"/>
        <v>-0.94506059310872403</v>
      </c>
      <c r="R160" s="86">
        <f t="shared" si="72"/>
        <v>0</v>
      </c>
      <c r="S160" s="86">
        <f t="shared" si="73"/>
        <v>0</v>
      </c>
      <c r="T160" s="86">
        <f t="shared" si="74"/>
        <v>0</v>
      </c>
      <c r="U160" s="86">
        <f t="shared" si="75"/>
        <v>-8.8357360441388269E-2</v>
      </c>
      <c r="V160" s="86">
        <f t="shared" si="76"/>
        <v>0</v>
      </c>
      <c r="W160" s="86">
        <f t="shared" si="77"/>
        <v>0</v>
      </c>
      <c r="X160" s="86">
        <f t="shared" si="78"/>
        <v>0</v>
      </c>
      <c r="Y160" s="86">
        <f t="shared" si="79"/>
        <v>0</v>
      </c>
      <c r="Z160" s="86">
        <f t="shared" si="80"/>
        <v>0</v>
      </c>
      <c r="AA160" s="86">
        <f t="shared" si="81"/>
        <v>0</v>
      </c>
      <c r="AB160" s="86">
        <f t="shared" si="82"/>
        <v>0</v>
      </c>
      <c r="AD160" s="170">
        <f t="shared" si="57"/>
        <v>-4002.4269008709725</v>
      </c>
      <c r="AE160" s="170">
        <f t="shared" si="58"/>
        <v>0</v>
      </c>
      <c r="AF160" s="170">
        <f t="shared" si="59"/>
        <v>0</v>
      </c>
      <c r="AG160" s="170">
        <f t="shared" si="60"/>
        <v>0</v>
      </c>
      <c r="AH160" s="170">
        <f t="shared" si="61"/>
        <v>-452.32082514698033</v>
      </c>
      <c r="AI160" s="170">
        <f t="shared" si="62"/>
        <v>0</v>
      </c>
      <c r="AJ160" s="170">
        <f t="shared" si="63"/>
        <v>0</v>
      </c>
      <c r="AK160" s="170">
        <f t="shared" si="64"/>
        <v>0</v>
      </c>
      <c r="AL160" s="170">
        <f t="shared" si="65"/>
        <v>0</v>
      </c>
      <c r="AM160" s="170">
        <f t="shared" si="66"/>
        <v>0</v>
      </c>
      <c r="AN160" s="170">
        <f t="shared" si="67"/>
        <v>0</v>
      </c>
      <c r="AO160" s="170">
        <f t="shared" si="68"/>
        <v>0</v>
      </c>
      <c r="AP160" s="170">
        <f t="shared" si="69"/>
        <v>4454.747726017953</v>
      </c>
      <c r="AQ160" s="170">
        <f t="shared" si="70"/>
        <v>0</v>
      </c>
      <c r="AR160" s="170"/>
      <c r="AS160" s="170">
        <f>'Projection - England'!$B$13*'Eng19'!AP160</f>
        <v>0</v>
      </c>
      <c r="AT160" s="170">
        <f>'Projection - England'!$B$13*'Eng19'!AQ160</f>
        <v>0</v>
      </c>
      <c r="AU160" s="170">
        <f>'Projection - England'!$C$13*'Eng19'!AP160</f>
        <v>2468.377631073542</v>
      </c>
      <c r="AV160" s="170">
        <f>'Projection - England'!$C$13*'Eng19'!AQ160</f>
        <v>0</v>
      </c>
      <c r="AW160" s="170">
        <f>'Projection - England'!$D$13*'Eng19'!AP160</f>
        <v>0</v>
      </c>
      <c r="AX160" s="170">
        <f>'Projection - England'!$D$13*'Eng19'!AQ160</f>
        <v>0</v>
      </c>
      <c r="AY160" s="170">
        <f>'Projection - England'!$E$13*'Eng19'!AP160</f>
        <v>489.01275979416278</v>
      </c>
      <c r="AZ160" s="170">
        <f>'Projection - England'!$E$13*'Eng19'!AQ160</f>
        <v>0</v>
      </c>
      <c r="BA160" s="170">
        <f>'Projection - England'!$F$13*'Eng19'!AP160</f>
        <v>1003.5827406438592</v>
      </c>
      <c r="BB160" s="170">
        <f>'Projection - England'!$F$13*'Eng19'!AQ160</f>
        <v>0</v>
      </c>
      <c r="BC160" s="170">
        <f>'Projection - England'!$G$13*'Eng19'!AP160</f>
        <v>493.77459450639014</v>
      </c>
      <c r="BD160" s="170">
        <f>'Projection - England'!$G$13*'Eng19'!AQ160</f>
        <v>0</v>
      </c>
    </row>
    <row r="161" spans="1:56" ht="19.95" customHeight="1">
      <c r="A161" s="132" t="s">
        <v>181</v>
      </c>
      <c r="B161" s="20" t="s">
        <v>131</v>
      </c>
      <c r="C161" s="20" t="s">
        <v>21</v>
      </c>
      <c r="D161" s="153">
        <v>5476.2603438375299</v>
      </c>
      <c r="E161" s="154">
        <v>7958.8188093342924</v>
      </c>
      <c r="F161" s="155">
        <v>15559.180044359255</v>
      </c>
      <c r="G161" s="156">
        <v>13496.477154756943</v>
      </c>
      <c r="H161" s="157">
        <v>5364.4885780298</v>
      </c>
      <c r="I161" s="158">
        <v>0</v>
      </c>
      <c r="J161" s="159">
        <v>1160</v>
      </c>
      <c r="K161" s="160">
        <v>0</v>
      </c>
      <c r="L161" s="161">
        <v>1202</v>
      </c>
      <c r="M161" s="162">
        <v>0</v>
      </c>
      <c r="N161" s="163">
        <v>4.0410390094658704</v>
      </c>
      <c r="O161" s="164">
        <v>308.98045098833416</v>
      </c>
      <c r="P161" s="170">
        <f t="shared" si="56"/>
        <v>50530.24642031562</v>
      </c>
      <c r="Q161" s="86">
        <f t="shared" si="71"/>
        <v>-0.94506059310872403</v>
      </c>
      <c r="R161" s="86">
        <f t="shared" si="72"/>
        <v>0</v>
      </c>
      <c r="S161" s="86">
        <f t="shared" si="73"/>
        <v>0</v>
      </c>
      <c r="T161" s="86">
        <f t="shared" si="74"/>
        <v>0</v>
      </c>
      <c r="U161" s="86">
        <f t="shared" si="75"/>
        <v>-8.8357360441388269E-2</v>
      </c>
      <c r="V161" s="86">
        <f t="shared" si="76"/>
        <v>0</v>
      </c>
      <c r="W161" s="86">
        <f t="shared" si="77"/>
        <v>0</v>
      </c>
      <c r="X161" s="86">
        <f t="shared" si="78"/>
        <v>0</v>
      </c>
      <c r="Y161" s="86">
        <f t="shared" si="79"/>
        <v>0</v>
      </c>
      <c r="Z161" s="86">
        <f t="shared" si="80"/>
        <v>0</v>
      </c>
      <c r="AA161" s="86">
        <f t="shared" si="81"/>
        <v>0</v>
      </c>
      <c r="AB161" s="86">
        <f t="shared" si="82"/>
        <v>0</v>
      </c>
      <c r="AD161" s="170">
        <f t="shared" si="57"/>
        <v>-5175.3978485648813</v>
      </c>
      <c r="AE161" s="170">
        <f t="shared" si="58"/>
        <v>0</v>
      </c>
      <c r="AF161" s="170">
        <f t="shared" si="59"/>
        <v>0</v>
      </c>
      <c r="AG161" s="170">
        <f t="shared" si="60"/>
        <v>0</v>
      </c>
      <c r="AH161" s="170">
        <f t="shared" si="61"/>
        <v>-473.99205087268945</v>
      </c>
      <c r="AI161" s="170">
        <f t="shared" si="62"/>
        <v>0</v>
      </c>
      <c r="AJ161" s="170">
        <f t="shared" si="63"/>
        <v>0</v>
      </c>
      <c r="AK161" s="170">
        <f t="shared" si="64"/>
        <v>0</v>
      </c>
      <c r="AL161" s="170">
        <f t="shared" si="65"/>
        <v>0</v>
      </c>
      <c r="AM161" s="170">
        <f t="shared" si="66"/>
        <v>0</v>
      </c>
      <c r="AN161" s="170">
        <f t="shared" si="67"/>
        <v>0</v>
      </c>
      <c r="AO161" s="170">
        <f t="shared" si="68"/>
        <v>0</v>
      </c>
      <c r="AP161" s="170">
        <f t="shared" si="69"/>
        <v>5649.3898994375704</v>
      </c>
      <c r="AQ161" s="170">
        <f t="shared" si="70"/>
        <v>0</v>
      </c>
      <c r="AR161" s="170"/>
      <c r="AS161" s="170">
        <f>'Projection - England'!$B$13*'Eng19'!AP161</f>
        <v>0</v>
      </c>
      <c r="AT161" s="170">
        <f>'Projection - England'!$B$13*'Eng19'!AQ161</f>
        <v>0</v>
      </c>
      <c r="AU161" s="170">
        <f>'Projection - England'!$C$13*'Eng19'!AP161</f>
        <v>3130.3293732077673</v>
      </c>
      <c r="AV161" s="170">
        <f>'Projection - England'!$C$13*'Eng19'!AQ161</f>
        <v>0</v>
      </c>
      <c r="AW161" s="170">
        <f>'Projection - England'!$D$13*'Eng19'!AP161</f>
        <v>0</v>
      </c>
      <c r="AX161" s="170">
        <f>'Projection - England'!$D$13*'Eng19'!AQ161</f>
        <v>0</v>
      </c>
      <c r="AY161" s="170">
        <f>'Projection - England'!$E$13*'Eng19'!AP161</f>
        <v>620.15268109171041</v>
      </c>
      <c r="AZ161" s="170">
        <f>'Projection - England'!$E$13*'Eng19'!AQ161</f>
        <v>0</v>
      </c>
      <c r="BA161" s="170">
        <f>'Projection - England'!$F$13*'Eng19'!AP161</f>
        <v>1272.7163347836331</v>
      </c>
      <c r="BB161" s="170">
        <f>'Projection - England'!$F$13*'Eng19'!AQ161</f>
        <v>0</v>
      </c>
      <c r="BC161" s="170">
        <f>'Projection - England'!$G$13*'Eng19'!AP161</f>
        <v>626.191510354461</v>
      </c>
      <c r="BD161" s="170">
        <f>'Projection - England'!$G$13*'Eng19'!AQ161</f>
        <v>0</v>
      </c>
    </row>
    <row r="162" spans="1:56" ht="19.95" customHeight="1">
      <c r="A162" s="132" t="s">
        <v>182</v>
      </c>
      <c r="B162" s="20" t="s">
        <v>131</v>
      </c>
      <c r="C162" s="20" t="s">
        <v>21</v>
      </c>
      <c r="D162" s="153">
        <v>13401.159530261122</v>
      </c>
      <c r="E162" s="154">
        <v>19476.320306128975</v>
      </c>
      <c r="F162" s="155">
        <v>6734.3673645939161</v>
      </c>
      <c r="G162" s="156">
        <v>5841.5825916824833</v>
      </c>
      <c r="H162" s="157">
        <v>4126.35138209261</v>
      </c>
      <c r="I162" s="158">
        <v>0</v>
      </c>
      <c r="J162" s="159">
        <v>1618.0028873485001</v>
      </c>
      <c r="K162" s="160">
        <v>0</v>
      </c>
      <c r="L162" s="161">
        <v>0</v>
      </c>
      <c r="M162" s="162">
        <v>0</v>
      </c>
      <c r="N162" s="163">
        <v>3.6730154030169588</v>
      </c>
      <c r="O162" s="164">
        <v>280.84112849514003</v>
      </c>
      <c r="P162" s="170">
        <f t="shared" si="56"/>
        <v>51482.298206005769</v>
      </c>
      <c r="Q162" s="86">
        <f t="shared" si="71"/>
        <v>-0.94506059310872403</v>
      </c>
      <c r="R162" s="86">
        <f t="shared" si="72"/>
        <v>0</v>
      </c>
      <c r="S162" s="86">
        <f t="shared" si="73"/>
        <v>0</v>
      </c>
      <c r="T162" s="86">
        <f t="shared" si="74"/>
        <v>0</v>
      </c>
      <c r="U162" s="86">
        <f t="shared" si="75"/>
        <v>-8.8357360441388269E-2</v>
      </c>
      <c r="V162" s="86">
        <f t="shared" si="76"/>
        <v>0</v>
      </c>
      <c r="W162" s="86">
        <f t="shared" si="77"/>
        <v>0</v>
      </c>
      <c r="X162" s="86">
        <f t="shared" si="78"/>
        <v>0</v>
      </c>
      <c r="Y162" s="86">
        <f t="shared" si="79"/>
        <v>0</v>
      </c>
      <c r="Z162" s="86">
        <f t="shared" si="80"/>
        <v>0</v>
      </c>
      <c r="AA162" s="86">
        <f t="shared" si="81"/>
        <v>0</v>
      </c>
      <c r="AB162" s="86">
        <f t="shared" si="82"/>
        <v>0</v>
      </c>
      <c r="AD162" s="170">
        <f t="shared" si="57"/>
        <v>-12664.907774013205</v>
      </c>
      <c r="AE162" s="170">
        <f t="shared" si="58"/>
        <v>0</v>
      </c>
      <c r="AF162" s="170">
        <f t="shared" si="59"/>
        <v>0</v>
      </c>
      <c r="AG162" s="170">
        <f t="shared" si="60"/>
        <v>0</v>
      </c>
      <c r="AH162" s="170">
        <f t="shared" si="61"/>
        <v>-364.59351637537742</v>
      </c>
      <c r="AI162" s="170">
        <f t="shared" si="62"/>
        <v>0</v>
      </c>
      <c r="AJ162" s="170">
        <f t="shared" si="63"/>
        <v>0</v>
      </c>
      <c r="AK162" s="170">
        <f t="shared" si="64"/>
        <v>0</v>
      </c>
      <c r="AL162" s="170">
        <f t="shared" si="65"/>
        <v>0</v>
      </c>
      <c r="AM162" s="170">
        <f t="shared" si="66"/>
        <v>0</v>
      </c>
      <c r="AN162" s="170">
        <f t="shared" si="67"/>
        <v>0</v>
      </c>
      <c r="AO162" s="170">
        <f t="shared" si="68"/>
        <v>0</v>
      </c>
      <c r="AP162" s="170">
        <f t="shared" si="69"/>
        <v>13029.501290388582</v>
      </c>
      <c r="AQ162" s="170">
        <f t="shared" si="70"/>
        <v>0</v>
      </c>
      <c r="AR162" s="170"/>
      <c r="AS162" s="170">
        <f>'Projection - England'!$B$13*'Eng19'!AP162</f>
        <v>0</v>
      </c>
      <c r="AT162" s="170">
        <f>'Projection - England'!$B$13*'Eng19'!AQ162</f>
        <v>0</v>
      </c>
      <c r="AU162" s="170">
        <f>'Projection - England'!$C$13*'Eng19'!AP162</f>
        <v>7219.6522692852959</v>
      </c>
      <c r="AV162" s="170">
        <f>'Projection - England'!$C$13*'Eng19'!AQ162</f>
        <v>0</v>
      </c>
      <c r="AW162" s="170">
        <f>'Projection - England'!$D$13*'Eng19'!AP162</f>
        <v>0</v>
      </c>
      <c r="AX162" s="170">
        <f>'Projection - England'!$D$13*'Eng19'!AQ162</f>
        <v>0</v>
      </c>
      <c r="AY162" s="170">
        <f>'Projection - England'!$E$13*'Eng19'!AP162</f>
        <v>1430.2925275748482</v>
      </c>
      <c r="AZ162" s="170">
        <f>'Projection - England'!$E$13*'Eng19'!AQ162</f>
        <v>0</v>
      </c>
      <c r="BA162" s="170">
        <f>'Projection - England'!$F$13*'Eng19'!AP162</f>
        <v>2935.3362790578312</v>
      </c>
      <c r="BB162" s="170">
        <f>'Projection - England'!$F$13*'Eng19'!AQ162</f>
        <v>0</v>
      </c>
      <c r="BC162" s="170">
        <f>'Projection - England'!$G$13*'Eng19'!AP162</f>
        <v>1444.2202144706098</v>
      </c>
      <c r="BD162" s="170">
        <f>'Projection - England'!$G$13*'Eng19'!AQ162</f>
        <v>0</v>
      </c>
    </row>
    <row r="163" spans="1:56" ht="19.95" customHeight="1">
      <c r="A163" s="132" t="s">
        <v>183</v>
      </c>
      <c r="B163" s="20" t="s">
        <v>131</v>
      </c>
      <c r="C163" s="20" t="s">
        <v>21</v>
      </c>
      <c r="D163" s="153">
        <v>11663.46601766501</v>
      </c>
      <c r="E163" s="154">
        <v>16950.87649145149</v>
      </c>
      <c r="F163" s="155">
        <v>5510.4999326305788</v>
      </c>
      <c r="G163" s="156">
        <v>4779.9650264347219</v>
      </c>
      <c r="H163" s="157">
        <v>7132.8524567800296</v>
      </c>
      <c r="I163" s="158">
        <v>0</v>
      </c>
      <c r="J163" s="159">
        <v>1686.46535209185</v>
      </c>
      <c r="K163" s="160">
        <v>0</v>
      </c>
      <c r="L163" s="161">
        <v>0</v>
      </c>
      <c r="M163" s="162">
        <v>0</v>
      </c>
      <c r="N163" s="163">
        <v>0.89351854835004796</v>
      </c>
      <c r="O163" s="164">
        <v>68.319004936339553</v>
      </c>
      <c r="P163" s="170">
        <f t="shared" si="56"/>
        <v>47793.337800538371</v>
      </c>
      <c r="Q163" s="86">
        <f t="shared" si="71"/>
        <v>-0.94506059310872403</v>
      </c>
      <c r="R163" s="86">
        <f t="shared" si="72"/>
        <v>0</v>
      </c>
      <c r="S163" s="86">
        <f t="shared" si="73"/>
        <v>0</v>
      </c>
      <c r="T163" s="86">
        <f t="shared" si="74"/>
        <v>0</v>
      </c>
      <c r="U163" s="86">
        <f t="shared" si="75"/>
        <v>-8.8357360441388269E-2</v>
      </c>
      <c r="V163" s="86">
        <f t="shared" si="76"/>
        <v>0</v>
      </c>
      <c r="W163" s="86">
        <f t="shared" si="77"/>
        <v>0</v>
      </c>
      <c r="X163" s="86">
        <f t="shared" si="78"/>
        <v>0</v>
      </c>
      <c r="Y163" s="86">
        <f t="shared" si="79"/>
        <v>0</v>
      </c>
      <c r="Z163" s="86">
        <f t="shared" si="80"/>
        <v>0</v>
      </c>
      <c r="AA163" s="86">
        <f t="shared" si="81"/>
        <v>0</v>
      </c>
      <c r="AB163" s="86">
        <f t="shared" si="82"/>
        <v>0</v>
      </c>
      <c r="AD163" s="170">
        <f t="shared" si="57"/>
        <v>-11022.682112357943</v>
      </c>
      <c r="AE163" s="170">
        <f t="shared" si="58"/>
        <v>0</v>
      </c>
      <c r="AF163" s="170">
        <f t="shared" si="59"/>
        <v>0</v>
      </c>
      <c r="AG163" s="170">
        <f t="shared" si="60"/>
        <v>0</v>
      </c>
      <c r="AH163" s="170">
        <f t="shared" si="61"/>
        <v>-630.2400154989549</v>
      </c>
      <c r="AI163" s="170">
        <f t="shared" si="62"/>
        <v>0</v>
      </c>
      <c r="AJ163" s="170">
        <f t="shared" si="63"/>
        <v>0</v>
      </c>
      <c r="AK163" s="170">
        <f t="shared" si="64"/>
        <v>0</v>
      </c>
      <c r="AL163" s="170">
        <f t="shared" si="65"/>
        <v>0</v>
      </c>
      <c r="AM163" s="170">
        <f t="shared" si="66"/>
        <v>0</v>
      </c>
      <c r="AN163" s="170">
        <f t="shared" si="67"/>
        <v>0</v>
      </c>
      <c r="AO163" s="170">
        <f t="shared" si="68"/>
        <v>0</v>
      </c>
      <c r="AP163" s="170">
        <f t="shared" si="69"/>
        <v>11652.922127856898</v>
      </c>
      <c r="AQ163" s="170">
        <f t="shared" si="70"/>
        <v>0</v>
      </c>
      <c r="AR163" s="170"/>
      <c r="AS163" s="170">
        <f>'Projection - England'!$B$13*'Eng19'!AP163</f>
        <v>0</v>
      </c>
      <c r="AT163" s="170">
        <f>'Projection - England'!$B$13*'Eng19'!AQ163</f>
        <v>0</v>
      </c>
      <c r="AU163" s="170">
        <f>'Projection - England'!$C$13*'Eng19'!AP163</f>
        <v>6456.8891632288924</v>
      </c>
      <c r="AV163" s="170">
        <f>'Projection - England'!$C$13*'Eng19'!AQ163</f>
        <v>0</v>
      </c>
      <c r="AW163" s="170">
        <f>'Projection - England'!$D$13*'Eng19'!AP163</f>
        <v>0</v>
      </c>
      <c r="AX163" s="170">
        <f>'Projection - England'!$D$13*'Eng19'!AQ163</f>
        <v>0</v>
      </c>
      <c r="AY163" s="170">
        <f>'Projection - England'!$E$13*'Eng19'!AP163</f>
        <v>1279.1807662032363</v>
      </c>
      <c r="AZ163" s="170">
        <f>'Projection - England'!$E$13*'Eng19'!AQ163</f>
        <v>0</v>
      </c>
      <c r="BA163" s="170">
        <f>'Projection - England'!$F$13*'Eng19'!AP163</f>
        <v>2625.215218648942</v>
      </c>
      <c r="BB163" s="170">
        <f>'Projection - England'!$F$13*'Eng19'!AQ163</f>
        <v>0</v>
      </c>
      <c r="BC163" s="170">
        <f>'Projection - England'!$G$13*'Eng19'!AP163</f>
        <v>1291.6369797758314</v>
      </c>
      <c r="BD163" s="170">
        <f>'Projection - England'!$G$13*'Eng19'!AQ163</f>
        <v>0</v>
      </c>
    </row>
    <row r="164" spans="1:56" ht="19.95" customHeight="1">
      <c r="A164" s="132" t="s">
        <v>184</v>
      </c>
      <c r="B164" s="20" t="s">
        <v>131</v>
      </c>
      <c r="C164" s="20" t="s">
        <v>21</v>
      </c>
      <c r="D164" s="153">
        <v>2066.7707424483133</v>
      </c>
      <c r="E164" s="154">
        <v>3003.7019474593935</v>
      </c>
      <c r="F164" s="155">
        <v>17288.170581326001</v>
      </c>
      <c r="G164" s="156">
        <v>14996.252928058213</v>
      </c>
      <c r="H164" s="157">
        <v>4310.2258656356798</v>
      </c>
      <c r="I164" s="158">
        <v>0</v>
      </c>
      <c r="J164" s="159">
        <v>2144.2965688010399</v>
      </c>
      <c r="K164" s="160">
        <v>0</v>
      </c>
      <c r="L164" s="161">
        <v>925.89403493148905</v>
      </c>
      <c r="M164" s="162">
        <v>0</v>
      </c>
      <c r="N164" s="163">
        <v>1.801303588789926</v>
      </c>
      <c r="O164" s="164">
        <v>137.72883506630174</v>
      </c>
      <c r="P164" s="170">
        <f t="shared" si="56"/>
        <v>44874.842807315217</v>
      </c>
      <c r="Q164" s="86">
        <f t="shared" si="71"/>
        <v>-0.94506059310872403</v>
      </c>
      <c r="R164" s="86">
        <f t="shared" si="72"/>
        <v>0</v>
      </c>
      <c r="S164" s="86">
        <f t="shared" si="73"/>
        <v>0</v>
      </c>
      <c r="T164" s="86">
        <f t="shared" si="74"/>
        <v>0</v>
      </c>
      <c r="U164" s="86">
        <f t="shared" si="75"/>
        <v>-8.8357360441388269E-2</v>
      </c>
      <c r="V164" s="86">
        <f t="shared" si="76"/>
        <v>0</v>
      </c>
      <c r="W164" s="86">
        <f t="shared" si="77"/>
        <v>0</v>
      </c>
      <c r="X164" s="86">
        <f t="shared" si="78"/>
        <v>0</v>
      </c>
      <c r="Y164" s="86">
        <f t="shared" si="79"/>
        <v>0</v>
      </c>
      <c r="Z164" s="86">
        <f t="shared" si="80"/>
        <v>0</v>
      </c>
      <c r="AA164" s="86">
        <f t="shared" si="81"/>
        <v>0</v>
      </c>
      <c r="AB164" s="86">
        <f t="shared" si="82"/>
        <v>0</v>
      </c>
      <c r="AD164" s="170">
        <f t="shared" si="57"/>
        <v>-1953.223583677961</v>
      </c>
      <c r="AE164" s="170">
        <f t="shared" si="58"/>
        <v>0</v>
      </c>
      <c r="AF164" s="170">
        <f t="shared" si="59"/>
        <v>0</v>
      </c>
      <c r="AG164" s="170">
        <f t="shared" si="60"/>
        <v>0</v>
      </c>
      <c r="AH164" s="170">
        <f t="shared" si="61"/>
        <v>-380.8401803937665</v>
      </c>
      <c r="AI164" s="170">
        <f t="shared" si="62"/>
        <v>0</v>
      </c>
      <c r="AJ164" s="170">
        <f t="shared" si="63"/>
        <v>0</v>
      </c>
      <c r="AK164" s="170">
        <f t="shared" si="64"/>
        <v>0</v>
      </c>
      <c r="AL164" s="170">
        <f t="shared" si="65"/>
        <v>0</v>
      </c>
      <c r="AM164" s="170">
        <f t="shared" si="66"/>
        <v>0</v>
      </c>
      <c r="AN164" s="170">
        <f t="shared" si="67"/>
        <v>0</v>
      </c>
      <c r="AO164" s="170">
        <f t="shared" si="68"/>
        <v>0</v>
      </c>
      <c r="AP164" s="170">
        <f t="shared" si="69"/>
        <v>2334.0637640717273</v>
      </c>
      <c r="AQ164" s="170">
        <f t="shared" si="70"/>
        <v>0</v>
      </c>
      <c r="AR164" s="170"/>
      <c r="AS164" s="170">
        <f>'Projection - England'!$B$13*'Eng19'!AP164</f>
        <v>0</v>
      </c>
      <c r="AT164" s="170">
        <f>'Projection - England'!$B$13*'Eng19'!AQ164</f>
        <v>0</v>
      </c>
      <c r="AU164" s="170">
        <f>'Projection - England'!$C$13*'Eng19'!AP164</f>
        <v>1293.3057356053625</v>
      </c>
      <c r="AV164" s="170">
        <f>'Projection - England'!$C$13*'Eng19'!AQ164</f>
        <v>0</v>
      </c>
      <c r="AW164" s="170">
        <f>'Projection - England'!$D$13*'Eng19'!AP164</f>
        <v>0</v>
      </c>
      <c r="AX164" s="170">
        <f>'Projection - England'!$D$13*'Eng19'!AQ164</f>
        <v>0</v>
      </c>
      <c r="AY164" s="170">
        <f>'Projection - England'!$E$13*'Eng19'!AP164</f>
        <v>256.21809202303348</v>
      </c>
      <c r="AZ164" s="170">
        <f>'Projection - England'!$E$13*'Eng19'!AQ164</f>
        <v>0</v>
      </c>
      <c r="BA164" s="170">
        <f>'Projection - England'!$F$13*'Eng19'!AP164</f>
        <v>525.82688251989828</v>
      </c>
      <c r="BB164" s="170">
        <f>'Projection - England'!$F$13*'Eng19'!AQ164</f>
        <v>0</v>
      </c>
      <c r="BC164" s="170">
        <f>'Projection - England'!$G$13*'Eng19'!AP164</f>
        <v>258.71305392343356</v>
      </c>
      <c r="BD164" s="170">
        <f>'Projection - England'!$G$13*'Eng19'!AQ164</f>
        <v>0</v>
      </c>
    </row>
    <row r="165" spans="1:56" ht="19.95" customHeight="1">
      <c r="A165" s="132" t="s">
        <v>185</v>
      </c>
      <c r="B165" s="20" t="s">
        <v>131</v>
      </c>
      <c r="C165" s="20" t="s">
        <v>21</v>
      </c>
      <c r="D165" s="153">
        <v>3686.0015593365447</v>
      </c>
      <c r="E165" s="154">
        <v>5356.9802565532627</v>
      </c>
      <c r="F165" s="155">
        <v>16319.372698453035</v>
      </c>
      <c r="G165" s="156">
        <v>14155.889974708874</v>
      </c>
      <c r="H165" s="157">
        <v>7455.88478324274</v>
      </c>
      <c r="I165" s="158">
        <v>0</v>
      </c>
      <c r="J165" s="159">
        <v>1671.70438063132</v>
      </c>
      <c r="K165" s="160">
        <v>0</v>
      </c>
      <c r="L165" s="161">
        <v>1244.1869261909601</v>
      </c>
      <c r="M165" s="162">
        <v>0</v>
      </c>
      <c r="N165" s="163">
        <v>4.8716343415066534</v>
      </c>
      <c r="O165" s="164">
        <v>372.48830619131763</v>
      </c>
      <c r="P165" s="170">
        <f t="shared" si="56"/>
        <v>50267.38051964956</v>
      </c>
      <c r="Q165" s="86">
        <f t="shared" si="71"/>
        <v>-0.94506059310872403</v>
      </c>
      <c r="R165" s="86">
        <f t="shared" si="72"/>
        <v>0</v>
      </c>
      <c r="S165" s="86">
        <f t="shared" si="73"/>
        <v>0</v>
      </c>
      <c r="T165" s="86">
        <f t="shared" si="74"/>
        <v>0</v>
      </c>
      <c r="U165" s="86">
        <f t="shared" si="75"/>
        <v>-8.8357360441388269E-2</v>
      </c>
      <c r="V165" s="86">
        <f t="shared" si="76"/>
        <v>0</v>
      </c>
      <c r="W165" s="86">
        <f t="shared" si="77"/>
        <v>0</v>
      </c>
      <c r="X165" s="86">
        <f t="shared" si="78"/>
        <v>0</v>
      </c>
      <c r="Y165" s="86">
        <f t="shared" si="79"/>
        <v>0</v>
      </c>
      <c r="Z165" s="86">
        <f t="shared" si="80"/>
        <v>0</v>
      </c>
      <c r="AA165" s="86">
        <f t="shared" si="81"/>
        <v>0</v>
      </c>
      <c r="AB165" s="86">
        <f t="shared" si="82"/>
        <v>0</v>
      </c>
      <c r="AD165" s="170">
        <f t="shared" si="57"/>
        <v>-3483.4948198662764</v>
      </c>
      <c r="AE165" s="170">
        <f t="shared" si="58"/>
        <v>0</v>
      </c>
      <c r="AF165" s="170">
        <f t="shared" si="59"/>
        <v>0</v>
      </c>
      <c r="AG165" s="170">
        <f t="shared" si="60"/>
        <v>0</v>
      </c>
      <c r="AH165" s="170">
        <f t="shared" si="61"/>
        <v>-658.78229920244087</v>
      </c>
      <c r="AI165" s="170">
        <f t="shared" si="62"/>
        <v>0</v>
      </c>
      <c r="AJ165" s="170">
        <f t="shared" si="63"/>
        <v>0</v>
      </c>
      <c r="AK165" s="170">
        <f t="shared" si="64"/>
        <v>0</v>
      </c>
      <c r="AL165" s="170">
        <f t="shared" si="65"/>
        <v>0</v>
      </c>
      <c r="AM165" s="170">
        <f t="shared" si="66"/>
        <v>0</v>
      </c>
      <c r="AN165" s="170">
        <f t="shared" si="67"/>
        <v>0</v>
      </c>
      <c r="AO165" s="170">
        <f t="shared" si="68"/>
        <v>0</v>
      </c>
      <c r="AP165" s="170">
        <f t="shared" si="69"/>
        <v>4142.2771190687172</v>
      </c>
      <c r="AQ165" s="170">
        <f t="shared" si="70"/>
        <v>0</v>
      </c>
      <c r="AR165" s="170"/>
      <c r="AS165" s="170">
        <f>'Projection - England'!$B$13*'Eng19'!AP165</f>
        <v>0</v>
      </c>
      <c r="AT165" s="170">
        <f>'Projection - England'!$B$13*'Eng19'!AQ165</f>
        <v>0</v>
      </c>
      <c r="AU165" s="170">
        <f>'Projection - England'!$C$13*'Eng19'!AP165</f>
        <v>2295.2375333623481</v>
      </c>
      <c r="AV165" s="170">
        <f>'Projection - England'!$C$13*'Eng19'!AQ165</f>
        <v>0</v>
      </c>
      <c r="AW165" s="170">
        <f>'Projection - England'!$D$13*'Eng19'!AP165</f>
        <v>0</v>
      </c>
      <c r="AX165" s="170">
        <f>'Projection - England'!$D$13*'Eng19'!AQ165</f>
        <v>0</v>
      </c>
      <c r="AY165" s="170">
        <f>'Projection - England'!$E$13*'Eng19'!AP165</f>
        <v>454.71180197193587</v>
      </c>
      <c r="AZ165" s="170">
        <f>'Projection - England'!$E$13*'Eng19'!AQ165</f>
        <v>0</v>
      </c>
      <c r="BA165" s="170">
        <f>'Projection - England'!$F$13*'Eng19'!AP165</f>
        <v>933.18815774498</v>
      </c>
      <c r="BB165" s="170">
        <f>'Projection - England'!$F$13*'Eng19'!AQ165</f>
        <v>0</v>
      </c>
      <c r="BC165" s="170">
        <f>'Projection - England'!$G$13*'Eng19'!AP165</f>
        <v>459.13962598945403</v>
      </c>
      <c r="BD165" s="170">
        <f>'Projection - England'!$G$13*'Eng19'!AQ165</f>
        <v>0</v>
      </c>
    </row>
    <row r="166" spans="1:56" ht="19.95" customHeight="1">
      <c r="A166" s="132" t="s">
        <v>186</v>
      </c>
      <c r="B166" s="20" t="s">
        <v>131</v>
      </c>
      <c r="C166" s="20" t="s">
        <v>21</v>
      </c>
      <c r="D166" s="153">
        <v>8298.4160520891928</v>
      </c>
      <c r="E166" s="154">
        <v>12060.345129020501</v>
      </c>
      <c r="F166" s="155">
        <v>13488.861015455079</v>
      </c>
      <c r="G166" s="156">
        <v>11700.623298898148</v>
      </c>
      <c r="H166" s="157">
        <v>9451.3508167502096</v>
      </c>
      <c r="I166" s="158">
        <v>0</v>
      </c>
      <c r="J166" s="159">
        <v>1271.24446043491</v>
      </c>
      <c r="K166" s="160">
        <v>0</v>
      </c>
      <c r="L166" s="161">
        <v>26.081850974371701</v>
      </c>
      <c r="M166" s="162">
        <v>0</v>
      </c>
      <c r="N166" s="163">
        <v>1.9394553288624775E-2</v>
      </c>
      <c r="O166" s="164">
        <v>1.4829200628351851</v>
      </c>
      <c r="P166" s="170">
        <f t="shared" si="56"/>
        <v>56298.424938238531</v>
      </c>
      <c r="Q166" s="86">
        <f t="shared" si="71"/>
        <v>-0.94506059310872403</v>
      </c>
      <c r="R166" s="86">
        <f t="shared" si="72"/>
        <v>0</v>
      </c>
      <c r="S166" s="86">
        <f t="shared" si="73"/>
        <v>0</v>
      </c>
      <c r="T166" s="86">
        <f t="shared" si="74"/>
        <v>0</v>
      </c>
      <c r="U166" s="86">
        <f t="shared" si="75"/>
        <v>-8.8357360441388269E-2</v>
      </c>
      <c r="V166" s="86">
        <f t="shared" si="76"/>
        <v>0</v>
      </c>
      <c r="W166" s="86">
        <f t="shared" si="77"/>
        <v>0</v>
      </c>
      <c r="X166" s="86">
        <f t="shared" si="78"/>
        <v>0</v>
      </c>
      <c r="Y166" s="86">
        <f t="shared" si="79"/>
        <v>0</v>
      </c>
      <c r="Z166" s="86">
        <f t="shared" si="80"/>
        <v>0</v>
      </c>
      <c r="AA166" s="86">
        <f t="shared" si="81"/>
        <v>0</v>
      </c>
      <c r="AB166" s="86">
        <f t="shared" si="82"/>
        <v>0</v>
      </c>
      <c r="AD166" s="170">
        <f t="shared" si="57"/>
        <v>-7842.5059960503686</v>
      </c>
      <c r="AE166" s="170">
        <f t="shared" si="58"/>
        <v>0</v>
      </c>
      <c r="AF166" s="170">
        <f t="shared" si="59"/>
        <v>0</v>
      </c>
      <c r="AG166" s="170">
        <f t="shared" si="60"/>
        <v>0</v>
      </c>
      <c r="AH166" s="170">
        <f t="shared" si="61"/>
        <v>-835.09641077360766</v>
      </c>
      <c r="AI166" s="170">
        <f t="shared" si="62"/>
        <v>0</v>
      </c>
      <c r="AJ166" s="170">
        <f t="shared" si="63"/>
        <v>0</v>
      </c>
      <c r="AK166" s="170">
        <f t="shared" si="64"/>
        <v>0</v>
      </c>
      <c r="AL166" s="170">
        <f t="shared" si="65"/>
        <v>0</v>
      </c>
      <c r="AM166" s="170">
        <f t="shared" si="66"/>
        <v>0</v>
      </c>
      <c r="AN166" s="170">
        <f t="shared" si="67"/>
        <v>0</v>
      </c>
      <c r="AO166" s="170">
        <f t="shared" si="68"/>
        <v>0</v>
      </c>
      <c r="AP166" s="170">
        <f t="shared" si="69"/>
        <v>8677.6024068239767</v>
      </c>
      <c r="AQ166" s="170">
        <f t="shared" si="70"/>
        <v>0</v>
      </c>
      <c r="AR166" s="170"/>
      <c r="AS166" s="170">
        <f>'Projection - England'!$B$13*'Eng19'!AP166</f>
        <v>0</v>
      </c>
      <c r="AT166" s="170">
        <f>'Projection - England'!$B$13*'Eng19'!AQ166</f>
        <v>0</v>
      </c>
      <c r="AU166" s="170">
        <f>'Projection - England'!$C$13*'Eng19'!AP166</f>
        <v>4808.2632260527498</v>
      </c>
      <c r="AV166" s="170">
        <f>'Projection - England'!$C$13*'Eng19'!AQ166</f>
        <v>0</v>
      </c>
      <c r="AW166" s="170">
        <f>'Projection - England'!$D$13*'Eng19'!AP166</f>
        <v>0</v>
      </c>
      <c r="AX166" s="170">
        <f>'Projection - England'!$D$13*'Eng19'!AQ166</f>
        <v>0</v>
      </c>
      <c r="AY166" s="170">
        <f>'Projection - England'!$E$13*'Eng19'!AP166</f>
        <v>952.56983388162359</v>
      </c>
      <c r="AZ166" s="170">
        <f>'Projection - England'!$E$13*'Eng19'!AQ166</f>
        <v>0</v>
      </c>
      <c r="BA166" s="170">
        <f>'Projection - England'!$F$13*'Eng19'!AP166</f>
        <v>1954.923722121242</v>
      </c>
      <c r="BB166" s="170">
        <f>'Projection - England'!$F$13*'Eng19'!AQ166</f>
        <v>0</v>
      </c>
      <c r="BC166" s="170">
        <f>'Projection - England'!$G$13*'Eng19'!AP166</f>
        <v>961.84562476836345</v>
      </c>
      <c r="BD166" s="170">
        <f>'Projection - England'!$G$13*'Eng19'!AQ166</f>
        <v>0</v>
      </c>
    </row>
    <row r="167" spans="1:56" ht="19.95" customHeight="1">
      <c r="A167" s="132" t="s">
        <v>187</v>
      </c>
      <c r="B167" s="20" t="s">
        <v>131</v>
      </c>
      <c r="C167" s="20" t="s">
        <v>21</v>
      </c>
      <c r="D167" s="153">
        <v>3875.9390233556446</v>
      </c>
      <c r="E167" s="154">
        <v>5633.0222571739178</v>
      </c>
      <c r="F167" s="155">
        <v>15928.283169174989</v>
      </c>
      <c r="G167" s="156">
        <v>13816.647747141786</v>
      </c>
      <c r="H167" s="157">
        <v>5316.9485305642802</v>
      </c>
      <c r="I167" s="158">
        <v>0</v>
      </c>
      <c r="J167" s="159">
        <v>1441.80692772303</v>
      </c>
      <c r="K167" s="160">
        <v>0</v>
      </c>
      <c r="L167" s="161">
        <v>421.96205956300201</v>
      </c>
      <c r="M167" s="162">
        <v>0</v>
      </c>
      <c r="N167" s="163">
        <v>1.2098104171744151</v>
      </c>
      <c r="O167" s="164">
        <v>92.502885380050813</v>
      </c>
      <c r="P167" s="170">
        <f t="shared" si="56"/>
        <v>46528.322410493871</v>
      </c>
      <c r="Q167" s="86">
        <f t="shared" si="71"/>
        <v>-0.94506059310872403</v>
      </c>
      <c r="R167" s="86">
        <f t="shared" si="72"/>
        <v>0</v>
      </c>
      <c r="S167" s="86">
        <f t="shared" si="73"/>
        <v>0</v>
      </c>
      <c r="T167" s="86">
        <f t="shared" si="74"/>
        <v>0</v>
      </c>
      <c r="U167" s="86">
        <f t="shared" si="75"/>
        <v>-8.8357360441388269E-2</v>
      </c>
      <c r="V167" s="86">
        <f t="shared" si="76"/>
        <v>0</v>
      </c>
      <c r="W167" s="86">
        <f t="shared" si="77"/>
        <v>0</v>
      </c>
      <c r="X167" s="86">
        <f t="shared" si="78"/>
        <v>0</v>
      </c>
      <c r="Y167" s="86">
        <f t="shared" si="79"/>
        <v>0</v>
      </c>
      <c r="Z167" s="86">
        <f t="shared" si="80"/>
        <v>0</v>
      </c>
      <c r="AA167" s="86">
        <f t="shared" si="81"/>
        <v>0</v>
      </c>
      <c r="AB167" s="86">
        <f t="shared" si="82"/>
        <v>0</v>
      </c>
      <c r="AD167" s="170">
        <f t="shared" si="57"/>
        <v>-3662.9972322657341</v>
      </c>
      <c r="AE167" s="170">
        <f t="shared" si="58"/>
        <v>0</v>
      </c>
      <c r="AF167" s="170">
        <f t="shared" si="59"/>
        <v>0</v>
      </c>
      <c r="AG167" s="170">
        <f t="shared" si="60"/>
        <v>0</v>
      </c>
      <c r="AH167" s="170">
        <f t="shared" si="61"/>
        <v>-469.79153776337779</v>
      </c>
      <c r="AI167" s="170">
        <f t="shared" si="62"/>
        <v>0</v>
      </c>
      <c r="AJ167" s="170">
        <f t="shared" si="63"/>
        <v>0</v>
      </c>
      <c r="AK167" s="170">
        <f t="shared" si="64"/>
        <v>0</v>
      </c>
      <c r="AL167" s="170">
        <f t="shared" si="65"/>
        <v>0</v>
      </c>
      <c r="AM167" s="170">
        <f t="shared" si="66"/>
        <v>0</v>
      </c>
      <c r="AN167" s="170">
        <f t="shared" si="67"/>
        <v>0</v>
      </c>
      <c r="AO167" s="170">
        <f t="shared" si="68"/>
        <v>0</v>
      </c>
      <c r="AP167" s="170">
        <f t="shared" si="69"/>
        <v>4132.7887700291121</v>
      </c>
      <c r="AQ167" s="170">
        <f t="shared" si="70"/>
        <v>0</v>
      </c>
      <c r="AR167" s="170"/>
      <c r="AS167" s="170">
        <f>'Projection - England'!$B$13*'Eng19'!AP167</f>
        <v>0</v>
      </c>
      <c r="AT167" s="170">
        <f>'Projection - England'!$B$13*'Eng19'!AQ167</f>
        <v>0</v>
      </c>
      <c r="AU167" s="170">
        <f>'Projection - England'!$C$13*'Eng19'!AP167</f>
        <v>2289.9800350783512</v>
      </c>
      <c r="AV167" s="170">
        <f>'Projection - England'!$C$13*'Eng19'!AQ167</f>
        <v>0</v>
      </c>
      <c r="AW167" s="170">
        <f>'Projection - England'!$D$13*'Eng19'!AP167</f>
        <v>0</v>
      </c>
      <c r="AX167" s="170">
        <f>'Projection - England'!$D$13*'Eng19'!AQ167</f>
        <v>0</v>
      </c>
      <c r="AY167" s="170">
        <f>'Projection - England'!$E$13*'Eng19'!AP167</f>
        <v>453.67023373168558</v>
      </c>
      <c r="AZ167" s="170">
        <f>'Projection - England'!$E$13*'Eng19'!AQ167</f>
        <v>0</v>
      </c>
      <c r="BA167" s="170">
        <f>'Projection - England'!$F$13*'Eng19'!AP167</f>
        <v>931.05058589602049</v>
      </c>
      <c r="BB167" s="170">
        <f>'Projection - England'!$F$13*'Eng19'!AQ167</f>
        <v>0</v>
      </c>
      <c r="BC167" s="170">
        <f>'Projection - England'!$G$13*'Eng19'!AP167</f>
        <v>458.08791532305588</v>
      </c>
      <c r="BD167" s="170">
        <f>'Projection - England'!$G$13*'Eng19'!AQ167</f>
        <v>0</v>
      </c>
    </row>
    <row r="168" spans="1:56" ht="19.95" customHeight="1">
      <c r="A168" s="132" t="s">
        <v>188</v>
      </c>
      <c r="B168" s="20" t="s">
        <v>131</v>
      </c>
      <c r="C168" s="20" t="s">
        <v>21</v>
      </c>
      <c r="D168" s="153">
        <v>9448.4047426680718</v>
      </c>
      <c r="E168" s="154">
        <v>13731.659319077286</v>
      </c>
      <c r="F168" s="155">
        <v>1715.9575025241111</v>
      </c>
      <c r="G168" s="156">
        <v>1488.4705469904584</v>
      </c>
      <c r="H168" s="157">
        <v>12154.302366642281</v>
      </c>
      <c r="I168" s="158">
        <v>21780.79898059932</v>
      </c>
      <c r="J168" s="159">
        <v>140.90998013381599</v>
      </c>
      <c r="K168" s="160">
        <v>0</v>
      </c>
      <c r="L168" s="161">
        <v>39.425725598434802</v>
      </c>
      <c r="M168" s="162">
        <v>0</v>
      </c>
      <c r="N168" s="163">
        <v>3.7907157272870293</v>
      </c>
      <c r="O168" s="164">
        <v>289.84057125955087</v>
      </c>
      <c r="P168" s="170">
        <f t="shared" si="56"/>
        <v>60793.560451220619</v>
      </c>
      <c r="Q168" s="86">
        <f t="shared" si="71"/>
        <v>-0.94506059310872403</v>
      </c>
      <c r="R168" s="86">
        <f t="shared" si="72"/>
        <v>0</v>
      </c>
      <c r="S168" s="86">
        <f t="shared" si="73"/>
        <v>0</v>
      </c>
      <c r="T168" s="86">
        <f t="shared" si="74"/>
        <v>0</v>
      </c>
      <c r="U168" s="86">
        <f t="shared" si="75"/>
        <v>-8.8357360441388269E-2</v>
      </c>
      <c r="V168" s="86">
        <f t="shared" si="76"/>
        <v>0</v>
      </c>
      <c r="W168" s="86">
        <f t="shared" si="77"/>
        <v>0</v>
      </c>
      <c r="X168" s="86">
        <f t="shared" si="78"/>
        <v>0</v>
      </c>
      <c r="Y168" s="86">
        <f t="shared" si="79"/>
        <v>0</v>
      </c>
      <c r="Z168" s="86">
        <f t="shared" si="80"/>
        <v>0</v>
      </c>
      <c r="AA168" s="86">
        <f t="shared" si="81"/>
        <v>0</v>
      </c>
      <c r="AB168" s="86">
        <f t="shared" si="82"/>
        <v>0</v>
      </c>
      <c r="AD168" s="170">
        <f t="shared" si="57"/>
        <v>-8929.3149900371682</v>
      </c>
      <c r="AE168" s="170">
        <f t="shared" si="58"/>
        <v>0</v>
      </c>
      <c r="AF168" s="170">
        <f t="shared" si="59"/>
        <v>0</v>
      </c>
      <c r="AG168" s="170">
        <f t="shared" si="60"/>
        <v>0</v>
      </c>
      <c r="AH168" s="170">
        <f t="shared" si="61"/>
        <v>-1073.9220751230305</v>
      </c>
      <c r="AI168" s="170">
        <f t="shared" si="62"/>
        <v>0</v>
      </c>
      <c r="AJ168" s="170">
        <f t="shared" si="63"/>
        <v>0</v>
      </c>
      <c r="AK168" s="170">
        <f t="shared" si="64"/>
        <v>0</v>
      </c>
      <c r="AL168" s="170">
        <f t="shared" si="65"/>
        <v>0</v>
      </c>
      <c r="AM168" s="170">
        <f t="shared" si="66"/>
        <v>0</v>
      </c>
      <c r="AN168" s="170">
        <f t="shared" si="67"/>
        <v>0</v>
      </c>
      <c r="AO168" s="170">
        <f t="shared" si="68"/>
        <v>0</v>
      </c>
      <c r="AP168" s="170">
        <f t="shared" si="69"/>
        <v>10003.2370651602</v>
      </c>
      <c r="AQ168" s="170">
        <f t="shared" si="70"/>
        <v>0</v>
      </c>
      <c r="AR168" s="170"/>
      <c r="AS168" s="170">
        <f>'Projection - England'!$B$13*'Eng19'!AP168</f>
        <v>0</v>
      </c>
      <c r="AT168" s="170">
        <f>'Projection - England'!$B$13*'Eng19'!AQ168</f>
        <v>0</v>
      </c>
      <c r="AU168" s="170">
        <f>'Projection - England'!$C$13*'Eng19'!AP168</f>
        <v>5542.7979604220745</v>
      </c>
      <c r="AV168" s="170">
        <f>'Projection - England'!$C$13*'Eng19'!AQ168</f>
        <v>0</v>
      </c>
      <c r="AW168" s="170">
        <f>'Projection - England'!$D$13*'Eng19'!AP168</f>
        <v>0</v>
      </c>
      <c r="AX168" s="170">
        <f>'Projection - England'!$D$13*'Eng19'!AQ168</f>
        <v>0</v>
      </c>
      <c r="AY168" s="170">
        <f>'Projection - England'!$E$13*'Eng19'!AP168</f>
        <v>1098.0892443222353</v>
      </c>
      <c r="AZ168" s="170">
        <f>'Projection - England'!$E$13*'Eng19'!AQ168</f>
        <v>0</v>
      </c>
      <c r="BA168" s="170">
        <f>'Projection - England'!$F$13*'Eng19'!AP168</f>
        <v>2253.5678082353547</v>
      </c>
      <c r="BB168" s="170">
        <f>'Projection - England'!$F$13*'Eng19'!AQ168</f>
        <v>0</v>
      </c>
      <c r="BC168" s="170">
        <f>'Projection - England'!$G$13*'Eng19'!AP168</f>
        <v>1108.7820521805377</v>
      </c>
      <c r="BD168" s="170">
        <f>'Projection - England'!$G$13*'Eng19'!AQ168</f>
        <v>0</v>
      </c>
    </row>
    <row r="169" spans="1:56" ht="19.95" customHeight="1">
      <c r="A169" s="132" t="s">
        <v>189</v>
      </c>
      <c r="B169" s="20" t="s">
        <v>131</v>
      </c>
      <c r="C169" s="20" t="s">
        <v>21</v>
      </c>
      <c r="D169" s="153">
        <v>12704.91549641486</v>
      </c>
      <c r="E169" s="154">
        <v>18464.447282470042</v>
      </c>
      <c r="F169" s="155">
        <v>6837.3934459280545</v>
      </c>
      <c r="G169" s="156">
        <v>5930.9503571499454</v>
      </c>
      <c r="H169" s="157">
        <v>2775.5043863047099</v>
      </c>
      <c r="I169" s="158">
        <v>0</v>
      </c>
      <c r="J169" s="159">
        <v>1452.4057121257399</v>
      </c>
      <c r="K169" s="160">
        <v>0</v>
      </c>
      <c r="L169" s="161">
        <v>0</v>
      </c>
      <c r="M169" s="162">
        <v>0</v>
      </c>
      <c r="N169" s="163">
        <v>0.10704511394875466</v>
      </c>
      <c r="O169" s="164">
        <v>8.1847385057427466</v>
      </c>
      <c r="P169" s="170">
        <f t="shared" si="56"/>
        <v>48173.908464013046</v>
      </c>
      <c r="Q169" s="86">
        <f t="shared" si="71"/>
        <v>-0.94506059310872403</v>
      </c>
      <c r="R169" s="86">
        <f t="shared" si="72"/>
        <v>0</v>
      </c>
      <c r="S169" s="86">
        <f t="shared" si="73"/>
        <v>0</v>
      </c>
      <c r="T169" s="86">
        <f t="shared" si="74"/>
        <v>0</v>
      </c>
      <c r="U169" s="86">
        <f t="shared" si="75"/>
        <v>-8.8357360441388269E-2</v>
      </c>
      <c r="V169" s="86">
        <f t="shared" si="76"/>
        <v>0</v>
      </c>
      <c r="W169" s="86">
        <f t="shared" si="77"/>
        <v>0</v>
      </c>
      <c r="X169" s="86">
        <f t="shared" si="78"/>
        <v>0</v>
      </c>
      <c r="Y169" s="86">
        <f t="shared" si="79"/>
        <v>0</v>
      </c>
      <c r="Z169" s="86">
        <f t="shared" si="80"/>
        <v>0</v>
      </c>
      <c r="AA169" s="86">
        <f t="shared" si="81"/>
        <v>0</v>
      </c>
      <c r="AB169" s="86">
        <f t="shared" si="82"/>
        <v>0</v>
      </c>
      <c r="AD169" s="170">
        <f t="shared" si="57"/>
        <v>-12006.914974438047</v>
      </c>
      <c r="AE169" s="170">
        <f t="shared" si="58"/>
        <v>0</v>
      </c>
      <c r="AF169" s="170">
        <f t="shared" si="59"/>
        <v>0</v>
      </c>
      <c r="AG169" s="170">
        <f t="shared" si="60"/>
        <v>0</v>
      </c>
      <c r="AH169" s="170">
        <f t="shared" si="61"/>
        <v>-245.23624146737939</v>
      </c>
      <c r="AI169" s="170">
        <f t="shared" si="62"/>
        <v>0</v>
      </c>
      <c r="AJ169" s="170">
        <f t="shared" si="63"/>
        <v>0</v>
      </c>
      <c r="AK169" s="170">
        <f t="shared" si="64"/>
        <v>0</v>
      </c>
      <c r="AL169" s="170">
        <f t="shared" si="65"/>
        <v>0</v>
      </c>
      <c r="AM169" s="170">
        <f t="shared" si="66"/>
        <v>0</v>
      </c>
      <c r="AN169" s="170">
        <f t="shared" si="67"/>
        <v>0</v>
      </c>
      <c r="AO169" s="170">
        <f t="shared" si="68"/>
        <v>0</v>
      </c>
      <c r="AP169" s="170">
        <f t="shared" si="69"/>
        <v>12252.151215905425</v>
      </c>
      <c r="AQ169" s="170">
        <f t="shared" si="70"/>
        <v>0</v>
      </c>
      <c r="AR169" s="170"/>
      <c r="AS169" s="170">
        <f>'Projection - England'!$B$13*'Eng19'!AP169</f>
        <v>0</v>
      </c>
      <c r="AT169" s="170">
        <f>'Projection - England'!$B$13*'Eng19'!AQ169</f>
        <v>0</v>
      </c>
      <c r="AU169" s="170">
        <f>'Projection - England'!$C$13*'Eng19'!AP169</f>
        <v>6788.9222586584629</v>
      </c>
      <c r="AV169" s="170">
        <f>'Projection - England'!$C$13*'Eng19'!AQ169</f>
        <v>0</v>
      </c>
      <c r="AW169" s="170">
        <f>'Projection - England'!$D$13*'Eng19'!AP169</f>
        <v>0</v>
      </c>
      <c r="AX169" s="170">
        <f>'Projection - England'!$D$13*'Eng19'!AQ169</f>
        <v>0</v>
      </c>
      <c r="AY169" s="170">
        <f>'Projection - England'!$E$13*'Eng19'!AP169</f>
        <v>1344.9601746272203</v>
      </c>
      <c r="AZ169" s="170">
        <f>'Projection - England'!$E$13*'Eng19'!AQ169</f>
        <v>0</v>
      </c>
      <c r="BA169" s="170">
        <f>'Projection - England'!$F$13*'Eng19'!AP169</f>
        <v>2760.2118576157068</v>
      </c>
      <c r="BB169" s="170">
        <f>'Projection - England'!$F$13*'Eng19'!AQ169</f>
        <v>0</v>
      </c>
      <c r="BC169" s="170">
        <f>'Projection - England'!$G$13*'Eng19'!AP169</f>
        <v>1358.0569250040389</v>
      </c>
      <c r="BD169" s="170">
        <f>'Projection - England'!$G$13*'Eng19'!AQ169</f>
        <v>0</v>
      </c>
    </row>
    <row r="170" spans="1:56" ht="19.95" customHeight="1">
      <c r="A170" s="132" t="s">
        <v>190</v>
      </c>
      <c r="B170" s="20" t="s">
        <v>131</v>
      </c>
      <c r="C170" s="20" t="s">
        <v>21</v>
      </c>
      <c r="D170" s="153">
        <v>13207.094707153865</v>
      </c>
      <c r="E170" s="154">
        <v>19194.27988668211</v>
      </c>
      <c r="F170" s="155">
        <v>7429.764248622625</v>
      </c>
      <c r="G170" s="156">
        <v>6444.7897100540686</v>
      </c>
      <c r="H170" s="157">
        <v>8123.1999981337403</v>
      </c>
      <c r="I170" s="158">
        <v>0</v>
      </c>
      <c r="J170" s="159">
        <v>1458.0332723802601</v>
      </c>
      <c r="K170" s="160">
        <v>0</v>
      </c>
      <c r="L170" s="161">
        <v>49.605628098458702</v>
      </c>
      <c r="M170" s="162">
        <v>0</v>
      </c>
      <c r="N170" s="163">
        <v>10.028301378190445</v>
      </c>
      <c r="O170" s="164">
        <v>766.77039623276778</v>
      </c>
      <c r="P170" s="170">
        <f t="shared" si="56"/>
        <v>56683.566148736092</v>
      </c>
      <c r="Q170" s="86">
        <f t="shared" si="71"/>
        <v>-0.94506059310872403</v>
      </c>
      <c r="R170" s="86">
        <f t="shared" si="72"/>
        <v>0</v>
      </c>
      <c r="S170" s="86">
        <f t="shared" si="73"/>
        <v>0</v>
      </c>
      <c r="T170" s="86">
        <f t="shared" si="74"/>
        <v>0</v>
      </c>
      <c r="U170" s="86">
        <f t="shared" si="75"/>
        <v>-8.8357360441388269E-2</v>
      </c>
      <c r="V170" s="86">
        <f t="shared" si="76"/>
        <v>0</v>
      </c>
      <c r="W170" s="86">
        <f t="shared" si="77"/>
        <v>0</v>
      </c>
      <c r="X170" s="86">
        <f t="shared" si="78"/>
        <v>0</v>
      </c>
      <c r="Y170" s="86">
        <f t="shared" si="79"/>
        <v>0</v>
      </c>
      <c r="Z170" s="86">
        <f t="shared" si="80"/>
        <v>0</v>
      </c>
      <c r="AA170" s="86">
        <f t="shared" si="81"/>
        <v>0</v>
      </c>
      <c r="AB170" s="86">
        <f t="shared" si="82"/>
        <v>0</v>
      </c>
      <c r="AD170" s="170">
        <f t="shared" si="57"/>
        <v>-12481.504757185921</v>
      </c>
      <c r="AE170" s="170">
        <f t="shared" si="58"/>
        <v>0</v>
      </c>
      <c r="AF170" s="170">
        <f t="shared" si="59"/>
        <v>0</v>
      </c>
      <c r="AG170" s="170">
        <f t="shared" si="60"/>
        <v>0</v>
      </c>
      <c r="AH170" s="170">
        <f t="shared" si="61"/>
        <v>-717.74451017258741</v>
      </c>
      <c r="AI170" s="170">
        <f t="shared" si="62"/>
        <v>0</v>
      </c>
      <c r="AJ170" s="170">
        <f t="shared" si="63"/>
        <v>0</v>
      </c>
      <c r="AK170" s="170">
        <f t="shared" si="64"/>
        <v>0</v>
      </c>
      <c r="AL170" s="170">
        <f t="shared" si="65"/>
        <v>0</v>
      </c>
      <c r="AM170" s="170">
        <f t="shared" si="66"/>
        <v>0</v>
      </c>
      <c r="AN170" s="170">
        <f t="shared" si="67"/>
        <v>0</v>
      </c>
      <c r="AO170" s="170">
        <f t="shared" si="68"/>
        <v>0</v>
      </c>
      <c r="AP170" s="170">
        <f t="shared" si="69"/>
        <v>13199.249267358509</v>
      </c>
      <c r="AQ170" s="170">
        <f t="shared" si="70"/>
        <v>0</v>
      </c>
      <c r="AR170" s="170"/>
      <c r="AS170" s="170">
        <f>'Projection - England'!$B$13*'Eng19'!AP170</f>
        <v>0</v>
      </c>
      <c r="AT170" s="170">
        <f>'Projection - England'!$B$13*'Eng19'!AQ170</f>
        <v>0</v>
      </c>
      <c r="AU170" s="170">
        <f>'Projection - England'!$C$13*'Eng19'!AP170</f>
        <v>7313.7096963367485</v>
      </c>
      <c r="AV170" s="170">
        <f>'Projection - England'!$C$13*'Eng19'!AQ170</f>
        <v>0</v>
      </c>
      <c r="AW170" s="170">
        <f>'Projection - England'!$D$13*'Eng19'!AP170</f>
        <v>0</v>
      </c>
      <c r="AX170" s="170">
        <f>'Projection - England'!$D$13*'Eng19'!AQ170</f>
        <v>0</v>
      </c>
      <c r="AY170" s="170">
        <f>'Projection - England'!$E$13*'Eng19'!AP170</f>
        <v>1448.9263384644585</v>
      </c>
      <c r="AZ170" s="170">
        <f>'Projection - England'!$E$13*'Eng19'!AQ170</f>
        <v>0</v>
      </c>
      <c r="BA170" s="170">
        <f>'Projection - England'!$F$13*'Eng19'!AP170</f>
        <v>2973.5777576832684</v>
      </c>
      <c r="BB170" s="170">
        <f>'Projection - England'!$F$13*'Eng19'!AQ170</f>
        <v>0</v>
      </c>
      <c r="BC170" s="170">
        <f>'Projection - England'!$G$13*'Eng19'!AP170</f>
        <v>1463.0354748740376</v>
      </c>
      <c r="BD170" s="170">
        <f>'Projection - England'!$G$13*'Eng19'!AQ170</f>
        <v>0</v>
      </c>
    </row>
    <row r="171" spans="1:56" ht="19.95" customHeight="1">
      <c r="A171" s="132" t="s">
        <v>191</v>
      </c>
      <c r="B171" s="20" t="s">
        <v>131</v>
      </c>
      <c r="C171" s="20" t="s">
        <v>21</v>
      </c>
      <c r="D171" s="153">
        <v>5769.3396576885598</v>
      </c>
      <c r="E171" s="154">
        <v>8384.7600555953868</v>
      </c>
      <c r="F171" s="155">
        <v>20108.423003866039</v>
      </c>
      <c r="G171" s="156">
        <v>17442.620428333968</v>
      </c>
      <c r="H171" s="157">
        <v>4941.8703440337104</v>
      </c>
      <c r="I171" s="158">
        <v>0</v>
      </c>
      <c r="J171" s="159">
        <v>1244.2335191836601</v>
      </c>
      <c r="K171" s="160">
        <v>0</v>
      </c>
      <c r="L171" s="161">
        <v>785.38870694158004</v>
      </c>
      <c r="M171" s="162">
        <v>0</v>
      </c>
      <c r="N171" s="163">
        <v>2.6263264311880303</v>
      </c>
      <c r="O171" s="164">
        <v>200.81061411439299</v>
      </c>
      <c r="P171" s="170">
        <f t="shared" si="56"/>
        <v>58880.07265618848</v>
      </c>
      <c r="Q171" s="86">
        <f t="shared" si="71"/>
        <v>-0.94506059310872403</v>
      </c>
      <c r="R171" s="86">
        <f t="shared" si="72"/>
        <v>0</v>
      </c>
      <c r="S171" s="86">
        <f t="shared" si="73"/>
        <v>0</v>
      </c>
      <c r="T171" s="86">
        <f t="shared" si="74"/>
        <v>0</v>
      </c>
      <c r="U171" s="86">
        <f t="shared" si="75"/>
        <v>-8.8357360441388269E-2</v>
      </c>
      <c r="V171" s="86">
        <f t="shared" si="76"/>
        <v>0</v>
      </c>
      <c r="W171" s="86">
        <f t="shared" si="77"/>
        <v>0</v>
      </c>
      <c r="X171" s="86">
        <f t="shared" si="78"/>
        <v>0</v>
      </c>
      <c r="Y171" s="86">
        <f t="shared" si="79"/>
        <v>0</v>
      </c>
      <c r="Z171" s="86">
        <f t="shared" si="80"/>
        <v>0</v>
      </c>
      <c r="AA171" s="86">
        <f t="shared" si="81"/>
        <v>0</v>
      </c>
      <c r="AB171" s="86">
        <f t="shared" si="82"/>
        <v>0</v>
      </c>
      <c r="AD171" s="170">
        <f t="shared" si="57"/>
        <v>-5452.3755587408332</v>
      </c>
      <c r="AE171" s="170">
        <f t="shared" si="58"/>
        <v>0</v>
      </c>
      <c r="AF171" s="170">
        <f t="shared" si="59"/>
        <v>0</v>
      </c>
      <c r="AG171" s="170">
        <f t="shared" si="60"/>
        <v>0</v>
      </c>
      <c r="AH171" s="170">
        <f t="shared" si="61"/>
        <v>-436.65061924239399</v>
      </c>
      <c r="AI171" s="170">
        <f t="shared" si="62"/>
        <v>0</v>
      </c>
      <c r="AJ171" s="170">
        <f t="shared" si="63"/>
        <v>0</v>
      </c>
      <c r="AK171" s="170">
        <f t="shared" si="64"/>
        <v>0</v>
      </c>
      <c r="AL171" s="170">
        <f t="shared" si="65"/>
        <v>0</v>
      </c>
      <c r="AM171" s="170">
        <f t="shared" si="66"/>
        <v>0</v>
      </c>
      <c r="AN171" s="170">
        <f t="shared" si="67"/>
        <v>0</v>
      </c>
      <c r="AO171" s="170">
        <f t="shared" si="68"/>
        <v>0</v>
      </c>
      <c r="AP171" s="170">
        <f t="shared" si="69"/>
        <v>5889.0261779832272</v>
      </c>
      <c r="AQ171" s="170">
        <f t="shared" si="70"/>
        <v>0</v>
      </c>
      <c r="AR171" s="170"/>
      <c r="AS171" s="170">
        <f>'Projection - England'!$B$13*'Eng19'!AP171</f>
        <v>0</v>
      </c>
      <c r="AT171" s="170">
        <f>'Projection - England'!$B$13*'Eng19'!AQ171</f>
        <v>0</v>
      </c>
      <c r="AU171" s="170">
        <f>'Projection - England'!$C$13*'Eng19'!AP171</f>
        <v>3263.1119382228585</v>
      </c>
      <c r="AV171" s="170">
        <f>'Projection - England'!$C$13*'Eng19'!AQ171</f>
        <v>0</v>
      </c>
      <c r="AW171" s="170">
        <f>'Projection - England'!$D$13*'Eng19'!AP171</f>
        <v>0</v>
      </c>
      <c r="AX171" s="170">
        <f>'Projection - England'!$D$13*'Eng19'!AQ171</f>
        <v>0</v>
      </c>
      <c r="AY171" s="170">
        <f>'Projection - England'!$E$13*'Eng19'!AP171</f>
        <v>646.45836777156308</v>
      </c>
      <c r="AZ171" s="170">
        <f>'Projection - England'!$E$13*'Eng19'!AQ171</f>
        <v>0</v>
      </c>
      <c r="BA171" s="170">
        <f>'Projection - England'!$F$13*'Eng19'!AP171</f>
        <v>1326.7025194054772</v>
      </c>
      <c r="BB171" s="170">
        <f>'Projection - England'!$F$13*'Eng19'!AQ171</f>
        <v>0</v>
      </c>
      <c r="BC171" s="170">
        <f>'Projection - England'!$G$13*'Eng19'!AP171</f>
        <v>652.75335258333007</v>
      </c>
      <c r="BD171" s="170">
        <f>'Projection - England'!$G$13*'Eng19'!AQ171</f>
        <v>0</v>
      </c>
    </row>
    <row r="172" spans="1:56" ht="19.95" customHeight="1">
      <c r="A172" s="132" t="s">
        <v>192</v>
      </c>
      <c r="B172" s="20" t="s">
        <v>131</v>
      </c>
      <c r="C172" s="20" t="s">
        <v>21</v>
      </c>
      <c r="D172" s="153">
        <v>2698.5776509515608</v>
      </c>
      <c r="E172" s="154">
        <v>3921.926500629429</v>
      </c>
      <c r="F172" s="155">
        <v>16862.326331014854</v>
      </c>
      <c r="G172" s="156">
        <v>14626.863462840691</v>
      </c>
      <c r="H172" s="157">
        <v>3888.00927784845</v>
      </c>
      <c r="I172" s="158">
        <v>0</v>
      </c>
      <c r="J172" s="159">
        <v>1728.8102838995101</v>
      </c>
      <c r="K172" s="160">
        <v>0</v>
      </c>
      <c r="L172" s="161">
        <v>1048.36599828564</v>
      </c>
      <c r="M172" s="162">
        <v>0</v>
      </c>
      <c r="N172" s="163">
        <v>5.4683430404889295</v>
      </c>
      <c r="O172" s="164">
        <v>418.11303846643995</v>
      </c>
      <c r="P172" s="170">
        <f t="shared" si="56"/>
        <v>45198.460886977067</v>
      </c>
      <c r="Q172" s="86">
        <f t="shared" si="71"/>
        <v>-0.94506059310872403</v>
      </c>
      <c r="R172" s="86">
        <f t="shared" si="72"/>
        <v>0</v>
      </c>
      <c r="S172" s="86">
        <f t="shared" si="73"/>
        <v>0</v>
      </c>
      <c r="T172" s="86">
        <f t="shared" si="74"/>
        <v>0</v>
      </c>
      <c r="U172" s="86">
        <f t="shared" si="75"/>
        <v>-8.8357360441388269E-2</v>
      </c>
      <c r="V172" s="86">
        <f t="shared" si="76"/>
        <v>0</v>
      </c>
      <c r="W172" s="86">
        <f t="shared" si="77"/>
        <v>0</v>
      </c>
      <c r="X172" s="86">
        <f t="shared" si="78"/>
        <v>0</v>
      </c>
      <c r="Y172" s="86">
        <f t="shared" si="79"/>
        <v>0</v>
      </c>
      <c r="Z172" s="86">
        <f t="shared" si="80"/>
        <v>0</v>
      </c>
      <c r="AA172" s="86">
        <f t="shared" si="81"/>
        <v>0</v>
      </c>
      <c r="AB172" s="86">
        <f t="shared" si="82"/>
        <v>0</v>
      </c>
      <c r="AD172" s="170">
        <f t="shared" si="57"/>
        <v>-2550.3193953582295</v>
      </c>
      <c r="AE172" s="170">
        <f t="shared" si="58"/>
        <v>0</v>
      </c>
      <c r="AF172" s="170">
        <f t="shared" si="59"/>
        <v>0</v>
      </c>
      <c r="AG172" s="170">
        <f t="shared" si="60"/>
        <v>0</v>
      </c>
      <c r="AH172" s="170">
        <f t="shared" si="61"/>
        <v>-343.5342371623172</v>
      </c>
      <c r="AI172" s="170">
        <f t="shared" si="62"/>
        <v>0</v>
      </c>
      <c r="AJ172" s="170">
        <f t="shared" si="63"/>
        <v>0</v>
      </c>
      <c r="AK172" s="170">
        <f t="shared" si="64"/>
        <v>0</v>
      </c>
      <c r="AL172" s="170">
        <f t="shared" si="65"/>
        <v>0</v>
      </c>
      <c r="AM172" s="170">
        <f t="shared" si="66"/>
        <v>0</v>
      </c>
      <c r="AN172" s="170">
        <f t="shared" si="67"/>
        <v>0</v>
      </c>
      <c r="AO172" s="170">
        <f t="shared" si="68"/>
        <v>0</v>
      </c>
      <c r="AP172" s="170">
        <f t="shared" si="69"/>
        <v>2893.8536325205469</v>
      </c>
      <c r="AQ172" s="170">
        <f t="shared" si="70"/>
        <v>0</v>
      </c>
      <c r="AR172" s="170"/>
      <c r="AS172" s="170">
        <f>'Projection - England'!$B$13*'Eng19'!AP172</f>
        <v>0</v>
      </c>
      <c r="AT172" s="170">
        <f>'Projection - England'!$B$13*'Eng19'!AQ172</f>
        <v>0</v>
      </c>
      <c r="AU172" s="170">
        <f>'Projection - England'!$C$13*'Eng19'!AP172</f>
        <v>1603.4855424910418</v>
      </c>
      <c r="AV172" s="170">
        <f>'Projection - England'!$C$13*'Eng19'!AQ172</f>
        <v>0</v>
      </c>
      <c r="AW172" s="170">
        <f>'Projection - England'!$D$13*'Eng19'!AP172</f>
        <v>0</v>
      </c>
      <c r="AX172" s="170">
        <f>'Projection - England'!$D$13*'Eng19'!AQ172</f>
        <v>0</v>
      </c>
      <c r="AY172" s="170">
        <f>'Projection - England'!$E$13*'Eng19'!AP172</f>
        <v>317.66812360981999</v>
      </c>
      <c r="AZ172" s="170">
        <f>'Projection - England'!$E$13*'Eng19'!AQ172</f>
        <v>0</v>
      </c>
      <c r="BA172" s="170">
        <f>'Projection - England'!$F$13*'Eng19'!AP172</f>
        <v>651.93850205816432</v>
      </c>
      <c r="BB172" s="170">
        <f>'Projection - England'!$F$13*'Eng19'!AQ172</f>
        <v>0</v>
      </c>
      <c r="BC172" s="170">
        <f>'Projection - England'!$G$13*'Eng19'!AP172</f>
        <v>320.76146436152163</v>
      </c>
      <c r="BD172" s="170">
        <f>'Projection - England'!$G$13*'Eng19'!AQ172</f>
        <v>0</v>
      </c>
    </row>
    <row r="173" spans="1:56" ht="19.95" customHeight="1">
      <c r="A173" s="132" t="s">
        <v>193</v>
      </c>
      <c r="B173" s="20" t="s">
        <v>131</v>
      </c>
      <c r="C173" s="20" t="s">
        <v>21</v>
      </c>
      <c r="D173" s="153">
        <v>4456.3700295746003</v>
      </c>
      <c r="E173" s="154">
        <v>6476.5806199560411</v>
      </c>
      <c r="F173" s="155">
        <v>14801.26638495208</v>
      </c>
      <c r="G173" s="156">
        <v>12839.041199886327</v>
      </c>
      <c r="H173" s="157">
        <v>8420.3806696834399</v>
      </c>
      <c r="I173" s="158">
        <v>0</v>
      </c>
      <c r="J173" s="159">
        <v>1883.8843134521601</v>
      </c>
      <c r="K173" s="160">
        <v>0</v>
      </c>
      <c r="L173" s="161">
        <v>631.26979090290502</v>
      </c>
      <c r="M173" s="162">
        <v>0</v>
      </c>
      <c r="N173" s="163">
        <v>2.4061975162638176</v>
      </c>
      <c r="O173" s="164">
        <v>183.9794151951215</v>
      </c>
      <c r="P173" s="170">
        <f t="shared" si="56"/>
        <v>49695.178621118939</v>
      </c>
      <c r="Q173" s="86">
        <f t="shared" si="71"/>
        <v>-0.94506059310872403</v>
      </c>
      <c r="R173" s="86">
        <f t="shared" si="72"/>
        <v>0</v>
      </c>
      <c r="S173" s="86">
        <f t="shared" si="73"/>
        <v>0</v>
      </c>
      <c r="T173" s="86">
        <f t="shared" si="74"/>
        <v>0</v>
      </c>
      <c r="U173" s="86">
        <f t="shared" si="75"/>
        <v>-8.8357360441388269E-2</v>
      </c>
      <c r="V173" s="86">
        <f t="shared" si="76"/>
        <v>0</v>
      </c>
      <c r="W173" s="86">
        <f t="shared" si="77"/>
        <v>0</v>
      </c>
      <c r="X173" s="86">
        <f t="shared" si="78"/>
        <v>0</v>
      </c>
      <c r="Y173" s="86">
        <f t="shared" si="79"/>
        <v>0</v>
      </c>
      <c r="Z173" s="86">
        <f t="shared" si="80"/>
        <v>0</v>
      </c>
      <c r="AA173" s="86">
        <f t="shared" si="81"/>
        <v>0</v>
      </c>
      <c r="AB173" s="86">
        <f t="shared" si="82"/>
        <v>0</v>
      </c>
      <c r="AD173" s="170">
        <f t="shared" si="57"/>
        <v>-4211.5397032617138</v>
      </c>
      <c r="AE173" s="170">
        <f t="shared" si="58"/>
        <v>0</v>
      </c>
      <c r="AF173" s="170">
        <f t="shared" si="59"/>
        <v>0</v>
      </c>
      <c r="AG173" s="170">
        <f t="shared" si="60"/>
        <v>0</v>
      </c>
      <c r="AH173" s="170">
        <f t="shared" si="61"/>
        <v>-744.002609884918</v>
      </c>
      <c r="AI173" s="170">
        <f t="shared" si="62"/>
        <v>0</v>
      </c>
      <c r="AJ173" s="170">
        <f t="shared" si="63"/>
        <v>0</v>
      </c>
      <c r="AK173" s="170">
        <f t="shared" si="64"/>
        <v>0</v>
      </c>
      <c r="AL173" s="170">
        <f t="shared" si="65"/>
        <v>0</v>
      </c>
      <c r="AM173" s="170">
        <f t="shared" si="66"/>
        <v>0</v>
      </c>
      <c r="AN173" s="170">
        <f t="shared" si="67"/>
        <v>0</v>
      </c>
      <c r="AO173" s="170">
        <f t="shared" si="68"/>
        <v>0</v>
      </c>
      <c r="AP173" s="170">
        <f t="shared" si="69"/>
        <v>4955.5423131466323</v>
      </c>
      <c r="AQ173" s="170">
        <f t="shared" si="70"/>
        <v>0</v>
      </c>
      <c r="AR173" s="170"/>
      <c r="AS173" s="170">
        <f>'Projection - England'!$B$13*'Eng19'!AP173</f>
        <v>0</v>
      </c>
      <c r="AT173" s="170">
        <f>'Projection - England'!$B$13*'Eng19'!AQ173</f>
        <v>0</v>
      </c>
      <c r="AU173" s="170">
        <f>'Projection - England'!$C$13*'Eng19'!AP173</f>
        <v>2745.8681272045369</v>
      </c>
      <c r="AV173" s="170">
        <f>'Projection - England'!$C$13*'Eng19'!AQ173</f>
        <v>0</v>
      </c>
      <c r="AW173" s="170">
        <f>'Projection - England'!$D$13*'Eng19'!AP173</f>
        <v>0</v>
      </c>
      <c r="AX173" s="170">
        <f>'Projection - England'!$D$13*'Eng19'!AQ173</f>
        <v>0</v>
      </c>
      <c r="AY173" s="170">
        <f>'Projection - England'!$E$13*'Eng19'!AP173</f>
        <v>543.98667935227036</v>
      </c>
      <c r="AZ173" s="170">
        <f>'Projection - England'!$E$13*'Eng19'!AQ173</f>
        <v>0</v>
      </c>
      <c r="BA173" s="170">
        <f>'Projection - England'!$F$13*'Eng19'!AP173</f>
        <v>1116.4036757811825</v>
      </c>
      <c r="BB173" s="170">
        <f>'Projection - England'!$F$13*'Eng19'!AQ173</f>
        <v>0</v>
      </c>
      <c r="BC173" s="170">
        <f>'Projection - England'!$G$13*'Eng19'!AP173</f>
        <v>549.28383080864398</v>
      </c>
      <c r="BD173" s="170">
        <f>'Projection - England'!$G$13*'Eng19'!AQ173</f>
        <v>0</v>
      </c>
    </row>
    <row r="174" spans="1:56" ht="19.95" customHeight="1">
      <c r="A174" s="132" t="s">
        <v>194</v>
      </c>
      <c r="B174" s="20" t="s">
        <v>131</v>
      </c>
      <c r="C174" s="20" t="s">
        <v>21</v>
      </c>
      <c r="D174" s="153">
        <v>7912.6227055590598</v>
      </c>
      <c r="E174" s="154">
        <v>11499.659706835406</v>
      </c>
      <c r="F174" s="155">
        <v>3243.821157165215</v>
      </c>
      <c r="G174" s="156">
        <v>2813.7831181964752</v>
      </c>
      <c r="H174" s="157">
        <v>11027.65320155974</v>
      </c>
      <c r="I174" s="158">
        <v>16644.129881914261</v>
      </c>
      <c r="J174" s="159">
        <v>897.09001986618398</v>
      </c>
      <c r="K174" s="160">
        <v>0</v>
      </c>
      <c r="L174" s="161">
        <v>748.57427440156505</v>
      </c>
      <c r="M174" s="162">
        <v>0</v>
      </c>
      <c r="N174" s="163">
        <v>9.9349539621671923</v>
      </c>
      <c r="O174" s="164">
        <v>759.63299255170989</v>
      </c>
      <c r="P174" s="170">
        <f t="shared" si="56"/>
        <v>55556.902012011778</v>
      </c>
      <c r="Q174" s="86">
        <f t="shared" si="71"/>
        <v>-0.94506059310872403</v>
      </c>
      <c r="R174" s="86">
        <f t="shared" si="72"/>
        <v>0</v>
      </c>
      <c r="S174" s="86">
        <f t="shared" si="73"/>
        <v>0</v>
      </c>
      <c r="T174" s="86">
        <f t="shared" si="74"/>
        <v>0</v>
      </c>
      <c r="U174" s="86">
        <f t="shared" si="75"/>
        <v>-8.8357360441388269E-2</v>
      </c>
      <c r="V174" s="86">
        <f t="shared" si="76"/>
        <v>0</v>
      </c>
      <c r="W174" s="86">
        <f t="shared" si="77"/>
        <v>0</v>
      </c>
      <c r="X174" s="86">
        <f t="shared" si="78"/>
        <v>0</v>
      </c>
      <c r="Y174" s="86">
        <f t="shared" si="79"/>
        <v>0</v>
      </c>
      <c r="Z174" s="86">
        <f t="shared" si="80"/>
        <v>0</v>
      </c>
      <c r="AA174" s="86">
        <f t="shared" si="81"/>
        <v>0</v>
      </c>
      <c r="AB174" s="86">
        <f t="shared" si="82"/>
        <v>0</v>
      </c>
      <c r="AD174" s="170">
        <f t="shared" si="57"/>
        <v>-7477.9079071612014</v>
      </c>
      <c r="AE174" s="170">
        <f t="shared" si="58"/>
        <v>0</v>
      </c>
      <c r="AF174" s="170">
        <f t="shared" si="59"/>
        <v>0</v>
      </c>
      <c r="AG174" s="170">
        <f t="shared" si="60"/>
        <v>0</v>
      </c>
      <c r="AH174" s="170">
        <f t="shared" si="61"/>
        <v>-974.37432875284333</v>
      </c>
      <c r="AI174" s="170">
        <f t="shared" si="62"/>
        <v>0</v>
      </c>
      <c r="AJ174" s="170">
        <f t="shared" si="63"/>
        <v>0</v>
      </c>
      <c r="AK174" s="170">
        <f t="shared" si="64"/>
        <v>0</v>
      </c>
      <c r="AL174" s="170">
        <f t="shared" si="65"/>
        <v>0</v>
      </c>
      <c r="AM174" s="170">
        <f t="shared" si="66"/>
        <v>0</v>
      </c>
      <c r="AN174" s="170">
        <f t="shared" si="67"/>
        <v>0</v>
      </c>
      <c r="AO174" s="170">
        <f t="shared" si="68"/>
        <v>0</v>
      </c>
      <c r="AP174" s="170">
        <f t="shared" si="69"/>
        <v>8452.2822359140446</v>
      </c>
      <c r="AQ174" s="170">
        <f t="shared" si="70"/>
        <v>0</v>
      </c>
      <c r="AR174" s="170"/>
      <c r="AS174" s="170">
        <f>'Projection - England'!$B$13*'Eng19'!AP174</f>
        <v>0</v>
      </c>
      <c r="AT174" s="170">
        <f>'Projection - England'!$B$13*'Eng19'!AQ174</f>
        <v>0</v>
      </c>
      <c r="AU174" s="170">
        <f>'Projection - England'!$C$13*'Eng19'!AP174</f>
        <v>4683.4132224362929</v>
      </c>
      <c r="AV174" s="170">
        <f>'Projection - England'!$C$13*'Eng19'!AQ174</f>
        <v>0</v>
      </c>
      <c r="AW174" s="170">
        <f>'Projection - England'!$D$13*'Eng19'!AP174</f>
        <v>0</v>
      </c>
      <c r="AX174" s="170">
        <f>'Projection - England'!$D$13*'Eng19'!AQ174</f>
        <v>0</v>
      </c>
      <c r="AY174" s="170">
        <f>'Projection - England'!$E$13*'Eng19'!AP174</f>
        <v>927.83567486955963</v>
      </c>
      <c r="AZ174" s="170">
        <f>'Projection - England'!$E$13*'Eng19'!AQ174</f>
        <v>0</v>
      </c>
      <c r="BA174" s="170">
        <f>'Projection - England'!$F$13*'Eng19'!AP174</f>
        <v>1904.162725415764</v>
      </c>
      <c r="BB174" s="170">
        <f>'Projection - England'!$F$13*'Eng19'!AQ174</f>
        <v>0</v>
      </c>
      <c r="BC174" s="170">
        <f>'Projection - England'!$G$13*'Eng19'!AP174</f>
        <v>936.8706131924298</v>
      </c>
      <c r="BD174" s="170">
        <f>'Projection - England'!$G$13*'Eng19'!AQ174</f>
        <v>0</v>
      </c>
    </row>
    <row r="175" spans="1:56" ht="19.95" customHeight="1">
      <c r="A175" s="132" t="s">
        <v>195</v>
      </c>
      <c r="B175" s="20" t="s">
        <v>131</v>
      </c>
      <c r="C175" s="20" t="s">
        <v>21</v>
      </c>
      <c r="D175" s="153">
        <v>10236.480301177078</v>
      </c>
      <c r="E175" s="154">
        <v>14876.99394242042</v>
      </c>
      <c r="F175" s="155">
        <v>3847.9064629650939</v>
      </c>
      <c r="G175" s="156">
        <v>3337.7839656709657</v>
      </c>
      <c r="H175" s="157">
        <v>10033.29969756454</v>
      </c>
      <c r="I175" s="158">
        <v>6672.0987136948606</v>
      </c>
      <c r="J175" s="159">
        <v>1161.9354043297201</v>
      </c>
      <c r="K175" s="160">
        <v>0</v>
      </c>
      <c r="L175" s="161">
        <v>0</v>
      </c>
      <c r="M175" s="162">
        <v>0</v>
      </c>
      <c r="N175" s="163">
        <v>0</v>
      </c>
      <c r="O175" s="164">
        <v>0</v>
      </c>
      <c r="P175" s="170">
        <f t="shared" si="56"/>
        <v>50166.498487822675</v>
      </c>
      <c r="Q175" s="86">
        <f t="shared" si="71"/>
        <v>-0.94506059310872403</v>
      </c>
      <c r="R175" s="86">
        <f t="shared" si="72"/>
        <v>0</v>
      </c>
      <c r="S175" s="86">
        <f t="shared" si="73"/>
        <v>0</v>
      </c>
      <c r="T175" s="86">
        <f t="shared" si="74"/>
        <v>0</v>
      </c>
      <c r="U175" s="86">
        <f t="shared" si="75"/>
        <v>-8.8357360441388269E-2</v>
      </c>
      <c r="V175" s="86">
        <f t="shared" si="76"/>
        <v>0</v>
      </c>
      <c r="W175" s="86">
        <f t="shared" si="77"/>
        <v>0</v>
      </c>
      <c r="X175" s="86">
        <f t="shared" si="78"/>
        <v>0</v>
      </c>
      <c r="Y175" s="86">
        <f t="shared" si="79"/>
        <v>0</v>
      </c>
      <c r="Z175" s="86">
        <f t="shared" si="80"/>
        <v>0</v>
      </c>
      <c r="AA175" s="86">
        <f t="shared" si="81"/>
        <v>0</v>
      </c>
      <c r="AB175" s="86">
        <f t="shared" si="82"/>
        <v>0</v>
      </c>
      <c r="AD175" s="170">
        <f t="shared" si="57"/>
        <v>-9674.0941447761797</v>
      </c>
      <c r="AE175" s="170">
        <f t="shared" si="58"/>
        <v>0</v>
      </c>
      <c r="AF175" s="170">
        <f t="shared" si="59"/>
        <v>0</v>
      </c>
      <c r="AG175" s="170">
        <f t="shared" si="60"/>
        <v>0</v>
      </c>
      <c r="AH175" s="170">
        <f t="shared" si="61"/>
        <v>-886.51587779418196</v>
      </c>
      <c r="AI175" s="170">
        <f t="shared" si="62"/>
        <v>0</v>
      </c>
      <c r="AJ175" s="170">
        <f t="shared" si="63"/>
        <v>0</v>
      </c>
      <c r="AK175" s="170">
        <f t="shared" si="64"/>
        <v>0</v>
      </c>
      <c r="AL175" s="170">
        <f t="shared" si="65"/>
        <v>0</v>
      </c>
      <c r="AM175" s="170">
        <f t="shared" si="66"/>
        <v>0</v>
      </c>
      <c r="AN175" s="170">
        <f t="shared" si="67"/>
        <v>0</v>
      </c>
      <c r="AO175" s="170">
        <f t="shared" si="68"/>
        <v>0</v>
      </c>
      <c r="AP175" s="170">
        <f t="shared" si="69"/>
        <v>10560.610022570361</v>
      </c>
      <c r="AQ175" s="170">
        <f t="shared" si="70"/>
        <v>0</v>
      </c>
      <c r="AR175" s="170"/>
      <c r="AS175" s="170">
        <f>'Projection - England'!$B$13*'Eng19'!AP175</f>
        <v>0</v>
      </c>
      <c r="AT175" s="170">
        <f>'Projection - England'!$B$13*'Eng19'!AQ175</f>
        <v>0</v>
      </c>
      <c r="AU175" s="170">
        <f>'Projection - England'!$C$13*'Eng19'!AP175</f>
        <v>5851.6385558616657</v>
      </c>
      <c r="AV175" s="170">
        <f>'Projection - England'!$C$13*'Eng19'!AQ175</f>
        <v>0</v>
      </c>
      <c r="AW175" s="170">
        <f>'Projection - England'!$D$13*'Eng19'!AP175</f>
        <v>0</v>
      </c>
      <c r="AX175" s="170">
        <f>'Projection - England'!$D$13*'Eng19'!AQ175</f>
        <v>0</v>
      </c>
      <c r="AY175" s="170">
        <f>'Projection - England'!$E$13*'Eng19'!AP175</f>
        <v>1159.2739633908093</v>
      </c>
      <c r="AZ175" s="170">
        <f>'Projection - England'!$E$13*'Eng19'!AQ175</f>
        <v>0</v>
      </c>
      <c r="BA175" s="170">
        <f>'Projection - England'!$F$13*'Eng19'!AP175</f>
        <v>2379.1349367377079</v>
      </c>
      <c r="BB175" s="170">
        <f>'Projection - England'!$F$13*'Eng19'!AQ175</f>
        <v>0</v>
      </c>
      <c r="BC175" s="170">
        <f>'Projection - England'!$G$13*'Eng19'!AP175</f>
        <v>1170.5625665801811</v>
      </c>
      <c r="BD175" s="170">
        <f>'Projection - England'!$G$13*'Eng19'!AQ175</f>
        <v>0</v>
      </c>
    </row>
    <row r="176" spans="1:56" ht="19.95" customHeight="1">
      <c r="A176" s="132" t="s">
        <v>196</v>
      </c>
      <c r="B176" s="20" t="s">
        <v>131</v>
      </c>
      <c r="C176" s="20" t="s">
        <v>21</v>
      </c>
      <c r="D176" s="153">
        <v>6793.9277141251532</v>
      </c>
      <c r="E176" s="154">
        <v>9873.8256192081808</v>
      </c>
      <c r="F176" s="155">
        <v>16535.575735768794</v>
      </c>
      <c r="G176" s="156">
        <v>14343.430664231204</v>
      </c>
      <c r="H176" s="157">
        <v>8305</v>
      </c>
      <c r="I176" s="158">
        <v>0</v>
      </c>
      <c r="J176" s="159">
        <v>2314</v>
      </c>
      <c r="K176" s="160">
        <v>0</v>
      </c>
      <c r="L176" s="161">
        <v>462</v>
      </c>
      <c r="M176" s="162">
        <v>0</v>
      </c>
      <c r="N176" s="163">
        <v>1.3375979426221274</v>
      </c>
      <c r="O176" s="164">
        <v>102.27360205737787</v>
      </c>
      <c r="P176" s="170">
        <f t="shared" si="56"/>
        <v>58731.370933333332</v>
      </c>
      <c r="Q176" s="86">
        <f t="shared" si="71"/>
        <v>-0.94506059310872403</v>
      </c>
      <c r="R176" s="86">
        <f t="shared" si="72"/>
        <v>0</v>
      </c>
      <c r="S176" s="86">
        <f t="shared" si="73"/>
        <v>0</v>
      </c>
      <c r="T176" s="86">
        <f t="shared" si="74"/>
        <v>0</v>
      </c>
      <c r="U176" s="86">
        <f t="shared" si="75"/>
        <v>-8.8357360441388269E-2</v>
      </c>
      <c r="V176" s="86">
        <f t="shared" si="76"/>
        <v>0</v>
      </c>
      <c r="W176" s="86">
        <f t="shared" si="77"/>
        <v>0</v>
      </c>
      <c r="X176" s="86">
        <f t="shared" si="78"/>
        <v>0</v>
      </c>
      <c r="Y176" s="86">
        <f t="shared" si="79"/>
        <v>0</v>
      </c>
      <c r="Z176" s="86">
        <f t="shared" si="80"/>
        <v>0</v>
      </c>
      <c r="AA176" s="86">
        <f t="shared" si="81"/>
        <v>0</v>
      </c>
      <c r="AB176" s="86">
        <f t="shared" si="82"/>
        <v>0</v>
      </c>
      <c r="AD176" s="170">
        <f t="shared" si="57"/>
        <v>-6420.6733550489153</v>
      </c>
      <c r="AE176" s="170">
        <f t="shared" si="58"/>
        <v>0</v>
      </c>
      <c r="AF176" s="170">
        <f t="shared" si="59"/>
        <v>0</v>
      </c>
      <c r="AG176" s="170">
        <f t="shared" si="60"/>
        <v>0</v>
      </c>
      <c r="AH176" s="170">
        <f t="shared" si="61"/>
        <v>-733.80787846572957</v>
      </c>
      <c r="AI176" s="170">
        <f t="shared" si="62"/>
        <v>0</v>
      </c>
      <c r="AJ176" s="170">
        <f t="shared" si="63"/>
        <v>0</v>
      </c>
      <c r="AK176" s="170">
        <f t="shared" si="64"/>
        <v>0</v>
      </c>
      <c r="AL176" s="170">
        <f t="shared" si="65"/>
        <v>0</v>
      </c>
      <c r="AM176" s="170">
        <f t="shared" si="66"/>
        <v>0</v>
      </c>
      <c r="AN176" s="170">
        <f t="shared" si="67"/>
        <v>0</v>
      </c>
      <c r="AO176" s="170">
        <f t="shared" si="68"/>
        <v>0</v>
      </c>
      <c r="AP176" s="170">
        <f t="shared" si="69"/>
        <v>7154.4812335146453</v>
      </c>
      <c r="AQ176" s="170">
        <f t="shared" si="70"/>
        <v>0</v>
      </c>
      <c r="AR176" s="170"/>
      <c r="AS176" s="170">
        <f>'Projection - England'!$B$13*'Eng19'!AP176</f>
        <v>0</v>
      </c>
      <c r="AT176" s="170">
        <f>'Projection - England'!$B$13*'Eng19'!AQ176</f>
        <v>0</v>
      </c>
      <c r="AU176" s="170">
        <f>'Projection - England'!$C$13*'Eng19'!AP176</f>
        <v>3964.3011287934428</v>
      </c>
      <c r="AV176" s="170">
        <f>'Projection - England'!$C$13*'Eng19'!AQ176</f>
        <v>0</v>
      </c>
      <c r="AW176" s="170">
        <f>'Projection - England'!$D$13*'Eng19'!AP176</f>
        <v>0</v>
      </c>
      <c r="AX176" s="170">
        <f>'Projection - England'!$D$13*'Eng19'!AQ176</f>
        <v>0</v>
      </c>
      <c r="AY176" s="170">
        <f>'Projection - England'!$E$13*'Eng19'!AP176</f>
        <v>785.37165919919096</v>
      </c>
      <c r="AZ176" s="170">
        <f>'Projection - England'!$E$13*'Eng19'!AQ176</f>
        <v>0</v>
      </c>
      <c r="BA176" s="170">
        <f>'Projection - England'!$F$13*'Eng19'!AP176</f>
        <v>1611.789112609056</v>
      </c>
      <c r="BB176" s="170">
        <f>'Projection - England'!$F$13*'Eng19'!AQ176</f>
        <v>0</v>
      </c>
      <c r="BC176" s="170">
        <f>'Projection - England'!$G$13*'Eng19'!AP176</f>
        <v>793.01933291295768</v>
      </c>
      <c r="BD176" s="170">
        <f>'Projection - England'!$G$13*'Eng19'!AQ176</f>
        <v>0</v>
      </c>
    </row>
    <row r="177" spans="1:56" ht="19.95" customHeight="1">
      <c r="A177" s="132" t="s">
        <v>197</v>
      </c>
      <c r="B177" s="20" t="s">
        <v>131</v>
      </c>
      <c r="C177" s="20" t="s">
        <v>21</v>
      </c>
      <c r="D177" s="153">
        <v>2309.4492158192625</v>
      </c>
      <c r="E177" s="154">
        <v>3356.3940908595332</v>
      </c>
      <c r="F177" s="155">
        <v>18644.944345067612</v>
      </c>
      <c r="G177" s="156">
        <v>16173.157241415705</v>
      </c>
      <c r="H177" s="157">
        <v>2980.94367513516</v>
      </c>
      <c r="I177" s="158">
        <v>0</v>
      </c>
      <c r="J177" s="159">
        <v>2042.4039383038701</v>
      </c>
      <c r="K177" s="160">
        <v>0</v>
      </c>
      <c r="L177" s="161">
        <v>493.62089413600501</v>
      </c>
      <c r="M177" s="162">
        <v>0</v>
      </c>
      <c r="N177" s="163">
        <v>3.1446038779912286</v>
      </c>
      <c r="O177" s="164">
        <v>240.43844222375367</v>
      </c>
      <c r="P177" s="170">
        <f t="shared" si="56"/>
        <v>46244.496446838893</v>
      </c>
      <c r="Q177" s="86">
        <f t="shared" si="71"/>
        <v>-0.94506059310872403</v>
      </c>
      <c r="R177" s="86">
        <f t="shared" si="72"/>
        <v>0</v>
      </c>
      <c r="S177" s="86">
        <f t="shared" si="73"/>
        <v>0</v>
      </c>
      <c r="T177" s="86">
        <f t="shared" si="74"/>
        <v>0</v>
      </c>
      <c r="U177" s="86">
        <f t="shared" si="75"/>
        <v>-8.8357360441388269E-2</v>
      </c>
      <c r="V177" s="86">
        <f t="shared" si="76"/>
        <v>0</v>
      </c>
      <c r="W177" s="86">
        <f t="shared" si="77"/>
        <v>0</v>
      </c>
      <c r="X177" s="86">
        <f t="shared" si="78"/>
        <v>0</v>
      </c>
      <c r="Y177" s="86">
        <f t="shared" si="79"/>
        <v>0</v>
      </c>
      <c r="Z177" s="86">
        <f t="shared" si="80"/>
        <v>0</v>
      </c>
      <c r="AA177" s="86">
        <f t="shared" si="81"/>
        <v>0</v>
      </c>
      <c r="AB177" s="86">
        <f t="shared" si="82"/>
        <v>0</v>
      </c>
      <c r="AD177" s="170">
        <f t="shared" si="57"/>
        <v>-2182.5694456566298</v>
      </c>
      <c r="AE177" s="170">
        <f t="shared" si="58"/>
        <v>0</v>
      </c>
      <c r="AF177" s="170">
        <f t="shared" si="59"/>
        <v>0</v>
      </c>
      <c r="AG177" s="170">
        <f t="shared" si="60"/>
        <v>0</v>
      </c>
      <c r="AH177" s="170">
        <f t="shared" si="61"/>
        <v>-263.38831475939395</v>
      </c>
      <c r="AI177" s="170">
        <f t="shared" si="62"/>
        <v>0</v>
      </c>
      <c r="AJ177" s="170">
        <f t="shared" si="63"/>
        <v>0</v>
      </c>
      <c r="AK177" s="170">
        <f t="shared" si="64"/>
        <v>0</v>
      </c>
      <c r="AL177" s="170">
        <f t="shared" si="65"/>
        <v>0</v>
      </c>
      <c r="AM177" s="170">
        <f t="shared" si="66"/>
        <v>0</v>
      </c>
      <c r="AN177" s="170">
        <f t="shared" si="67"/>
        <v>0</v>
      </c>
      <c r="AO177" s="170">
        <f t="shared" si="68"/>
        <v>0</v>
      </c>
      <c r="AP177" s="170">
        <f t="shared" si="69"/>
        <v>2445.9577604160236</v>
      </c>
      <c r="AQ177" s="170">
        <f t="shared" si="70"/>
        <v>0</v>
      </c>
      <c r="AR177" s="170"/>
      <c r="AS177" s="170">
        <f>'Projection - England'!$B$13*'Eng19'!AP177</f>
        <v>0</v>
      </c>
      <c r="AT177" s="170">
        <f>'Projection - England'!$B$13*'Eng19'!AQ177</f>
        <v>0</v>
      </c>
      <c r="AU177" s="170">
        <f>'Projection - England'!$C$13*'Eng19'!AP177</f>
        <v>1355.3062471078567</v>
      </c>
      <c r="AV177" s="170">
        <f>'Projection - England'!$C$13*'Eng19'!AQ177</f>
        <v>0</v>
      </c>
      <c r="AW177" s="170">
        <f>'Projection - England'!$D$13*'Eng19'!AP177</f>
        <v>0</v>
      </c>
      <c r="AX177" s="170">
        <f>'Projection - England'!$D$13*'Eng19'!AQ177</f>
        <v>0</v>
      </c>
      <c r="AY177" s="170">
        <f>'Projection - England'!$E$13*'Eng19'!AP177</f>
        <v>268.50107533029109</v>
      </c>
      <c r="AZ177" s="170">
        <f>'Projection - England'!$E$13*'Eng19'!AQ177</f>
        <v>0</v>
      </c>
      <c r="BA177" s="170">
        <f>'Projection - England'!$F$13*'Eng19'!AP177</f>
        <v>551.0347933645337</v>
      </c>
      <c r="BB177" s="170">
        <f>'Projection - England'!$F$13*'Eng19'!AQ177</f>
        <v>0</v>
      </c>
      <c r="BC177" s="170">
        <f>'Projection - England'!$G$13*'Eng19'!AP177</f>
        <v>271.11564461334279</v>
      </c>
      <c r="BD177" s="170">
        <f>'Projection - England'!$G$13*'Eng19'!AQ177</f>
        <v>0</v>
      </c>
    </row>
    <row r="178" spans="1:56" ht="19.95" customHeight="1">
      <c r="A178" s="132" t="s">
        <v>198</v>
      </c>
      <c r="B178" s="20" t="s">
        <v>131</v>
      </c>
      <c r="C178" s="20" t="s">
        <v>21</v>
      </c>
      <c r="D178" s="153">
        <v>8255.7613357029622</v>
      </c>
      <c r="E178" s="154">
        <v>11998.353708275947</v>
      </c>
      <c r="F178" s="155">
        <v>2651.9739979787801</v>
      </c>
      <c r="G178" s="156">
        <v>2300.3979886270417</v>
      </c>
      <c r="H178" s="157">
        <v>11985.379358860921</v>
      </c>
      <c r="I178" s="158">
        <v>22379.247744402281</v>
      </c>
      <c r="J178" s="159">
        <v>0</v>
      </c>
      <c r="K178" s="160">
        <v>0</v>
      </c>
      <c r="L178" s="161">
        <v>713.91330244131495</v>
      </c>
      <c r="M178" s="162">
        <v>0</v>
      </c>
      <c r="N178" s="163">
        <v>0.53086836518088509</v>
      </c>
      <c r="O178" s="164">
        <v>40.590537855438853</v>
      </c>
      <c r="P178" s="170">
        <f t="shared" si="56"/>
        <v>60326.148842509865</v>
      </c>
      <c r="Q178" s="86">
        <f t="shared" si="71"/>
        <v>-0.94506059310872403</v>
      </c>
      <c r="R178" s="86">
        <f t="shared" si="72"/>
        <v>0</v>
      </c>
      <c r="S178" s="86">
        <f t="shared" si="73"/>
        <v>0</v>
      </c>
      <c r="T178" s="86">
        <f t="shared" si="74"/>
        <v>0</v>
      </c>
      <c r="U178" s="86">
        <f t="shared" si="75"/>
        <v>-8.8357360441388269E-2</v>
      </c>
      <c r="V178" s="86">
        <f t="shared" si="76"/>
        <v>0</v>
      </c>
      <c r="W178" s="86">
        <f t="shared" si="77"/>
        <v>0</v>
      </c>
      <c r="X178" s="86">
        <f t="shared" si="78"/>
        <v>0</v>
      </c>
      <c r="Y178" s="86">
        <f t="shared" si="79"/>
        <v>0</v>
      </c>
      <c r="Z178" s="86">
        <f t="shared" si="80"/>
        <v>0</v>
      </c>
      <c r="AA178" s="86">
        <f t="shared" si="81"/>
        <v>0</v>
      </c>
      <c r="AB178" s="86">
        <f t="shared" si="82"/>
        <v>0</v>
      </c>
      <c r="AD178" s="170">
        <f t="shared" si="57"/>
        <v>-7802.1947044835133</v>
      </c>
      <c r="AE178" s="170">
        <f t="shared" si="58"/>
        <v>0</v>
      </c>
      <c r="AF178" s="170">
        <f t="shared" si="59"/>
        <v>0</v>
      </c>
      <c r="AG178" s="170">
        <f t="shared" si="60"/>
        <v>0</v>
      </c>
      <c r="AH178" s="170">
        <f t="shared" si="61"/>
        <v>-1058.9964840376495</v>
      </c>
      <c r="AI178" s="170">
        <f t="shared" si="62"/>
        <v>0</v>
      </c>
      <c r="AJ178" s="170">
        <f t="shared" si="63"/>
        <v>0</v>
      </c>
      <c r="AK178" s="170">
        <f t="shared" si="64"/>
        <v>0</v>
      </c>
      <c r="AL178" s="170">
        <f t="shared" si="65"/>
        <v>0</v>
      </c>
      <c r="AM178" s="170">
        <f t="shared" si="66"/>
        <v>0</v>
      </c>
      <c r="AN178" s="170">
        <f t="shared" si="67"/>
        <v>0</v>
      </c>
      <c r="AO178" s="170">
        <f t="shared" si="68"/>
        <v>0</v>
      </c>
      <c r="AP178" s="170">
        <f t="shared" si="69"/>
        <v>8861.191188521163</v>
      </c>
      <c r="AQ178" s="170">
        <f t="shared" si="70"/>
        <v>0</v>
      </c>
      <c r="AR178" s="170"/>
      <c r="AS178" s="170">
        <f>'Projection - England'!$B$13*'Eng19'!AP178</f>
        <v>0</v>
      </c>
      <c r="AT178" s="170">
        <f>'Projection - England'!$B$13*'Eng19'!AQ178</f>
        <v>0</v>
      </c>
      <c r="AU178" s="170">
        <f>'Projection - England'!$C$13*'Eng19'!AP178</f>
        <v>4909.9898489568168</v>
      </c>
      <c r="AV178" s="170">
        <f>'Projection - England'!$C$13*'Eng19'!AQ178</f>
        <v>0</v>
      </c>
      <c r="AW178" s="170">
        <f>'Projection - England'!$D$13*'Eng19'!AP178</f>
        <v>0</v>
      </c>
      <c r="AX178" s="170">
        <f>'Projection - England'!$D$13*'Eng19'!AQ178</f>
        <v>0</v>
      </c>
      <c r="AY178" s="170">
        <f>'Projection - England'!$E$13*'Eng19'!AP178</f>
        <v>972.72299682744995</v>
      </c>
      <c r="AZ178" s="170">
        <f>'Projection - England'!$E$13*'Eng19'!AQ178</f>
        <v>0</v>
      </c>
      <c r="BA178" s="170">
        <f>'Projection - England'!$F$13*'Eng19'!AP178</f>
        <v>1996.283310591547</v>
      </c>
      <c r="BB178" s="170">
        <f>'Projection - England'!$F$13*'Eng19'!AQ178</f>
        <v>0</v>
      </c>
      <c r="BC178" s="170">
        <f>'Projection - England'!$G$13*'Eng19'!AP178</f>
        <v>982.19503214535143</v>
      </c>
      <c r="BD178" s="170">
        <f>'Projection - England'!$G$13*'Eng19'!AQ178</f>
        <v>0</v>
      </c>
    </row>
    <row r="179" spans="1:56" ht="19.95" customHeight="1">
      <c r="A179" s="132" t="s">
        <v>199</v>
      </c>
      <c r="B179" s="20" t="s">
        <v>131</v>
      </c>
      <c r="C179" s="20" t="s">
        <v>21</v>
      </c>
      <c r="D179" s="153">
        <v>9769.3836198279405</v>
      </c>
      <c r="E179" s="154">
        <v>14198.147865008761</v>
      </c>
      <c r="F179" s="155">
        <v>9740.3063628688597</v>
      </c>
      <c r="G179" s="156">
        <v>8449.019931127541</v>
      </c>
      <c r="H179" s="157">
        <v>3354.4403189622599</v>
      </c>
      <c r="I179" s="158">
        <v>0</v>
      </c>
      <c r="J179" s="159">
        <v>1330.1785124621099</v>
      </c>
      <c r="K179" s="160">
        <v>0</v>
      </c>
      <c r="L179" s="161">
        <v>0</v>
      </c>
      <c r="M179" s="162">
        <v>0</v>
      </c>
      <c r="N179" s="163">
        <v>8.8467487672879965</v>
      </c>
      <c r="O179" s="164">
        <v>676.42812095952399</v>
      </c>
      <c r="P179" s="170">
        <f t="shared" si="56"/>
        <v>47526.751479984283</v>
      </c>
      <c r="Q179" s="86">
        <f t="shared" si="71"/>
        <v>-0.94506059310872403</v>
      </c>
      <c r="R179" s="86">
        <f t="shared" si="72"/>
        <v>0</v>
      </c>
      <c r="S179" s="86">
        <f t="shared" si="73"/>
        <v>0</v>
      </c>
      <c r="T179" s="86">
        <f t="shared" si="74"/>
        <v>0</v>
      </c>
      <c r="U179" s="86">
        <f t="shared" si="75"/>
        <v>-8.8357360441388269E-2</v>
      </c>
      <c r="V179" s="86">
        <f t="shared" si="76"/>
        <v>0</v>
      </c>
      <c r="W179" s="86">
        <f t="shared" si="77"/>
        <v>0</v>
      </c>
      <c r="X179" s="86">
        <f t="shared" si="78"/>
        <v>0</v>
      </c>
      <c r="Y179" s="86">
        <f t="shared" si="79"/>
        <v>0</v>
      </c>
      <c r="Z179" s="86">
        <f t="shared" si="80"/>
        <v>0</v>
      </c>
      <c r="AA179" s="86">
        <f t="shared" si="81"/>
        <v>0</v>
      </c>
      <c r="AB179" s="86">
        <f t="shared" si="82"/>
        <v>0</v>
      </c>
      <c r="AD179" s="170">
        <f t="shared" si="57"/>
        <v>-9232.6594780612468</v>
      </c>
      <c r="AE179" s="170">
        <f t="shared" si="58"/>
        <v>0</v>
      </c>
      <c r="AF179" s="170">
        <f t="shared" si="59"/>
        <v>0</v>
      </c>
      <c r="AG179" s="170">
        <f t="shared" si="60"/>
        <v>0</v>
      </c>
      <c r="AH179" s="170">
        <f t="shared" si="61"/>
        <v>-296.38949234167382</v>
      </c>
      <c r="AI179" s="170">
        <f t="shared" si="62"/>
        <v>0</v>
      </c>
      <c r="AJ179" s="170">
        <f t="shared" si="63"/>
        <v>0</v>
      </c>
      <c r="AK179" s="170">
        <f t="shared" si="64"/>
        <v>0</v>
      </c>
      <c r="AL179" s="170">
        <f t="shared" si="65"/>
        <v>0</v>
      </c>
      <c r="AM179" s="170">
        <f t="shared" si="66"/>
        <v>0</v>
      </c>
      <c r="AN179" s="170">
        <f t="shared" si="67"/>
        <v>0</v>
      </c>
      <c r="AO179" s="170">
        <f t="shared" si="68"/>
        <v>0</v>
      </c>
      <c r="AP179" s="170">
        <f t="shared" si="69"/>
        <v>9529.0489704029205</v>
      </c>
      <c r="AQ179" s="170">
        <f t="shared" si="70"/>
        <v>0</v>
      </c>
      <c r="AR179" s="170"/>
      <c r="AS179" s="170">
        <f>'Projection - England'!$B$13*'Eng19'!AP179</f>
        <v>0</v>
      </c>
      <c r="AT179" s="170">
        <f>'Projection - England'!$B$13*'Eng19'!AQ179</f>
        <v>0</v>
      </c>
      <c r="AU179" s="170">
        <f>'Projection - England'!$C$13*'Eng19'!AP179</f>
        <v>5280.0501331581227</v>
      </c>
      <c r="AV179" s="170">
        <f>'Projection - England'!$C$13*'Eng19'!AQ179</f>
        <v>0</v>
      </c>
      <c r="AW179" s="170">
        <f>'Projection - England'!$D$13*'Eng19'!AP179</f>
        <v>0</v>
      </c>
      <c r="AX179" s="170">
        <f>'Projection - England'!$D$13*'Eng19'!AQ179</f>
        <v>0</v>
      </c>
      <c r="AY179" s="170">
        <f>'Projection - England'!$E$13*'Eng19'!AP179</f>
        <v>1046.0360096296231</v>
      </c>
      <c r="AZ179" s="170">
        <f>'Projection - England'!$E$13*'Eng19'!AQ179</f>
        <v>0</v>
      </c>
      <c r="BA179" s="170">
        <f>'Projection - England'!$F$13*'Eng19'!AP179</f>
        <v>2146.7408862667362</v>
      </c>
      <c r="BB179" s="170">
        <f>'Projection - England'!$F$13*'Eng19'!AQ179</f>
        <v>0</v>
      </c>
      <c r="BC179" s="170">
        <f>'Projection - England'!$G$13*'Eng19'!AP179</f>
        <v>1056.2219413484413</v>
      </c>
      <c r="BD179" s="170">
        <f>'Projection - England'!$G$13*'Eng19'!AQ179</f>
        <v>0</v>
      </c>
    </row>
    <row r="180" spans="1:56" ht="19.95" customHeight="1">
      <c r="A180" s="132" t="s">
        <v>200</v>
      </c>
      <c r="B180" s="20" t="s">
        <v>131</v>
      </c>
      <c r="C180" s="20" t="s">
        <v>21</v>
      </c>
      <c r="D180" s="153">
        <v>3099.6644127493278</v>
      </c>
      <c r="E180" s="154">
        <v>4504.8383170048546</v>
      </c>
      <c r="F180" s="155">
        <v>14518.1064976948</v>
      </c>
      <c r="G180" s="156">
        <v>12593.42022637642</v>
      </c>
      <c r="H180" s="157">
        <v>8924.7745583812193</v>
      </c>
      <c r="I180" s="158">
        <v>0</v>
      </c>
      <c r="J180" s="159">
        <v>1849.8674893888599</v>
      </c>
      <c r="K180" s="160">
        <v>0</v>
      </c>
      <c r="L180" s="161">
        <v>669.82363995733397</v>
      </c>
      <c r="M180" s="162">
        <v>0</v>
      </c>
      <c r="N180" s="163">
        <v>1.7594462302163176</v>
      </c>
      <c r="O180" s="164">
        <v>134.52839441255921</v>
      </c>
      <c r="P180" s="170">
        <f t="shared" si="56"/>
        <v>46296.782982195597</v>
      </c>
      <c r="Q180" s="86">
        <f t="shared" si="71"/>
        <v>-0.94506059310872403</v>
      </c>
      <c r="R180" s="86">
        <f t="shared" si="72"/>
        <v>0</v>
      </c>
      <c r="S180" s="86">
        <f t="shared" si="73"/>
        <v>0</v>
      </c>
      <c r="T180" s="86">
        <f t="shared" si="74"/>
        <v>0</v>
      </c>
      <c r="U180" s="86">
        <f t="shared" si="75"/>
        <v>-8.8357360441388269E-2</v>
      </c>
      <c r="V180" s="86">
        <f t="shared" si="76"/>
        <v>0</v>
      </c>
      <c r="W180" s="86">
        <f t="shared" si="77"/>
        <v>0</v>
      </c>
      <c r="X180" s="86">
        <f t="shared" si="78"/>
        <v>0</v>
      </c>
      <c r="Y180" s="86">
        <f t="shared" si="79"/>
        <v>0</v>
      </c>
      <c r="Z180" s="86">
        <f t="shared" si="80"/>
        <v>0</v>
      </c>
      <c r="AA180" s="86">
        <f t="shared" si="81"/>
        <v>0</v>
      </c>
      <c r="AB180" s="86">
        <f t="shared" si="82"/>
        <v>0</v>
      </c>
      <c r="AD180" s="170">
        <f t="shared" si="57"/>
        <v>-2929.3706883508844</v>
      </c>
      <c r="AE180" s="170">
        <f t="shared" si="58"/>
        <v>0</v>
      </c>
      <c r="AF180" s="170">
        <f t="shared" si="59"/>
        <v>0</v>
      </c>
      <c r="AG180" s="170">
        <f t="shared" si="60"/>
        <v>0</v>
      </c>
      <c r="AH180" s="170">
        <f t="shared" si="61"/>
        <v>-788.56952251302118</v>
      </c>
      <c r="AI180" s="170">
        <f t="shared" si="62"/>
        <v>0</v>
      </c>
      <c r="AJ180" s="170">
        <f t="shared" si="63"/>
        <v>0</v>
      </c>
      <c r="AK180" s="170">
        <f t="shared" si="64"/>
        <v>0</v>
      </c>
      <c r="AL180" s="170">
        <f t="shared" si="65"/>
        <v>0</v>
      </c>
      <c r="AM180" s="170">
        <f t="shared" si="66"/>
        <v>0</v>
      </c>
      <c r="AN180" s="170">
        <f t="shared" si="67"/>
        <v>0</v>
      </c>
      <c r="AO180" s="170">
        <f t="shared" si="68"/>
        <v>0</v>
      </c>
      <c r="AP180" s="170">
        <f t="shared" si="69"/>
        <v>3717.9402108639056</v>
      </c>
      <c r="AQ180" s="170">
        <f t="shared" si="70"/>
        <v>0</v>
      </c>
      <c r="AR180" s="170"/>
      <c r="AS180" s="170">
        <f>'Projection - England'!$B$13*'Eng19'!AP180</f>
        <v>0</v>
      </c>
      <c r="AT180" s="170">
        <f>'Projection - England'!$B$13*'Eng19'!AQ180</f>
        <v>0</v>
      </c>
      <c r="AU180" s="170">
        <f>'Projection - England'!$C$13*'Eng19'!AP180</f>
        <v>2060.1122700092328</v>
      </c>
      <c r="AV180" s="170">
        <f>'Projection - England'!$C$13*'Eng19'!AQ180</f>
        <v>0</v>
      </c>
      <c r="AW180" s="170">
        <f>'Projection - England'!$D$13*'Eng19'!AP180</f>
        <v>0</v>
      </c>
      <c r="AX180" s="170">
        <f>'Projection - England'!$D$13*'Eng19'!AQ180</f>
        <v>0</v>
      </c>
      <c r="AY180" s="170">
        <f>'Projection - England'!$E$13*'Eng19'!AP180</f>
        <v>408.13090102622857</v>
      </c>
      <c r="AZ180" s="170">
        <f>'Projection - England'!$E$13*'Eng19'!AQ180</f>
        <v>0</v>
      </c>
      <c r="BA180" s="170">
        <f>'Projection - England'!$F$13*'Eng19'!AP180</f>
        <v>837.59190325781628</v>
      </c>
      <c r="BB180" s="170">
        <f>'Projection - England'!$F$13*'Eng19'!AQ180</f>
        <v>0</v>
      </c>
      <c r="BC180" s="170">
        <f>'Projection - England'!$G$13*'Eng19'!AP180</f>
        <v>412.10513657062904</v>
      </c>
      <c r="BD180" s="170">
        <f>'Projection - England'!$G$13*'Eng19'!AQ180</f>
        <v>0</v>
      </c>
    </row>
    <row r="181" spans="1:56" ht="19.95" customHeight="1">
      <c r="A181" s="132" t="s">
        <v>201</v>
      </c>
      <c r="B181" s="20" t="s">
        <v>131</v>
      </c>
      <c r="C181" s="20" t="s">
        <v>21</v>
      </c>
      <c r="D181" s="153">
        <v>2524.8176398420946</v>
      </c>
      <c r="E181" s="154">
        <v>3669.3956934912385</v>
      </c>
      <c r="F181" s="155">
        <v>19758.212106436746</v>
      </c>
      <c r="G181" s="156">
        <v>17138.837493563253</v>
      </c>
      <c r="H181" s="157">
        <v>2874</v>
      </c>
      <c r="I181" s="158">
        <v>0</v>
      </c>
      <c r="J181" s="159">
        <v>1733</v>
      </c>
      <c r="K181" s="160">
        <v>0</v>
      </c>
      <c r="L181" s="161">
        <v>768</v>
      </c>
      <c r="M181" s="162">
        <v>0</v>
      </c>
      <c r="N181" s="163">
        <v>3.8501718935231608</v>
      </c>
      <c r="O181" s="164">
        <v>294.38662810647685</v>
      </c>
      <c r="P181" s="170">
        <f t="shared" si="56"/>
        <v>48764.49973333333</v>
      </c>
      <c r="Q181" s="86">
        <f t="shared" si="71"/>
        <v>-0.94506059310872403</v>
      </c>
      <c r="R181" s="86">
        <f t="shared" si="72"/>
        <v>0</v>
      </c>
      <c r="S181" s="86">
        <f t="shared" si="73"/>
        <v>0</v>
      </c>
      <c r="T181" s="86">
        <f t="shared" si="74"/>
        <v>0</v>
      </c>
      <c r="U181" s="86">
        <f t="shared" si="75"/>
        <v>-8.8357360441388269E-2</v>
      </c>
      <c r="V181" s="86">
        <f t="shared" si="76"/>
        <v>0</v>
      </c>
      <c r="W181" s="86">
        <f t="shared" si="77"/>
        <v>0</v>
      </c>
      <c r="X181" s="86">
        <f t="shared" si="78"/>
        <v>0</v>
      </c>
      <c r="Y181" s="86">
        <f t="shared" si="79"/>
        <v>0</v>
      </c>
      <c r="Z181" s="86">
        <f t="shared" si="80"/>
        <v>0</v>
      </c>
      <c r="AA181" s="86">
        <f t="shared" si="81"/>
        <v>0</v>
      </c>
      <c r="AB181" s="86">
        <f t="shared" si="82"/>
        <v>0</v>
      </c>
      <c r="AD181" s="170">
        <f t="shared" si="57"/>
        <v>-2386.1056562005388</v>
      </c>
      <c r="AE181" s="170">
        <f t="shared" si="58"/>
        <v>0</v>
      </c>
      <c r="AF181" s="170">
        <f t="shared" si="59"/>
        <v>0</v>
      </c>
      <c r="AG181" s="170">
        <f t="shared" si="60"/>
        <v>0</v>
      </c>
      <c r="AH181" s="170">
        <f t="shared" si="61"/>
        <v>-253.93905390854988</v>
      </c>
      <c r="AI181" s="170">
        <f t="shared" si="62"/>
        <v>0</v>
      </c>
      <c r="AJ181" s="170">
        <f t="shared" si="63"/>
        <v>0</v>
      </c>
      <c r="AK181" s="170">
        <f t="shared" si="64"/>
        <v>0</v>
      </c>
      <c r="AL181" s="170">
        <f t="shared" si="65"/>
        <v>0</v>
      </c>
      <c r="AM181" s="170">
        <f t="shared" si="66"/>
        <v>0</v>
      </c>
      <c r="AN181" s="170">
        <f t="shared" si="67"/>
        <v>0</v>
      </c>
      <c r="AO181" s="170">
        <f t="shared" si="68"/>
        <v>0</v>
      </c>
      <c r="AP181" s="170">
        <f t="shared" si="69"/>
        <v>2640.0447101090886</v>
      </c>
      <c r="AQ181" s="170">
        <f t="shared" si="70"/>
        <v>0</v>
      </c>
      <c r="AR181" s="170"/>
      <c r="AS181" s="170">
        <f>'Projection - England'!$B$13*'Eng19'!AP181</f>
        <v>0</v>
      </c>
      <c r="AT181" s="170">
        <f>'Projection - England'!$B$13*'Eng19'!AQ181</f>
        <v>0</v>
      </c>
      <c r="AU181" s="170">
        <f>'Projection - England'!$C$13*'Eng19'!AP181</f>
        <v>1462.8499094139379</v>
      </c>
      <c r="AV181" s="170">
        <f>'Projection - England'!$C$13*'Eng19'!AQ181</f>
        <v>0</v>
      </c>
      <c r="AW181" s="170">
        <f>'Projection - England'!$D$13*'Eng19'!AP181</f>
        <v>0</v>
      </c>
      <c r="AX181" s="170">
        <f>'Projection - England'!$D$13*'Eng19'!AQ181</f>
        <v>0</v>
      </c>
      <c r="AY181" s="170">
        <f>'Projection - England'!$E$13*'Eng19'!AP181</f>
        <v>289.80665776655536</v>
      </c>
      <c r="AZ181" s="170">
        <f>'Projection - England'!$E$13*'Eng19'!AQ181</f>
        <v>0</v>
      </c>
      <c r="BA181" s="170">
        <f>'Projection - England'!$F$13*'Eng19'!AP181</f>
        <v>594.75944959109097</v>
      </c>
      <c r="BB181" s="170">
        <f>'Projection - England'!$F$13*'Eng19'!AQ181</f>
        <v>0</v>
      </c>
      <c r="BC181" s="170">
        <f>'Projection - England'!$G$13*'Eng19'!AP181</f>
        <v>292.62869333750507</v>
      </c>
      <c r="BD181" s="170">
        <f>'Projection - England'!$G$13*'Eng19'!AQ181</f>
        <v>0</v>
      </c>
    </row>
    <row r="182" spans="1:56" ht="19.95" customHeight="1">
      <c r="A182" s="132" t="s">
        <v>202</v>
      </c>
      <c r="B182" s="20" t="s">
        <v>131</v>
      </c>
      <c r="C182" s="20" t="s">
        <v>21</v>
      </c>
      <c r="D182" s="153">
        <v>6481.5672058490291</v>
      </c>
      <c r="E182" s="154">
        <v>9419.8624157679405</v>
      </c>
      <c r="F182" s="155">
        <v>13545.269578698704</v>
      </c>
      <c r="G182" s="156">
        <v>11749.553697735346</v>
      </c>
      <c r="H182" s="157">
        <v>3378.2119262797301</v>
      </c>
      <c r="I182" s="158">
        <v>0</v>
      </c>
      <c r="J182" s="159">
        <v>772.30239748805502</v>
      </c>
      <c r="K182" s="160">
        <v>0</v>
      </c>
      <c r="L182" s="161">
        <v>742.99654534138494</v>
      </c>
      <c r="M182" s="162">
        <v>0</v>
      </c>
      <c r="N182" s="163">
        <v>3.2839295857971864</v>
      </c>
      <c r="O182" s="164">
        <v>251.09137577161459</v>
      </c>
      <c r="P182" s="170">
        <f t="shared" si="56"/>
        <v>46344.139072517602</v>
      </c>
      <c r="Q182" s="86">
        <f t="shared" si="71"/>
        <v>-0.94506059310872403</v>
      </c>
      <c r="R182" s="86">
        <f t="shared" si="72"/>
        <v>0</v>
      </c>
      <c r="S182" s="86">
        <f t="shared" si="73"/>
        <v>0</v>
      </c>
      <c r="T182" s="86">
        <f t="shared" si="74"/>
        <v>0</v>
      </c>
      <c r="U182" s="86">
        <f t="shared" si="75"/>
        <v>-8.8357360441388269E-2</v>
      </c>
      <c r="V182" s="86">
        <f t="shared" si="76"/>
        <v>0</v>
      </c>
      <c r="W182" s="86">
        <f t="shared" si="77"/>
        <v>0</v>
      </c>
      <c r="X182" s="86">
        <f t="shared" si="78"/>
        <v>0</v>
      </c>
      <c r="Y182" s="86">
        <f t="shared" si="79"/>
        <v>0</v>
      </c>
      <c r="Z182" s="86">
        <f t="shared" si="80"/>
        <v>0</v>
      </c>
      <c r="AA182" s="86">
        <f t="shared" si="81"/>
        <v>0</v>
      </c>
      <c r="AB182" s="86">
        <f t="shared" si="82"/>
        <v>0</v>
      </c>
      <c r="AD182" s="170">
        <f t="shared" si="57"/>
        <v>-6125.4737478337383</v>
      </c>
      <c r="AE182" s="170">
        <f t="shared" si="58"/>
        <v>0</v>
      </c>
      <c r="AF182" s="170">
        <f t="shared" si="59"/>
        <v>0</v>
      </c>
      <c r="AG182" s="170">
        <f t="shared" si="60"/>
        <v>0</v>
      </c>
      <c r="AH182" s="170">
        <f t="shared" si="61"/>
        <v>-298.48988881769469</v>
      </c>
      <c r="AI182" s="170">
        <f t="shared" si="62"/>
        <v>0</v>
      </c>
      <c r="AJ182" s="170">
        <f t="shared" si="63"/>
        <v>0</v>
      </c>
      <c r="AK182" s="170">
        <f t="shared" si="64"/>
        <v>0</v>
      </c>
      <c r="AL182" s="170">
        <f t="shared" si="65"/>
        <v>0</v>
      </c>
      <c r="AM182" s="170">
        <f t="shared" si="66"/>
        <v>0</v>
      </c>
      <c r="AN182" s="170">
        <f t="shared" si="67"/>
        <v>0</v>
      </c>
      <c r="AO182" s="170">
        <f t="shared" si="68"/>
        <v>0</v>
      </c>
      <c r="AP182" s="170">
        <f t="shared" si="69"/>
        <v>6423.9636366514333</v>
      </c>
      <c r="AQ182" s="170">
        <f t="shared" si="70"/>
        <v>0</v>
      </c>
      <c r="AR182" s="170"/>
      <c r="AS182" s="170">
        <f>'Projection - England'!$B$13*'Eng19'!AP182</f>
        <v>0</v>
      </c>
      <c r="AT182" s="170">
        <f>'Projection - England'!$B$13*'Eng19'!AQ182</f>
        <v>0</v>
      </c>
      <c r="AU182" s="170">
        <f>'Projection - England'!$C$13*'Eng19'!AP182</f>
        <v>3559.5210141595203</v>
      </c>
      <c r="AV182" s="170">
        <f>'Projection - England'!$C$13*'Eng19'!AQ182</f>
        <v>0</v>
      </c>
      <c r="AW182" s="170">
        <f>'Projection - England'!$D$13*'Eng19'!AP182</f>
        <v>0</v>
      </c>
      <c r="AX182" s="170">
        <f>'Projection - England'!$D$13*'Eng19'!AQ182</f>
        <v>0</v>
      </c>
      <c r="AY182" s="170">
        <f>'Projection - England'!$E$13*'Eng19'!AP182</f>
        <v>705.18026608530863</v>
      </c>
      <c r="AZ182" s="170">
        <f>'Projection - England'!$E$13*'Eng19'!AQ182</f>
        <v>0</v>
      </c>
      <c r="BA182" s="170">
        <f>'Projection - England'!$F$13*'Eng19'!AP182</f>
        <v>1447.2152922630296</v>
      </c>
      <c r="BB182" s="170">
        <f>'Projection - England'!$F$13*'Eng19'!AQ182</f>
        <v>0</v>
      </c>
      <c r="BC182" s="170">
        <f>'Projection - England'!$G$13*'Eng19'!AP182</f>
        <v>712.04706414357645</v>
      </c>
      <c r="BD182" s="170">
        <f>'Projection - England'!$G$13*'Eng19'!AQ182</f>
        <v>0</v>
      </c>
    </row>
    <row r="183" spans="1:56" ht="19.95" customHeight="1">
      <c r="A183" s="132" t="s">
        <v>203</v>
      </c>
      <c r="B183" s="20" t="s">
        <v>131</v>
      </c>
      <c r="C183" s="20" t="s">
        <v>21</v>
      </c>
      <c r="D183" s="153">
        <v>3633.2219266822267</v>
      </c>
      <c r="E183" s="154">
        <v>5280.2739813317712</v>
      </c>
      <c r="F183" s="155">
        <v>16305.373569012208</v>
      </c>
      <c r="G183" s="156">
        <v>14143.746730004081</v>
      </c>
      <c r="H183" s="157">
        <v>2883.65123858573</v>
      </c>
      <c r="I183" s="158">
        <v>0</v>
      </c>
      <c r="J183" s="159">
        <v>1177.24197250772</v>
      </c>
      <c r="K183" s="160">
        <v>0</v>
      </c>
      <c r="L183" s="161">
        <v>1342.8386764510001</v>
      </c>
      <c r="M183" s="162">
        <v>0</v>
      </c>
      <c r="N183" s="163">
        <v>6.5315319729916546</v>
      </c>
      <c r="O183" s="164">
        <v>499.4051504903519</v>
      </c>
      <c r="P183" s="170">
        <f t="shared" si="56"/>
        <v>45272.284777038083</v>
      </c>
      <c r="Q183" s="86">
        <f t="shared" si="71"/>
        <v>-0.94506059310872403</v>
      </c>
      <c r="R183" s="86">
        <f t="shared" si="72"/>
        <v>0</v>
      </c>
      <c r="S183" s="86">
        <f t="shared" si="73"/>
        <v>0</v>
      </c>
      <c r="T183" s="86">
        <f t="shared" si="74"/>
        <v>0</v>
      </c>
      <c r="U183" s="86">
        <f t="shared" si="75"/>
        <v>-8.8357360441388269E-2</v>
      </c>
      <c r="V183" s="86">
        <f t="shared" si="76"/>
        <v>0</v>
      </c>
      <c r="W183" s="86">
        <f t="shared" si="77"/>
        <v>0</v>
      </c>
      <c r="X183" s="86">
        <f t="shared" si="78"/>
        <v>0</v>
      </c>
      <c r="Y183" s="86">
        <f t="shared" si="79"/>
        <v>0</v>
      </c>
      <c r="Z183" s="86">
        <f t="shared" si="80"/>
        <v>0</v>
      </c>
      <c r="AA183" s="86">
        <f t="shared" si="81"/>
        <v>0</v>
      </c>
      <c r="AB183" s="86">
        <f t="shared" si="82"/>
        <v>0</v>
      </c>
      <c r="AD183" s="170">
        <f t="shared" si="57"/>
        <v>-3433.6148689259262</v>
      </c>
      <c r="AE183" s="170">
        <f t="shared" si="58"/>
        <v>0</v>
      </c>
      <c r="AF183" s="170">
        <f t="shared" si="59"/>
        <v>0</v>
      </c>
      <c r="AG183" s="170">
        <f t="shared" si="60"/>
        <v>0</v>
      </c>
      <c r="AH183" s="170">
        <f t="shared" si="61"/>
        <v>-254.79181187497505</v>
      </c>
      <c r="AI183" s="170">
        <f t="shared" si="62"/>
        <v>0</v>
      </c>
      <c r="AJ183" s="170">
        <f t="shared" si="63"/>
        <v>0</v>
      </c>
      <c r="AK183" s="170">
        <f t="shared" si="64"/>
        <v>0</v>
      </c>
      <c r="AL183" s="170">
        <f t="shared" si="65"/>
        <v>0</v>
      </c>
      <c r="AM183" s="170">
        <f t="shared" si="66"/>
        <v>0</v>
      </c>
      <c r="AN183" s="170">
        <f t="shared" si="67"/>
        <v>0</v>
      </c>
      <c r="AO183" s="170">
        <f t="shared" si="68"/>
        <v>0</v>
      </c>
      <c r="AP183" s="170">
        <f t="shared" si="69"/>
        <v>3688.4066808009011</v>
      </c>
      <c r="AQ183" s="170">
        <f t="shared" si="70"/>
        <v>0</v>
      </c>
      <c r="AR183" s="170"/>
      <c r="AS183" s="170">
        <f>'Projection - England'!$B$13*'Eng19'!AP183</f>
        <v>0</v>
      </c>
      <c r="AT183" s="170">
        <f>'Projection - England'!$B$13*'Eng19'!AQ183</f>
        <v>0</v>
      </c>
      <c r="AU183" s="170">
        <f>'Projection - England'!$C$13*'Eng19'!AP183</f>
        <v>2043.7477282982877</v>
      </c>
      <c r="AV183" s="170">
        <f>'Projection - England'!$C$13*'Eng19'!AQ183</f>
        <v>0</v>
      </c>
      <c r="AW183" s="170">
        <f>'Projection - England'!$D$13*'Eng19'!AP183</f>
        <v>0</v>
      </c>
      <c r="AX183" s="170">
        <f>'Projection - England'!$D$13*'Eng19'!AQ183</f>
        <v>0</v>
      </c>
      <c r="AY183" s="170">
        <f>'Projection - England'!$E$13*'Eng19'!AP183</f>
        <v>404.88890531046138</v>
      </c>
      <c r="AZ183" s="170">
        <f>'Projection - England'!$E$13*'Eng19'!AQ183</f>
        <v>0</v>
      </c>
      <c r="BA183" s="170">
        <f>'Projection - England'!$F$13*'Eng19'!AP183</f>
        <v>830.93847575429925</v>
      </c>
      <c r="BB183" s="170">
        <f>'Projection - England'!$F$13*'Eng19'!AQ183</f>
        <v>0</v>
      </c>
      <c r="BC183" s="170">
        <f>'Projection - England'!$G$13*'Eng19'!AP183</f>
        <v>408.83157143785377</v>
      </c>
      <c r="BD183" s="170">
        <f>'Projection - England'!$G$13*'Eng19'!AQ183</f>
        <v>0</v>
      </c>
    </row>
    <row r="184" spans="1:56" ht="19.95" customHeight="1">
      <c r="A184" s="132" t="s">
        <v>204</v>
      </c>
      <c r="B184" s="20" t="s">
        <v>131</v>
      </c>
      <c r="C184" s="20" t="s">
        <v>21</v>
      </c>
      <c r="D184" s="153">
        <v>4324.1994398179122</v>
      </c>
      <c r="E184" s="154">
        <v>6284.4930072880143</v>
      </c>
      <c r="F184" s="155">
        <v>14786.458203603248</v>
      </c>
      <c r="G184" s="156">
        <v>12826.196160449272</v>
      </c>
      <c r="H184" s="157">
        <v>5108.7984069809099</v>
      </c>
      <c r="I184" s="158">
        <v>0</v>
      </c>
      <c r="J184" s="159">
        <v>1448.1916046429301</v>
      </c>
      <c r="K184" s="160">
        <v>0</v>
      </c>
      <c r="L184" s="161">
        <v>179.52907850217301</v>
      </c>
      <c r="M184" s="162">
        <v>0</v>
      </c>
      <c r="N184" s="163">
        <v>0.52217488782336652</v>
      </c>
      <c r="O184" s="164">
        <v>39.925828965400697</v>
      </c>
      <c r="P184" s="170">
        <f t="shared" si="56"/>
        <v>44998.313905137693</v>
      </c>
      <c r="Q184" s="86">
        <f t="shared" si="71"/>
        <v>-0.94506059310872403</v>
      </c>
      <c r="R184" s="86">
        <f t="shared" si="72"/>
        <v>0</v>
      </c>
      <c r="S184" s="86">
        <f t="shared" si="73"/>
        <v>0</v>
      </c>
      <c r="T184" s="86">
        <f t="shared" si="74"/>
        <v>0</v>
      </c>
      <c r="U184" s="86">
        <f t="shared" si="75"/>
        <v>-8.8357360441388269E-2</v>
      </c>
      <c r="V184" s="86">
        <f t="shared" si="76"/>
        <v>0</v>
      </c>
      <c r="W184" s="86">
        <f t="shared" si="77"/>
        <v>0</v>
      </c>
      <c r="X184" s="86">
        <f t="shared" si="78"/>
        <v>0</v>
      </c>
      <c r="Y184" s="86">
        <f t="shared" si="79"/>
        <v>0</v>
      </c>
      <c r="Z184" s="86">
        <f t="shared" si="80"/>
        <v>0</v>
      </c>
      <c r="AA184" s="86">
        <f t="shared" si="81"/>
        <v>0</v>
      </c>
      <c r="AB184" s="86">
        <f t="shared" si="82"/>
        <v>0</v>
      </c>
      <c r="AD184" s="170">
        <f t="shared" si="57"/>
        <v>-4086.6304873147283</v>
      </c>
      <c r="AE184" s="170">
        <f t="shared" si="58"/>
        <v>0</v>
      </c>
      <c r="AF184" s="170">
        <f t="shared" si="59"/>
        <v>0</v>
      </c>
      <c r="AG184" s="170">
        <f t="shared" si="60"/>
        <v>0</v>
      </c>
      <c r="AH184" s="170">
        <f t="shared" si="61"/>
        <v>-451.39994226800246</v>
      </c>
      <c r="AI184" s="170">
        <f t="shared" si="62"/>
        <v>0</v>
      </c>
      <c r="AJ184" s="170">
        <f t="shared" si="63"/>
        <v>0</v>
      </c>
      <c r="AK184" s="170">
        <f t="shared" si="64"/>
        <v>0</v>
      </c>
      <c r="AL184" s="170">
        <f t="shared" si="65"/>
        <v>0</v>
      </c>
      <c r="AM184" s="170">
        <f t="shared" si="66"/>
        <v>0</v>
      </c>
      <c r="AN184" s="170">
        <f t="shared" si="67"/>
        <v>0</v>
      </c>
      <c r="AO184" s="170">
        <f t="shared" si="68"/>
        <v>0</v>
      </c>
      <c r="AP184" s="170">
        <f t="shared" si="69"/>
        <v>4538.0304295827309</v>
      </c>
      <c r="AQ184" s="170">
        <f t="shared" si="70"/>
        <v>0</v>
      </c>
      <c r="AR184" s="170"/>
      <c r="AS184" s="170">
        <f>'Projection - England'!$B$13*'Eng19'!AP184</f>
        <v>0</v>
      </c>
      <c r="AT184" s="170">
        <f>'Projection - England'!$B$13*'Eng19'!AQ184</f>
        <v>0</v>
      </c>
      <c r="AU184" s="170">
        <f>'Projection - England'!$C$13*'Eng19'!AP184</f>
        <v>2514.5246129405459</v>
      </c>
      <c r="AV184" s="170">
        <f>'Projection - England'!$C$13*'Eng19'!AQ184</f>
        <v>0</v>
      </c>
      <c r="AW184" s="170">
        <f>'Projection - England'!$D$13*'Eng19'!AP184</f>
        <v>0</v>
      </c>
      <c r="AX184" s="170">
        <f>'Projection - England'!$D$13*'Eng19'!AQ184</f>
        <v>0</v>
      </c>
      <c r="AY184" s="170">
        <f>'Projection - England'!$E$13*'Eng19'!AP184</f>
        <v>498.15498449871092</v>
      </c>
      <c r="AZ184" s="170">
        <f>'Projection - England'!$E$13*'Eng19'!AQ184</f>
        <v>0</v>
      </c>
      <c r="BA184" s="170">
        <f>'Projection - England'!$F$13*'Eng19'!AP184</f>
        <v>1022.3449891554</v>
      </c>
      <c r="BB184" s="170">
        <f>'Projection - England'!$F$13*'Eng19'!AQ184</f>
        <v>0</v>
      </c>
      <c r="BC184" s="170">
        <f>'Projection - England'!$G$13*'Eng19'!AP184</f>
        <v>503.00584298807541</v>
      </c>
      <c r="BD184" s="170">
        <f>'Projection - England'!$G$13*'Eng19'!AQ184</f>
        <v>0</v>
      </c>
    </row>
    <row r="185" spans="1:56" ht="19.95" customHeight="1">
      <c r="A185" s="132" t="s">
        <v>205</v>
      </c>
      <c r="B185" s="20" t="s">
        <v>131</v>
      </c>
      <c r="C185" s="20" t="s">
        <v>21</v>
      </c>
      <c r="D185" s="153">
        <v>9758.1284455628356</v>
      </c>
      <c r="E185" s="154">
        <v>14181.790371569963</v>
      </c>
      <c r="F185" s="155">
        <v>6649.3780463456224</v>
      </c>
      <c r="G185" s="156">
        <v>5767.8604296619778</v>
      </c>
      <c r="H185" s="157">
        <v>11782.637512179301</v>
      </c>
      <c r="I185" s="158">
        <v>10369.989479075301</v>
      </c>
      <c r="J185" s="159">
        <v>0</v>
      </c>
      <c r="K185" s="160">
        <v>0</v>
      </c>
      <c r="L185" s="161">
        <v>0</v>
      </c>
      <c r="M185" s="162">
        <v>0</v>
      </c>
      <c r="N185" s="163">
        <v>5.2078481157964864</v>
      </c>
      <c r="O185" s="164">
        <v>398.19542838568952</v>
      </c>
      <c r="P185" s="170">
        <f t="shared" si="56"/>
        <v>58913.187560896484</v>
      </c>
      <c r="Q185" s="86">
        <f t="shared" si="71"/>
        <v>-0.94506059310872403</v>
      </c>
      <c r="R185" s="86">
        <f t="shared" si="72"/>
        <v>0</v>
      </c>
      <c r="S185" s="86">
        <f t="shared" si="73"/>
        <v>0</v>
      </c>
      <c r="T185" s="86">
        <f t="shared" si="74"/>
        <v>0</v>
      </c>
      <c r="U185" s="86">
        <f t="shared" si="75"/>
        <v>-8.8357360441388269E-2</v>
      </c>
      <c r="V185" s="86">
        <f t="shared" si="76"/>
        <v>0</v>
      </c>
      <c r="W185" s="86">
        <f t="shared" si="77"/>
        <v>0</v>
      </c>
      <c r="X185" s="86">
        <f t="shared" si="78"/>
        <v>0</v>
      </c>
      <c r="Y185" s="86">
        <f t="shared" si="79"/>
        <v>0</v>
      </c>
      <c r="Z185" s="86">
        <f t="shared" si="80"/>
        <v>0</v>
      </c>
      <c r="AA185" s="86">
        <f t="shared" si="81"/>
        <v>0</v>
      </c>
      <c r="AB185" s="86">
        <f t="shared" si="82"/>
        <v>0</v>
      </c>
      <c r="AD185" s="170">
        <f t="shared" si="57"/>
        <v>-9222.0226563947253</v>
      </c>
      <c r="AE185" s="170">
        <f t="shared" si="58"/>
        <v>0</v>
      </c>
      <c r="AF185" s="170">
        <f t="shared" si="59"/>
        <v>0</v>
      </c>
      <c r="AG185" s="170">
        <f t="shared" si="60"/>
        <v>0</v>
      </c>
      <c r="AH185" s="170">
        <f t="shared" si="61"/>
        <v>-1041.0827496138488</v>
      </c>
      <c r="AI185" s="170">
        <f t="shared" si="62"/>
        <v>0</v>
      </c>
      <c r="AJ185" s="170">
        <f t="shared" si="63"/>
        <v>0</v>
      </c>
      <c r="AK185" s="170">
        <f t="shared" si="64"/>
        <v>0</v>
      </c>
      <c r="AL185" s="170">
        <f t="shared" si="65"/>
        <v>0</v>
      </c>
      <c r="AM185" s="170">
        <f t="shared" si="66"/>
        <v>0</v>
      </c>
      <c r="AN185" s="170">
        <f t="shared" si="67"/>
        <v>0</v>
      </c>
      <c r="AO185" s="170">
        <f t="shared" si="68"/>
        <v>0</v>
      </c>
      <c r="AP185" s="170">
        <f t="shared" si="69"/>
        <v>10263.105406008573</v>
      </c>
      <c r="AQ185" s="170">
        <f t="shared" si="70"/>
        <v>0</v>
      </c>
      <c r="AR185" s="170"/>
      <c r="AS185" s="170">
        <f>'Projection - England'!$B$13*'Eng19'!AP185</f>
        <v>0</v>
      </c>
      <c r="AT185" s="170">
        <f>'Projection - England'!$B$13*'Eng19'!AQ185</f>
        <v>0</v>
      </c>
      <c r="AU185" s="170">
        <f>'Projection - England'!$C$13*'Eng19'!AP185</f>
        <v>5686.7911198613656</v>
      </c>
      <c r="AV185" s="170">
        <f>'Projection - England'!$C$13*'Eng19'!AQ185</f>
        <v>0</v>
      </c>
      <c r="AW185" s="170">
        <f>'Projection - England'!$D$13*'Eng19'!AP185</f>
        <v>0</v>
      </c>
      <c r="AX185" s="170">
        <f>'Projection - England'!$D$13*'Eng19'!AQ185</f>
        <v>0</v>
      </c>
      <c r="AY185" s="170">
        <f>'Projection - England'!$E$13*'Eng19'!AP185</f>
        <v>1126.6158730691764</v>
      </c>
      <c r="AZ185" s="170">
        <f>'Projection - England'!$E$13*'Eng19'!AQ185</f>
        <v>0</v>
      </c>
      <c r="BA185" s="170">
        <f>'Projection - England'!$F$13*'Eng19'!AP185</f>
        <v>2312.1119498467829</v>
      </c>
      <c r="BB185" s="170">
        <f>'Projection - England'!$F$13*'Eng19'!AQ185</f>
        <v>0</v>
      </c>
      <c r="BC185" s="170">
        <f>'Projection - England'!$G$13*'Eng19'!AP185</f>
        <v>1137.5864632312516</v>
      </c>
      <c r="BD185" s="170">
        <f>'Projection - England'!$G$13*'Eng19'!AQ185</f>
        <v>0</v>
      </c>
    </row>
    <row r="186" spans="1:56" ht="19.95" customHeight="1">
      <c r="A186" s="132" t="s">
        <v>206</v>
      </c>
      <c r="B186" s="20" t="s">
        <v>207</v>
      </c>
      <c r="C186" s="20" t="s">
        <v>21</v>
      </c>
      <c r="D186" s="153">
        <v>11042.244021327027</v>
      </c>
      <c r="E186" s="154">
        <v>16048.035319046186</v>
      </c>
      <c r="F186" s="155">
        <v>6180.8002319615716</v>
      </c>
      <c r="G186" s="156">
        <v>5361.4026504583107</v>
      </c>
      <c r="H186" s="157">
        <v>7955.5347712766497</v>
      </c>
      <c r="I186" s="158">
        <v>0</v>
      </c>
      <c r="J186" s="159">
        <v>1651.66620996904</v>
      </c>
      <c r="K186" s="160">
        <v>0</v>
      </c>
      <c r="L186" s="161">
        <v>361.17016424241501</v>
      </c>
      <c r="M186" s="162">
        <v>0</v>
      </c>
      <c r="N186" s="163">
        <v>0.72645511317372435</v>
      </c>
      <c r="O186" s="164">
        <v>55.545226850177578</v>
      </c>
      <c r="P186" s="170">
        <f t="shared" si="56"/>
        <v>48657.125050244562</v>
      </c>
      <c r="Q186" s="86">
        <f>Q110</f>
        <v>-0.94506059310872403</v>
      </c>
      <c r="R186" s="86">
        <f t="shared" ref="R186:AB186" si="83">R110</f>
        <v>0</v>
      </c>
      <c r="S186" s="86">
        <f t="shared" si="83"/>
        <v>0</v>
      </c>
      <c r="T186" s="86">
        <f t="shared" si="83"/>
        <v>0</v>
      </c>
      <c r="U186" s="86">
        <f t="shared" si="83"/>
        <v>-8.8357360441388269E-2</v>
      </c>
      <c r="V186" s="86">
        <f t="shared" si="83"/>
        <v>0</v>
      </c>
      <c r="W186" s="86">
        <f t="shared" si="83"/>
        <v>0</v>
      </c>
      <c r="X186" s="86">
        <f t="shared" si="83"/>
        <v>0</v>
      </c>
      <c r="Y186" s="86">
        <f t="shared" si="83"/>
        <v>0</v>
      </c>
      <c r="Z186" s="86">
        <f t="shared" si="83"/>
        <v>0</v>
      </c>
      <c r="AA186" s="86">
        <f t="shared" si="83"/>
        <v>0</v>
      </c>
      <c r="AB186" s="86">
        <f t="shared" si="83"/>
        <v>0</v>
      </c>
      <c r="AD186" s="170">
        <f>Q186*D186</f>
        <v>-10435.589684046583</v>
      </c>
      <c r="AE186" s="170">
        <f t="shared" si="58"/>
        <v>0</v>
      </c>
      <c r="AF186" s="170">
        <f t="shared" si="59"/>
        <v>0</v>
      </c>
      <c r="AG186" s="170">
        <f t="shared" si="60"/>
        <v>0</v>
      </c>
      <c r="AH186" s="170">
        <f t="shared" si="61"/>
        <v>-702.93005328968832</v>
      </c>
      <c r="AI186" s="170">
        <f t="shared" si="62"/>
        <v>0</v>
      </c>
      <c r="AJ186" s="170">
        <f t="shared" si="63"/>
        <v>0</v>
      </c>
      <c r="AK186" s="170">
        <f t="shared" si="64"/>
        <v>0</v>
      </c>
      <c r="AL186" s="170">
        <f t="shared" si="65"/>
        <v>0</v>
      </c>
      <c r="AM186" s="170">
        <f t="shared" si="66"/>
        <v>0</v>
      </c>
      <c r="AN186" s="170">
        <f t="shared" si="67"/>
        <v>0</v>
      </c>
      <c r="AO186" s="170">
        <f t="shared" si="68"/>
        <v>0</v>
      </c>
      <c r="AP186" s="170">
        <f t="shared" si="69"/>
        <v>11138.519737336272</v>
      </c>
      <c r="AQ186" s="170">
        <f t="shared" si="70"/>
        <v>0</v>
      </c>
      <c r="AR186" s="170"/>
      <c r="AS186" s="170">
        <f>'Projection - England'!$B$13*'Eng19'!AP186</f>
        <v>0</v>
      </c>
      <c r="AT186" s="170">
        <f>'Projection - England'!$B$13*'Eng19'!AQ186</f>
        <v>0</v>
      </c>
      <c r="AU186" s="170">
        <f>'Projection - England'!$C$13*'Eng19'!AP186</f>
        <v>6171.8585773853974</v>
      </c>
      <c r="AV186" s="170">
        <f>'Projection - England'!$C$13*'Eng19'!AQ186</f>
        <v>0</v>
      </c>
      <c r="AW186" s="170">
        <f>'Projection - England'!$D$13*'Eng19'!AP186</f>
        <v>0</v>
      </c>
      <c r="AX186" s="170">
        <f>'Projection - England'!$D$13*'Eng19'!AQ186</f>
        <v>0</v>
      </c>
      <c r="AY186" s="170">
        <f>'Projection - England'!$E$13*'Eng19'!AP186</f>
        <v>1222.7130719353806</v>
      </c>
      <c r="AZ186" s="170">
        <f>'Projection - England'!$E$13*'Eng19'!AQ186</f>
        <v>0</v>
      </c>
      <c r="BA186" s="170">
        <f>'Projection - England'!$F$13*'Eng19'!AP186</f>
        <v>2509.3286651057833</v>
      </c>
      <c r="BB186" s="170">
        <f>'Projection - England'!$F$13*'Eng19'!AQ186</f>
        <v>0</v>
      </c>
      <c r="BC186" s="170">
        <f>'Projection - England'!$G$13*'Eng19'!AP186</f>
        <v>1234.619422909713</v>
      </c>
      <c r="BD186" s="170">
        <f>'Projection - England'!$G$13*'Eng19'!AQ186</f>
        <v>0</v>
      </c>
    </row>
    <row r="187" spans="1:56" ht="19.95" customHeight="1">
      <c r="A187" s="132" t="s">
        <v>208</v>
      </c>
      <c r="B187" s="20" t="s">
        <v>207</v>
      </c>
      <c r="C187" s="20" t="s">
        <v>21</v>
      </c>
      <c r="D187" s="153">
        <v>10810.620123036526</v>
      </c>
      <c r="E187" s="154">
        <v>15711.409132075321</v>
      </c>
      <c r="F187" s="155">
        <v>8782.4260541886051</v>
      </c>
      <c r="G187" s="156">
        <v>7618.1271934487686</v>
      </c>
      <c r="H187" s="157">
        <v>2432.1300645306501</v>
      </c>
      <c r="I187" s="158">
        <v>0</v>
      </c>
      <c r="J187" s="159">
        <v>307.22194435021601</v>
      </c>
      <c r="K187" s="160">
        <v>0</v>
      </c>
      <c r="L187" s="161">
        <v>2835.5418203816098</v>
      </c>
      <c r="M187" s="162">
        <v>0</v>
      </c>
      <c r="N187" s="163">
        <v>7.6835467952521617</v>
      </c>
      <c r="O187" s="164">
        <v>587.48894737860451</v>
      </c>
      <c r="P187" s="170">
        <f t="shared" si="56"/>
        <v>49092.648826185556</v>
      </c>
      <c r="Q187" s="86">
        <f t="shared" si="71"/>
        <v>-0.94506059310872403</v>
      </c>
      <c r="R187" s="86">
        <f t="shared" si="72"/>
        <v>0</v>
      </c>
      <c r="S187" s="86">
        <f t="shared" si="73"/>
        <v>0</v>
      </c>
      <c r="T187" s="86">
        <f t="shared" si="74"/>
        <v>0</v>
      </c>
      <c r="U187" s="86">
        <f t="shared" si="75"/>
        <v>-8.8357360441388269E-2</v>
      </c>
      <c r="V187" s="86">
        <f t="shared" si="76"/>
        <v>0</v>
      </c>
      <c r="W187" s="86">
        <f t="shared" si="77"/>
        <v>0</v>
      </c>
      <c r="X187" s="86">
        <f t="shared" si="78"/>
        <v>0</v>
      </c>
      <c r="Y187" s="86">
        <f t="shared" si="79"/>
        <v>0</v>
      </c>
      <c r="Z187" s="86">
        <f t="shared" si="80"/>
        <v>0</v>
      </c>
      <c r="AA187" s="86">
        <f t="shared" si="81"/>
        <v>0</v>
      </c>
      <c r="AB187" s="86">
        <f t="shared" si="82"/>
        <v>0</v>
      </c>
      <c r="AD187" s="170">
        <f t="shared" si="57"/>
        <v>-10216.691065350007</v>
      </c>
      <c r="AE187" s="170">
        <f t="shared" si="58"/>
        <v>0</v>
      </c>
      <c r="AF187" s="170">
        <f t="shared" si="59"/>
        <v>0</v>
      </c>
      <c r="AG187" s="170">
        <f t="shared" si="60"/>
        <v>0</v>
      </c>
      <c r="AH187" s="170">
        <f t="shared" si="61"/>
        <v>-214.89659275207157</v>
      </c>
      <c r="AI187" s="170">
        <f t="shared" si="62"/>
        <v>0</v>
      </c>
      <c r="AJ187" s="170">
        <f t="shared" si="63"/>
        <v>0</v>
      </c>
      <c r="AK187" s="170">
        <f t="shared" si="64"/>
        <v>0</v>
      </c>
      <c r="AL187" s="170">
        <f t="shared" si="65"/>
        <v>0</v>
      </c>
      <c r="AM187" s="170">
        <f t="shared" si="66"/>
        <v>0</v>
      </c>
      <c r="AN187" s="170">
        <f t="shared" si="67"/>
        <v>0</v>
      </c>
      <c r="AO187" s="170">
        <f t="shared" si="68"/>
        <v>0</v>
      </c>
      <c r="AP187" s="170">
        <f t="shared" si="69"/>
        <v>10431.587658102078</v>
      </c>
      <c r="AQ187" s="170">
        <f t="shared" si="70"/>
        <v>0</v>
      </c>
      <c r="AR187" s="170"/>
      <c r="AS187" s="170">
        <f>'Projection - England'!$B$13*'Eng19'!AP187</f>
        <v>0</v>
      </c>
      <c r="AT187" s="170">
        <f>'Projection - England'!$B$13*'Eng19'!AQ187</f>
        <v>0</v>
      </c>
      <c r="AU187" s="170">
        <f>'Projection - England'!$C$13*'Eng19'!AP187</f>
        <v>5780.1472082143746</v>
      </c>
      <c r="AV187" s="170">
        <f>'Projection - England'!$C$13*'Eng19'!AQ187</f>
        <v>0</v>
      </c>
      <c r="AW187" s="170">
        <f>'Projection - England'!$D$13*'Eng19'!AP187</f>
        <v>0</v>
      </c>
      <c r="AX187" s="170">
        <f>'Projection - England'!$D$13*'Eng19'!AQ187</f>
        <v>0</v>
      </c>
      <c r="AY187" s="170">
        <f>'Projection - England'!$E$13*'Eng19'!AP187</f>
        <v>1145.110741048205</v>
      </c>
      <c r="AZ187" s="170">
        <f>'Projection - England'!$E$13*'Eng19'!AQ187</f>
        <v>0</v>
      </c>
      <c r="BA187" s="170">
        <f>'Projection - England'!$F$13*'Eng19'!AP187</f>
        <v>2350.068281092726</v>
      </c>
      <c r="BB187" s="170">
        <f>'Projection - England'!$F$13*'Eng19'!AQ187</f>
        <v>0</v>
      </c>
      <c r="BC187" s="170">
        <f>'Projection - England'!$G$13*'Eng19'!AP187</f>
        <v>1156.2614277467751</v>
      </c>
      <c r="BD187" s="170">
        <f>'Projection - England'!$G$13*'Eng19'!AQ187</f>
        <v>0</v>
      </c>
    </row>
    <row r="188" spans="1:56" ht="19.95" customHeight="1">
      <c r="A188" s="132" t="s">
        <v>209</v>
      </c>
      <c r="B188" s="20" t="s">
        <v>207</v>
      </c>
      <c r="C188" s="20" t="s">
        <v>21</v>
      </c>
      <c r="D188" s="153">
        <v>6896.5514195378937</v>
      </c>
      <c r="E188" s="154">
        <v>10022.971829512375</v>
      </c>
      <c r="F188" s="155">
        <v>12091.224958765315</v>
      </c>
      <c r="G188" s="156">
        <v>10488.273865573314</v>
      </c>
      <c r="H188" s="157">
        <v>3083.6962776569599</v>
      </c>
      <c r="I188" s="158">
        <v>0</v>
      </c>
      <c r="J188" s="159">
        <v>1230.82535995994</v>
      </c>
      <c r="K188" s="160">
        <v>0</v>
      </c>
      <c r="L188" s="161">
        <v>4518.7916994078096</v>
      </c>
      <c r="M188" s="162">
        <v>0</v>
      </c>
      <c r="N188" s="163">
        <v>18.748346444741937</v>
      </c>
      <c r="O188" s="164">
        <v>1433.510670451948</v>
      </c>
      <c r="P188" s="170">
        <f t="shared" si="56"/>
        <v>49784.594427310294</v>
      </c>
      <c r="Q188" s="86">
        <f t="shared" si="71"/>
        <v>-0.94506059310872403</v>
      </c>
      <c r="R188" s="86">
        <f t="shared" si="72"/>
        <v>0</v>
      </c>
      <c r="S188" s="86">
        <f t="shared" si="73"/>
        <v>0</v>
      </c>
      <c r="T188" s="86">
        <f t="shared" si="74"/>
        <v>0</v>
      </c>
      <c r="U188" s="86">
        <f t="shared" si="75"/>
        <v>-8.8357360441388269E-2</v>
      </c>
      <c r="V188" s="86">
        <f t="shared" si="76"/>
        <v>0</v>
      </c>
      <c r="W188" s="86">
        <f t="shared" si="77"/>
        <v>0</v>
      </c>
      <c r="X188" s="86">
        <f t="shared" si="78"/>
        <v>0</v>
      </c>
      <c r="Y188" s="86">
        <f t="shared" si="79"/>
        <v>0</v>
      </c>
      <c r="Z188" s="86">
        <f t="shared" si="80"/>
        <v>0</v>
      </c>
      <c r="AA188" s="86">
        <f t="shared" si="81"/>
        <v>0</v>
      </c>
      <c r="AB188" s="86">
        <f t="shared" si="82"/>
        <v>0</v>
      </c>
      <c r="AD188" s="170">
        <f t="shared" si="57"/>
        <v>-6517.6589749532941</v>
      </c>
      <c r="AE188" s="170">
        <f t="shared" si="58"/>
        <v>0</v>
      </c>
      <c r="AF188" s="170">
        <f t="shared" si="59"/>
        <v>0</v>
      </c>
      <c r="AG188" s="170">
        <f t="shared" si="60"/>
        <v>0</v>
      </c>
      <c r="AH188" s="170">
        <f t="shared" si="61"/>
        <v>-272.46726349670331</v>
      </c>
      <c r="AI188" s="170">
        <f t="shared" si="62"/>
        <v>0</v>
      </c>
      <c r="AJ188" s="170">
        <f t="shared" si="63"/>
        <v>0</v>
      </c>
      <c r="AK188" s="170">
        <f t="shared" si="64"/>
        <v>0</v>
      </c>
      <c r="AL188" s="170">
        <f t="shared" si="65"/>
        <v>0</v>
      </c>
      <c r="AM188" s="170">
        <f t="shared" si="66"/>
        <v>0</v>
      </c>
      <c r="AN188" s="170">
        <f t="shared" si="67"/>
        <v>0</v>
      </c>
      <c r="AO188" s="170">
        <f t="shared" si="68"/>
        <v>0</v>
      </c>
      <c r="AP188" s="170">
        <f t="shared" si="69"/>
        <v>6790.1262384499978</v>
      </c>
      <c r="AQ188" s="170">
        <f t="shared" si="70"/>
        <v>0</v>
      </c>
      <c r="AR188" s="170"/>
      <c r="AS188" s="170">
        <f>'Projection - England'!$B$13*'Eng19'!AP188</f>
        <v>0</v>
      </c>
      <c r="AT188" s="170">
        <f>'Projection - England'!$B$13*'Eng19'!AQ188</f>
        <v>0</v>
      </c>
      <c r="AU188" s="170">
        <f>'Projection - England'!$C$13*'Eng19'!AP188</f>
        <v>3762.4118693108594</v>
      </c>
      <c r="AV188" s="170">
        <f>'Projection - England'!$C$13*'Eng19'!AQ188</f>
        <v>0</v>
      </c>
      <c r="AW188" s="170">
        <f>'Projection - England'!$D$13*'Eng19'!AP188</f>
        <v>0</v>
      </c>
      <c r="AX188" s="170">
        <f>'Projection - England'!$D$13*'Eng19'!AQ188</f>
        <v>0</v>
      </c>
      <c r="AY188" s="170">
        <f>'Projection - England'!$E$13*'Eng19'!AP188</f>
        <v>745.37517620179801</v>
      </c>
      <c r="AZ188" s="170">
        <f>'Projection - England'!$E$13*'Eng19'!AQ188</f>
        <v>0</v>
      </c>
      <c r="BA188" s="170">
        <f>'Projection - England'!$F$13*'Eng19'!AP188</f>
        <v>1529.7058147426876</v>
      </c>
      <c r="BB188" s="170">
        <f>'Projection - England'!$F$13*'Eng19'!AQ188</f>
        <v>0</v>
      </c>
      <c r="BC188" s="170">
        <f>'Projection - England'!$G$13*'Eng19'!AP188</f>
        <v>752.63337819465471</v>
      </c>
      <c r="BD188" s="170">
        <f>'Projection - England'!$G$13*'Eng19'!AQ188</f>
        <v>0</v>
      </c>
    </row>
    <row r="189" spans="1:56" ht="19.95" customHeight="1">
      <c r="A189" s="132" t="s">
        <v>210</v>
      </c>
      <c r="B189" s="20" t="s">
        <v>207</v>
      </c>
      <c r="C189" s="20" t="s">
        <v>21</v>
      </c>
      <c r="D189" s="153">
        <v>8081.2680402437136</v>
      </c>
      <c r="E189" s="154">
        <v>11744.757196275459</v>
      </c>
      <c r="F189" s="155">
        <v>12730.311772133733</v>
      </c>
      <c r="G189" s="156">
        <v>11042.636020387527</v>
      </c>
      <c r="H189" s="157">
        <v>1543.7246702085799</v>
      </c>
      <c r="I189" s="158">
        <v>0</v>
      </c>
      <c r="J189" s="159">
        <v>1181.4887732765701</v>
      </c>
      <c r="K189" s="160">
        <v>0</v>
      </c>
      <c r="L189" s="161">
        <v>4602.2949342456304</v>
      </c>
      <c r="M189" s="162">
        <v>0</v>
      </c>
      <c r="N189" s="163">
        <v>5.2292463905594282</v>
      </c>
      <c r="O189" s="164">
        <v>399.83155428577089</v>
      </c>
      <c r="P189" s="170">
        <f t="shared" si="56"/>
        <v>51331.542207447543</v>
      </c>
      <c r="Q189" s="86">
        <f t="shared" si="71"/>
        <v>-0.94506059310872403</v>
      </c>
      <c r="R189" s="86">
        <f t="shared" si="72"/>
        <v>0</v>
      </c>
      <c r="S189" s="86">
        <f t="shared" si="73"/>
        <v>0</v>
      </c>
      <c r="T189" s="86">
        <f t="shared" si="74"/>
        <v>0</v>
      </c>
      <c r="U189" s="86">
        <f t="shared" si="75"/>
        <v>-8.8357360441388269E-2</v>
      </c>
      <c r="V189" s="86">
        <f t="shared" si="76"/>
        <v>0</v>
      </c>
      <c r="W189" s="86">
        <f t="shared" si="77"/>
        <v>0</v>
      </c>
      <c r="X189" s="86">
        <f t="shared" si="78"/>
        <v>0</v>
      </c>
      <c r="Y189" s="86">
        <f t="shared" si="79"/>
        <v>0</v>
      </c>
      <c r="Z189" s="86">
        <f t="shared" si="80"/>
        <v>0</v>
      </c>
      <c r="AA189" s="86">
        <f t="shared" si="81"/>
        <v>0</v>
      </c>
      <c r="AB189" s="86">
        <f t="shared" si="82"/>
        <v>0</v>
      </c>
      <c r="AD189" s="170">
        <f t="shared" si="57"/>
        <v>-7637.2879671832998</v>
      </c>
      <c r="AE189" s="170">
        <f t="shared" si="58"/>
        <v>0</v>
      </c>
      <c r="AF189" s="170">
        <f t="shared" si="59"/>
        <v>0</v>
      </c>
      <c r="AG189" s="170">
        <f t="shared" si="60"/>
        <v>0</v>
      </c>
      <c r="AH189" s="170">
        <f t="shared" si="61"/>
        <v>-136.39943710788273</v>
      </c>
      <c r="AI189" s="170">
        <f t="shared" si="62"/>
        <v>0</v>
      </c>
      <c r="AJ189" s="170">
        <f t="shared" si="63"/>
        <v>0</v>
      </c>
      <c r="AK189" s="170">
        <f t="shared" si="64"/>
        <v>0</v>
      </c>
      <c r="AL189" s="170">
        <f t="shared" si="65"/>
        <v>0</v>
      </c>
      <c r="AM189" s="170">
        <f t="shared" si="66"/>
        <v>0</v>
      </c>
      <c r="AN189" s="170">
        <f t="shared" si="67"/>
        <v>0</v>
      </c>
      <c r="AO189" s="170">
        <f t="shared" si="68"/>
        <v>0</v>
      </c>
      <c r="AP189" s="170">
        <f t="shared" si="69"/>
        <v>7773.6874042911822</v>
      </c>
      <c r="AQ189" s="170">
        <f t="shared" si="70"/>
        <v>0</v>
      </c>
      <c r="AR189" s="170"/>
      <c r="AS189" s="170">
        <f>'Projection - England'!$B$13*'Eng19'!AP189</f>
        <v>0</v>
      </c>
      <c r="AT189" s="170">
        <f>'Projection - England'!$B$13*'Eng19'!AQ189</f>
        <v>0</v>
      </c>
      <c r="AU189" s="170">
        <f>'Projection - England'!$C$13*'Eng19'!AP189</f>
        <v>4307.403534355195</v>
      </c>
      <c r="AV189" s="170">
        <f>'Projection - England'!$C$13*'Eng19'!AQ189</f>
        <v>0</v>
      </c>
      <c r="AW189" s="170">
        <f>'Projection - England'!$D$13*'Eng19'!AP189</f>
        <v>0</v>
      </c>
      <c r="AX189" s="170">
        <f>'Projection - England'!$D$13*'Eng19'!AQ189</f>
        <v>0</v>
      </c>
      <c r="AY189" s="170">
        <f>'Projection - England'!$E$13*'Eng19'!AP189</f>
        <v>853.34401971794898</v>
      </c>
      <c r="AZ189" s="170">
        <f>'Projection - England'!$E$13*'Eng19'!AQ189</f>
        <v>0</v>
      </c>
      <c r="BA189" s="170">
        <f>'Projection - England'!$F$13*'Eng19'!AP189</f>
        <v>1751.2862657838757</v>
      </c>
      <c r="BB189" s="170">
        <f>'Projection - England'!$F$13*'Eng19'!AQ189</f>
        <v>0</v>
      </c>
      <c r="BC189" s="170">
        <f>'Projection - England'!$G$13*'Eng19'!AP189</f>
        <v>861.65358443416415</v>
      </c>
      <c r="BD189" s="170">
        <f>'Projection - England'!$G$13*'Eng19'!AQ189</f>
        <v>0</v>
      </c>
    </row>
    <row r="190" spans="1:56" ht="19.95" customHeight="1">
      <c r="A190" s="132" t="s">
        <v>211</v>
      </c>
      <c r="B190" s="20" t="s">
        <v>207</v>
      </c>
      <c r="C190" s="20" t="s">
        <v>21</v>
      </c>
      <c r="D190" s="153">
        <v>6960.7624987640966</v>
      </c>
      <c r="E190" s="154">
        <v>10116.291780176925</v>
      </c>
      <c r="F190" s="155">
        <v>11316.831615273957</v>
      </c>
      <c r="G190" s="156">
        <v>9816.5429620533687</v>
      </c>
      <c r="H190" s="157">
        <v>7822.9910438120196</v>
      </c>
      <c r="I190" s="158">
        <v>0</v>
      </c>
      <c r="J190" s="159">
        <v>1681.77347981917</v>
      </c>
      <c r="K190" s="160">
        <v>0</v>
      </c>
      <c r="L190" s="161">
        <v>2952.0471861217902</v>
      </c>
      <c r="M190" s="162">
        <v>0</v>
      </c>
      <c r="N190" s="163">
        <v>5.9460069677386267</v>
      </c>
      <c r="O190" s="164">
        <v>454.63553065638246</v>
      </c>
      <c r="P190" s="170">
        <f t="shared" si="56"/>
        <v>51127.822103645442</v>
      </c>
      <c r="Q190" s="86">
        <f t="shared" si="71"/>
        <v>-0.94506059310872403</v>
      </c>
      <c r="R190" s="86">
        <f t="shared" si="72"/>
        <v>0</v>
      </c>
      <c r="S190" s="86">
        <f t="shared" si="73"/>
        <v>0</v>
      </c>
      <c r="T190" s="86">
        <f t="shared" si="74"/>
        <v>0</v>
      </c>
      <c r="U190" s="86">
        <f t="shared" si="75"/>
        <v>-8.8357360441388269E-2</v>
      </c>
      <c r="V190" s="86">
        <f t="shared" si="76"/>
        <v>0</v>
      </c>
      <c r="W190" s="86">
        <f t="shared" si="77"/>
        <v>0</v>
      </c>
      <c r="X190" s="86">
        <f t="shared" si="78"/>
        <v>0</v>
      </c>
      <c r="Y190" s="86">
        <f t="shared" si="79"/>
        <v>0</v>
      </c>
      <c r="Z190" s="86">
        <f t="shared" si="80"/>
        <v>0</v>
      </c>
      <c r="AA190" s="86">
        <f t="shared" si="81"/>
        <v>0</v>
      </c>
      <c r="AB190" s="86">
        <f t="shared" si="82"/>
        <v>0</v>
      </c>
      <c r="AD190" s="170">
        <f t="shared" si="57"/>
        <v>-6578.342335570961</v>
      </c>
      <c r="AE190" s="170">
        <f t="shared" si="58"/>
        <v>0</v>
      </c>
      <c r="AF190" s="170">
        <f t="shared" si="59"/>
        <v>0</v>
      </c>
      <c r="AG190" s="170">
        <f t="shared" si="60"/>
        <v>0</v>
      </c>
      <c r="AH190" s="170">
        <f t="shared" si="61"/>
        <v>-691.21883938785084</v>
      </c>
      <c r="AI190" s="170">
        <f t="shared" si="62"/>
        <v>0</v>
      </c>
      <c r="AJ190" s="170">
        <f t="shared" si="63"/>
        <v>0</v>
      </c>
      <c r="AK190" s="170">
        <f t="shared" si="64"/>
        <v>0</v>
      </c>
      <c r="AL190" s="170">
        <f t="shared" si="65"/>
        <v>0</v>
      </c>
      <c r="AM190" s="170">
        <f t="shared" si="66"/>
        <v>0</v>
      </c>
      <c r="AN190" s="170">
        <f t="shared" si="67"/>
        <v>0</v>
      </c>
      <c r="AO190" s="170">
        <f t="shared" si="68"/>
        <v>0</v>
      </c>
      <c r="AP190" s="170">
        <f t="shared" si="69"/>
        <v>7269.5611749588115</v>
      </c>
      <c r="AQ190" s="170">
        <f t="shared" si="70"/>
        <v>0</v>
      </c>
      <c r="AR190" s="170"/>
      <c r="AS190" s="170">
        <f>'Projection - England'!$B$13*'Eng19'!AP190</f>
        <v>0</v>
      </c>
      <c r="AT190" s="170">
        <f>'Projection - England'!$B$13*'Eng19'!AQ190</f>
        <v>0</v>
      </c>
      <c r="AU190" s="170">
        <f>'Projection - England'!$C$13*'Eng19'!AP190</f>
        <v>4028.0669738461211</v>
      </c>
      <c r="AV190" s="170">
        <f>'Projection - England'!$C$13*'Eng19'!AQ190</f>
        <v>0</v>
      </c>
      <c r="AW190" s="170">
        <f>'Projection - England'!$D$13*'Eng19'!AP190</f>
        <v>0</v>
      </c>
      <c r="AX190" s="170">
        <f>'Projection - England'!$D$13*'Eng19'!AQ190</f>
        <v>0</v>
      </c>
      <c r="AY190" s="170">
        <f>'Projection - England'!$E$13*'Eng19'!AP190</f>
        <v>798.00437450063998</v>
      </c>
      <c r="AZ190" s="170">
        <f>'Projection - England'!$E$13*'Eng19'!AQ190</f>
        <v>0</v>
      </c>
      <c r="BA190" s="170">
        <f>'Projection - England'!$F$13*'Eng19'!AP190</f>
        <v>1637.7147654475184</v>
      </c>
      <c r="BB190" s="170">
        <f>'Projection - England'!$F$13*'Eng19'!AQ190</f>
        <v>0</v>
      </c>
      <c r="BC190" s="170">
        <f>'Projection - England'!$G$13*'Eng19'!AP190</f>
        <v>805.77506116453389</v>
      </c>
      <c r="BD190" s="170">
        <f>'Projection - England'!$G$13*'Eng19'!AQ190</f>
        <v>0</v>
      </c>
    </row>
    <row r="191" spans="1:56" ht="19.95" customHeight="1">
      <c r="A191" s="132" t="s">
        <v>212</v>
      </c>
      <c r="B191" s="20" t="s">
        <v>207</v>
      </c>
      <c r="C191" s="20" t="s">
        <v>21</v>
      </c>
      <c r="D191" s="153">
        <v>8059.0858250988013</v>
      </c>
      <c r="E191" s="154">
        <v>11712.51909581212</v>
      </c>
      <c r="F191" s="155">
        <v>10244.195038793208</v>
      </c>
      <c r="G191" s="156">
        <v>8886.1073601414646</v>
      </c>
      <c r="H191" s="157">
        <v>3024.7297665554202</v>
      </c>
      <c r="I191" s="158">
        <v>0</v>
      </c>
      <c r="J191" s="159">
        <v>1279.4235636716101</v>
      </c>
      <c r="K191" s="160">
        <v>0</v>
      </c>
      <c r="L191" s="161">
        <v>3674.9731110385301</v>
      </c>
      <c r="M191" s="162">
        <v>0</v>
      </c>
      <c r="N191" s="163">
        <v>2.7327225320908006</v>
      </c>
      <c r="O191" s="164">
        <v>208.94572866372852</v>
      </c>
      <c r="P191" s="170">
        <f t="shared" si="56"/>
        <v>47092.712212306978</v>
      </c>
      <c r="Q191" s="86">
        <f t="shared" si="71"/>
        <v>-0.94506059310872403</v>
      </c>
      <c r="R191" s="86">
        <f t="shared" si="72"/>
        <v>0</v>
      </c>
      <c r="S191" s="86">
        <f t="shared" si="73"/>
        <v>0</v>
      </c>
      <c r="T191" s="86">
        <f t="shared" si="74"/>
        <v>0</v>
      </c>
      <c r="U191" s="86">
        <f t="shared" si="75"/>
        <v>-8.8357360441388269E-2</v>
      </c>
      <c r="V191" s="86">
        <f t="shared" si="76"/>
        <v>0</v>
      </c>
      <c r="W191" s="86">
        <f t="shared" si="77"/>
        <v>0</v>
      </c>
      <c r="X191" s="86">
        <f t="shared" si="78"/>
        <v>0</v>
      </c>
      <c r="Y191" s="86">
        <f t="shared" si="79"/>
        <v>0</v>
      </c>
      <c r="Z191" s="86">
        <f t="shared" si="80"/>
        <v>0</v>
      </c>
      <c r="AA191" s="86">
        <f t="shared" si="81"/>
        <v>0</v>
      </c>
      <c r="AB191" s="86">
        <f t="shared" si="82"/>
        <v>0</v>
      </c>
      <c r="AD191" s="170">
        <f t="shared" si="57"/>
        <v>-7616.3244297819838</v>
      </c>
      <c r="AE191" s="170">
        <f t="shared" si="58"/>
        <v>0</v>
      </c>
      <c r="AF191" s="170">
        <f t="shared" si="59"/>
        <v>0</v>
      </c>
      <c r="AG191" s="170">
        <f t="shared" si="60"/>
        <v>0</v>
      </c>
      <c r="AH191" s="170">
        <f t="shared" si="61"/>
        <v>-267.25713822133343</v>
      </c>
      <c r="AI191" s="170">
        <f t="shared" si="62"/>
        <v>0</v>
      </c>
      <c r="AJ191" s="170">
        <f t="shared" si="63"/>
        <v>0</v>
      </c>
      <c r="AK191" s="170">
        <f t="shared" si="64"/>
        <v>0</v>
      </c>
      <c r="AL191" s="170">
        <f t="shared" si="65"/>
        <v>0</v>
      </c>
      <c r="AM191" s="170">
        <f t="shared" si="66"/>
        <v>0</v>
      </c>
      <c r="AN191" s="170">
        <f t="shared" si="67"/>
        <v>0</v>
      </c>
      <c r="AO191" s="170">
        <f t="shared" si="68"/>
        <v>0</v>
      </c>
      <c r="AP191" s="170">
        <f t="shared" si="69"/>
        <v>7883.5815680033174</v>
      </c>
      <c r="AQ191" s="170">
        <f t="shared" si="70"/>
        <v>0</v>
      </c>
      <c r="AR191" s="170"/>
      <c r="AS191" s="170">
        <f>'Projection - England'!$B$13*'Eng19'!AP191</f>
        <v>0</v>
      </c>
      <c r="AT191" s="170">
        <f>'Projection - England'!$B$13*'Eng19'!AQ191</f>
        <v>0</v>
      </c>
      <c r="AU191" s="170">
        <f>'Projection - England'!$C$13*'Eng19'!AP191</f>
        <v>4368.2959377360366</v>
      </c>
      <c r="AV191" s="170">
        <f>'Projection - England'!$C$13*'Eng19'!AQ191</f>
        <v>0</v>
      </c>
      <c r="AW191" s="170">
        <f>'Projection - England'!$D$13*'Eng19'!AP191</f>
        <v>0</v>
      </c>
      <c r="AX191" s="170">
        <f>'Projection - England'!$D$13*'Eng19'!AQ191</f>
        <v>0</v>
      </c>
      <c r="AY191" s="170">
        <f>'Projection - England'!$E$13*'Eng19'!AP191</f>
        <v>865.40747461760054</v>
      </c>
      <c r="AZ191" s="170">
        <f>'Projection - England'!$E$13*'Eng19'!AQ191</f>
        <v>0</v>
      </c>
      <c r="BA191" s="170">
        <f>'Projection - England'!$F$13*'Eng19'!AP191</f>
        <v>1776.0436466238395</v>
      </c>
      <c r="BB191" s="170">
        <f>'Projection - England'!$F$13*'Eng19'!AQ191</f>
        <v>0</v>
      </c>
      <c r="BC191" s="170">
        <f>'Projection - England'!$G$13*'Eng19'!AP191</f>
        <v>873.8345090258432</v>
      </c>
      <c r="BD191" s="170">
        <f>'Projection - England'!$G$13*'Eng19'!AQ191</f>
        <v>0</v>
      </c>
    </row>
    <row r="192" spans="1:56" ht="19.95" customHeight="1">
      <c r="A192" s="132" t="s">
        <v>213</v>
      </c>
      <c r="B192" s="20" t="s">
        <v>207</v>
      </c>
      <c r="C192" s="20" t="s">
        <v>21</v>
      </c>
      <c r="D192" s="153">
        <v>9511.2892651142774</v>
      </c>
      <c r="E192" s="154">
        <v>13823.051343677444</v>
      </c>
      <c r="F192" s="155">
        <v>9776.9869185369007</v>
      </c>
      <c r="G192" s="156">
        <v>8480.837692743904</v>
      </c>
      <c r="H192" s="157">
        <v>2465.6962991208002</v>
      </c>
      <c r="I192" s="158">
        <v>0</v>
      </c>
      <c r="J192" s="159">
        <v>1199.0207330703399</v>
      </c>
      <c r="K192" s="160">
        <v>0</v>
      </c>
      <c r="L192" s="161">
        <v>1592.95722051702</v>
      </c>
      <c r="M192" s="162">
        <v>0</v>
      </c>
      <c r="N192" s="163">
        <v>5.1594216053647441</v>
      </c>
      <c r="O192" s="164">
        <v>394.49270614075658</v>
      </c>
      <c r="P192" s="170">
        <f t="shared" si="56"/>
        <v>47249.491600526802</v>
      </c>
      <c r="Q192" s="86">
        <f t="shared" si="71"/>
        <v>-0.94506059310872403</v>
      </c>
      <c r="R192" s="86">
        <f t="shared" si="72"/>
        <v>0</v>
      </c>
      <c r="S192" s="86">
        <f t="shared" si="73"/>
        <v>0</v>
      </c>
      <c r="T192" s="86">
        <f t="shared" si="74"/>
        <v>0</v>
      </c>
      <c r="U192" s="86">
        <f t="shared" si="75"/>
        <v>-8.8357360441388269E-2</v>
      </c>
      <c r="V192" s="86">
        <f t="shared" si="76"/>
        <v>0</v>
      </c>
      <c r="W192" s="86">
        <f t="shared" si="77"/>
        <v>0</v>
      </c>
      <c r="X192" s="86">
        <f t="shared" si="78"/>
        <v>0</v>
      </c>
      <c r="Y192" s="86">
        <f t="shared" si="79"/>
        <v>0</v>
      </c>
      <c r="Z192" s="86">
        <f t="shared" si="80"/>
        <v>0</v>
      </c>
      <c r="AA192" s="86">
        <f t="shared" si="81"/>
        <v>0</v>
      </c>
      <c r="AB192" s="86">
        <f t="shared" si="82"/>
        <v>0</v>
      </c>
      <c r="AD192" s="170">
        <f t="shared" si="57"/>
        <v>-8988.744674117539</v>
      </c>
      <c r="AE192" s="170">
        <f t="shared" si="58"/>
        <v>0</v>
      </c>
      <c r="AF192" s="170">
        <f t="shared" si="59"/>
        <v>0</v>
      </c>
      <c r="AG192" s="170">
        <f t="shared" si="60"/>
        <v>0</v>
      </c>
      <c r="AH192" s="170">
        <f t="shared" si="61"/>
        <v>-217.86241664041364</v>
      </c>
      <c r="AI192" s="170">
        <f t="shared" si="62"/>
        <v>0</v>
      </c>
      <c r="AJ192" s="170">
        <f t="shared" si="63"/>
        <v>0</v>
      </c>
      <c r="AK192" s="170">
        <f t="shared" si="64"/>
        <v>0</v>
      </c>
      <c r="AL192" s="170">
        <f t="shared" si="65"/>
        <v>0</v>
      </c>
      <c r="AM192" s="170">
        <f t="shared" si="66"/>
        <v>0</v>
      </c>
      <c r="AN192" s="170">
        <f t="shared" si="67"/>
        <v>0</v>
      </c>
      <c r="AO192" s="170">
        <f t="shared" si="68"/>
        <v>0</v>
      </c>
      <c r="AP192" s="170">
        <f t="shared" si="69"/>
        <v>9206.6070907579524</v>
      </c>
      <c r="AQ192" s="170">
        <f t="shared" si="70"/>
        <v>0</v>
      </c>
      <c r="AR192" s="170"/>
      <c r="AS192" s="170">
        <f>'Projection - England'!$B$13*'Eng19'!AP192</f>
        <v>0</v>
      </c>
      <c r="AT192" s="170">
        <f>'Projection - England'!$B$13*'Eng19'!AQ192</f>
        <v>0</v>
      </c>
      <c r="AU192" s="170">
        <f>'Projection - England'!$C$13*'Eng19'!AP192</f>
        <v>5101.3849489573549</v>
      </c>
      <c r="AV192" s="170">
        <f>'Projection - England'!$C$13*'Eng19'!AQ192</f>
        <v>0</v>
      </c>
      <c r="AW192" s="170">
        <f>'Projection - England'!$D$13*'Eng19'!AP192</f>
        <v>0</v>
      </c>
      <c r="AX192" s="170">
        <f>'Projection - England'!$D$13*'Eng19'!AQ192</f>
        <v>0</v>
      </c>
      <c r="AY192" s="170">
        <f>'Projection - England'!$E$13*'Eng19'!AP192</f>
        <v>1010.6404714002676</v>
      </c>
      <c r="AZ192" s="170">
        <f>'Projection - England'!$E$13*'Eng19'!AQ192</f>
        <v>0</v>
      </c>
      <c r="BA192" s="170">
        <f>'Projection - England'!$F$13*'Eng19'!AP192</f>
        <v>2074.0999366159881</v>
      </c>
      <c r="BB192" s="170">
        <f>'Projection - England'!$F$13*'Eng19'!AQ192</f>
        <v>0</v>
      </c>
      <c r="BC192" s="170">
        <f>'Projection - England'!$G$13*'Eng19'!AP192</f>
        <v>1020.481733784344</v>
      </c>
      <c r="BD192" s="170">
        <f>'Projection - England'!$G$13*'Eng19'!AQ192</f>
        <v>0</v>
      </c>
    </row>
    <row r="193" spans="1:56" ht="19.95" customHeight="1">
      <c r="A193" s="132" t="s">
        <v>214</v>
      </c>
      <c r="B193" s="20" t="s">
        <v>207</v>
      </c>
      <c r="C193" s="20" t="s">
        <v>21</v>
      </c>
      <c r="D193" s="153">
        <v>5552.3337739028248</v>
      </c>
      <c r="E193" s="154">
        <v>8069.3786819626221</v>
      </c>
      <c r="F193" s="155">
        <v>10352.529503111027</v>
      </c>
      <c r="G193" s="156">
        <v>8980.0797686211972</v>
      </c>
      <c r="H193" s="157">
        <v>1589.6493377127299</v>
      </c>
      <c r="I193" s="158">
        <v>0</v>
      </c>
      <c r="J193" s="159">
        <v>72.001688812662096</v>
      </c>
      <c r="K193" s="160">
        <v>0</v>
      </c>
      <c r="L193" s="161">
        <v>7508.7320844770602</v>
      </c>
      <c r="M193" s="162">
        <v>0</v>
      </c>
      <c r="N193" s="163">
        <v>25.194068446321179</v>
      </c>
      <c r="O193" s="164">
        <v>1926.3547351412974</v>
      </c>
      <c r="P193" s="170">
        <f t="shared" si="56"/>
        <v>44076.253642187745</v>
      </c>
      <c r="Q193" s="86">
        <f t="shared" si="71"/>
        <v>-0.94506059310872403</v>
      </c>
      <c r="R193" s="86">
        <f t="shared" si="72"/>
        <v>0</v>
      </c>
      <c r="S193" s="86">
        <f t="shared" si="73"/>
        <v>0</v>
      </c>
      <c r="T193" s="86">
        <f t="shared" si="74"/>
        <v>0</v>
      </c>
      <c r="U193" s="86">
        <f t="shared" si="75"/>
        <v>-8.8357360441388269E-2</v>
      </c>
      <c r="V193" s="86">
        <f t="shared" si="76"/>
        <v>0</v>
      </c>
      <c r="W193" s="86">
        <f t="shared" si="77"/>
        <v>0</v>
      </c>
      <c r="X193" s="86">
        <f t="shared" si="78"/>
        <v>0</v>
      </c>
      <c r="Y193" s="86">
        <f t="shared" si="79"/>
        <v>0</v>
      </c>
      <c r="Z193" s="86">
        <f t="shared" si="80"/>
        <v>0</v>
      </c>
      <c r="AA193" s="86">
        <f t="shared" si="81"/>
        <v>0</v>
      </c>
      <c r="AB193" s="86">
        <f t="shared" si="82"/>
        <v>0</v>
      </c>
      <c r="AD193" s="170">
        <f t="shared" si="57"/>
        <v>-5247.2918495022041</v>
      </c>
      <c r="AE193" s="170">
        <f t="shared" si="58"/>
        <v>0</v>
      </c>
      <c r="AF193" s="170">
        <f t="shared" si="59"/>
        <v>0</v>
      </c>
      <c r="AG193" s="170">
        <f t="shared" si="60"/>
        <v>0</v>
      </c>
      <c r="AH193" s="170">
        <f t="shared" si="61"/>
        <v>-140.45721950769783</v>
      </c>
      <c r="AI193" s="170">
        <f t="shared" si="62"/>
        <v>0</v>
      </c>
      <c r="AJ193" s="170">
        <f t="shared" si="63"/>
        <v>0</v>
      </c>
      <c r="AK193" s="170">
        <f t="shared" si="64"/>
        <v>0</v>
      </c>
      <c r="AL193" s="170">
        <f t="shared" si="65"/>
        <v>0</v>
      </c>
      <c r="AM193" s="170">
        <f t="shared" si="66"/>
        <v>0</v>
      </c>
      <c r="AN193" s="170">
        <f t="shared" si="67"/>
        <v>0</v>
      </c>
      <c r="AO193" s="170">
        <f t="shared" si="68"/>
        <v>0</v>
      </c>
      <c r="AP193" s="170">
        <f t="shared" si="69"/>
        <v>5387.7490690099021</v>
      </c>
      <c r="AQ193" s="170">
        <f t="shared" si="70"/>
        <v>0</v>
      </c>
      <c r="AR193" s="170"/>
      <c r="AS193" s="170">
        <f>'Projection - England'!$B$13*'Eng19'!AP193</f>
        <v>0</v>
      </c>
      <c r="AT193" s="170">
        <f>'Projection - England'!$B$13*'Eng19'!AQ193</f>
        <v>0</v>
      </c>
      <c r="AU193" s="170">
        <f>'Projection - England'!$C$13*'Eng19'!AP193</f>
        <v>2985.3540765302023</v>
      </c>
      <c r="AV193" s="170">
        <f>'Projection - England'!$C$13*'Eng19'!AQ193</f>
        <v>0</v>
      </c>
      <c r="AW193" s="170">
        <f>'Projection - England'!$D$13*'Eng19'!AP193</f>
        <v>0</v>
      </c>
      <c r="AX193" s="170">
        <f>'Projection - England'!$D$13*'Eng19'!AQ193</f>
        <v>0</v>
      </c>
      <c r="AY193" s="170">
        <f>'Projection - England'!$E$13*'Eng19'!AP193</f>
        <v>591.43148015478562</v>
      </c>
      <c r="AZ193" s="170">
        <f>'Projection - England'!$E$13*'Eng19'!AQ193</f>
        <v>0</v>
      </c>
      <c r="BA193" s="170">
        <f>'Projection - England'!$F$13*'Eng19'!AP193</f>
        <v>1213.7728798868841</v>
      </c>
      <c r="BB193" s="170">
        <f>'Projection - England'!$F$13*'Eng19'!AQ193</f>
        <v>0</v>
      </c>
      <c r="BC193" s="170">
        <f>'Projection - England'!$G$13*'Eng19'!AP193</f>
        <v>597.1906324380318</v>
      </c>
      <c r="BD193" s="170">
        <f>'Projection - England'!$G$13*'Eng19'!AQ193</f>
        <v>0</v>
      </c>
    </row>
    <row r="194" spans="1:56" ht="19.95" customHeight="1">
      <c r="A194" s="132" t="s">
        <v>215</v>
      </c>
      <c r="B194" s="20" t="s">
        <v>207</v>
      </c>
      <c r="C194" s="20" t="s">
        <v>21</v>
      </c>
      <c r="D194" s="153">
        <v>6947.871751882044</v>
      </c>
      <c r="E194" s="154">
        <v>10097.55725838475</v>
      </c>
      <c r="F194" s="155">
        <v>11304.890359688574</v>
      </c>
      <c r="G194" s="156">
        <v>9806.184775905529</v>
      </c>
      <c r="H194" s="157">
        <v>3830.1714623397802</v>
      </c>
      <c r="I194" s="158">
        <v>0</v>
      </c>
      <c r="J194" s="159">
        <v>1798.32730897294</v>
      </c>
      <c r="K194" s="160">
        <v>0</v>
      </c>
      <c r="L194" s="161">
        <v>1060.09702206318</v>
      </c>
      <c r="M194" s="162">
        <v>0</v>
      </c>
      <c r="N194" s="163">
        <v>3.7323641691405469</v>
      </c>
      <c r="O194" s="164">
        <v>285.37897346013858</v>
      </c>
      <c r="P194" s="170">
        <f t="shared" si="56"/>
        <v>45134.211276866066</v>
      </c>
      <c r="Q194" s="86">
        <f t="shared" si="71"/>
        <v>-0.94506059310872403</v>
      </c>
      <c r="R194" s="86">
        <f t="shared" si="72"/>
        <v>0</v>
      </c>
      <c r="S194" s="86">
        <f t="shared" si="73"/>
        <v>0</v>
      </c>
      <c r="T194" s="86">
        <f t="shared" si="74"/>
        <v>0</v>
      </c>
      <c r="U194" s="86">
        <f t="shared" si="75"/>
        <v>-8.8357360441388269E-2</v>
      </c>
      <c r="V194" s="86">
        <f t="shared" si="76"/>
        <v>0</v>
      </c>
      <c r="W194" s="86">
        <f t="shared" si="77"/>
        <v>0</v>
      </c>
      <c r="X194" s="86">
        <f t="shared" si="78"/>
        <v>0</v>
      </c>
      <c r="Y194" s="86">
        <f t="shared" si="79"/>
        <v>0</v>
      </c>
      <c r="Z194" s="86">
        <f t="shared" si="80"/>
        <v>0</v>
      </c>
      <c r="AA194" s="86">
        <f t="shared" si="81"/>
        <v>0</v>
      </c>
      <c r="AB194" s="86">
        <f t="shared" si="82"/>
        <v>0</v>
      </c>
      <c r="AD194" s="170">
        <f t="shared" si="57"/>
        <v>-6566.1597986769939</v>
      </c>
      <c r="AE194" s="170">
        <f t="shared" si="58"/>
        <v>0</v>
      </c>
      <c r="AF194" s="170">
        <f t="shared" si="59"/>
        <v>0</v>
      </c>
      <c r="AG194" s="170">
        <f t="shared" si="60"/>
        <v>0</v>
      </c>
      <c r="AH194" s="170">
        <f t="shared" si="61"/>
        <v>-338.42384045027518</v>
      </c>
      <c r="AI194" s="170">
        <f t="shared" si="62"/>
        <v>0</v>
      </c>
      <c r="AJ194" s="170">
        <f t="shared" si="63"/>
        <v>0</v>
      </c>
      <c r="AK194" s="170">
        <f t="shared" si="64"/>
        <v>0</v>
      </c>
      <c r="AL194" s="170">
        <f t="shared" si="65"/>
        <v>0</v>
      </c>
      <c r="AM194" s="170">
        <f t="shared" si="66"/>
        <v>0</v>
      </c>
      <c r="AN194" s="170">
        <f t="shared" si="67"/>
        <v>0</v>
      </c>
      <c r="AO194" s="170">
        <f t="shared" si="68"/>
        <v>0</v>
      </c>
      <c r="AP194" s="170">
        <f t="shared" si="69"/>
        <v>6904.5836391272687</v>
      </c>
      <c r="AQ194" s="170">
        <f t="shared" si="70"/>
        <v>0</v>
      </c>
      <c r="AR194" s="170"/>
      <c r="AS194" s="170">
        <f>'Projection - England'!$B$13*'Eng19'!AP194</f>
        <v>0</v>
      </c>
      <c r="AT194" s="170">
        <f>'Projection - England'!$B$13*'Eng19'!AQ194</f>
        <v>0</v>
      </c>
      <c r="AU194" s="170">
        <f>'Projection - England'!$C$13*'Eng19'!AP194</f>
        <v>3825.8327642568324</v>
      </c>
      <c r="AV194" s="170">
        <f>'Projection - England'!$C$13*'Eng19'!AQ194</f>
        <v>0</v>
      </c>
      <c r="AW194" s="170">
        <f>'Projection - England'!$D$13*'Eng19'!AP194</f>
        <v>0</v>
      </c>
      <c r="AX194" s="170">
        <f>'Projection - England'!$D$13*'Eng19'!AQ194</f>
        <v>0</v>
      </c>
      <c r="AY194" s="170">
        <f>'Projection - England'!$E$13*'Eng19'!AP194</f>
        <v>757.93955309280784</v>
      </c>
      <c r="AZ194" s="170">
        <f>'Projection - England'!$E$13*'Eng19'!AQ194</f>
        <v>0</v>
      </c>
      <c r="BA194" s="170">
        <f>'Projection - England'!$F$13*'Eng19'!AP194</f>
        <v>1555.4912191973067</v>
      </c>
      <c r="BB194" s="170">
        <f>'Projection - England'!$F$13*'Eng19'!AQ194</f>
        <v>0</v>
      </c>
      <c r="BC194" s="170">
        <f>'Projection - England'!$G$13*'Eng19'!AP194</f>
        <v>765.32010258032358</v>
      </c>
      <c r="BD194" s="170">
        <f>'Projection - England'!$G$13*'Eng19'!AQ194</f>
        <v>0</v>
      </c>
    </row>
    <row r="195" spans="1:56" ht="19.95" customHeight="1">
      <c r="A195" s="132" t="s">
        <v>216</v>
      </c>
      <c r="B195" s="20" t="s">
        <v>207</v>
      </c>
      <c r="C195" s="20" t="s">
        <v>21</v>
      </c>
      <c r="D195" s="153">
        <v>6369.7783035493758</v>
      </c>
      <c r="E195" s="154">
        <v>9257.396140895069</v>
      </c>
      <c r="F195" s="155">
        <v>9116.6869546750822</v>
      </c>
      <c r="G195" s="156">
        <v>7908.0746453249194</v>
      </c>
      <c r="H195" s="157">
        <v>1696</v>
      </c>
      <c r="I195" s="158">
        <v>0</v>
      </c>
      <c r="J195" s="159">
        <v>0</v>
      </c>
      <c r="K195" s="160">
        <v>0</v>
      </c>
      <c r="L195" s="161">
        <v>8207.4</v>
      </c>
      <c r="M195" s="162">
        <v>2395.6000000000004</v>
      </c>
      <c r="N195" s="163">
        <v>26.02266980940227</v>
      </c>
      <c r="O195" s="164">
        <v>1989.7101301905977</v>
      </c>
      <c r="P195" s="170">
        <f t="shared" si="56"/>
        <v>46966.668844444452</v>
      </c>
      <c r="Q195" s="86">
        <f t="shared" si="71"/>
        <v>-0.94506059310872403</v>
      </c>
      <c r="R195" s="86">
        <f t="shared" si="72"/>
        <v>0</v>
      </c>
      <c r="S195" s="86">
        <f t="shared" si="73"/>
        <v>0</v>
      </c>
      <c r="T195" s="86">
        <f t="shared" si="74"/>
        <v>0</v>
      </c>
      <c r="U195" s="86">
        <f t="shared" si="75"/>
        <v>-8.8357360441388269E-2</v>
      </c>
      <c r="V195" s="86">
        <f t="shared" si="76"/>
        <v>0</v>
      </c>
      <c r="W195" s="86">
        <f t="shared" si="77"/>
        <v>0</v>
      </c>
      <c r="X195" s="86">
        <f t="shared" si="78"/>
        <v>0</v>
      </c>
      <c r="Y195" s="86">
        <f t="shared" si="79"/>
        <v>0</v>
      </c>
      <c r="Z195" s="86">
        <f t="shared" si="80"/>
        <v>0</v>
      </c>
      <c r="AA195" s="86">
        <f t="shared" si="81"/>
        <v>0</v>
      </c>
      <c r="AB195" s="86">
        <f t="shared" si="82"/>
        <v>0</v>
      </c>
      <c r="AD195" s="170">
        <f t="shared" si="57"/>
        <v>-6019.8264615234548</v>
      </c>
      <c r="AE195" s="170">
        <f t="shared" si="58"/>
        <v>0</v>
      </c>
      <c r="AF195" s="170">
        <f t="shared" si="59"/>
        <v>0</v>
      </c>
      <c r="AG195" s="170">
        <f t="shared" si="60"/>
        <v>0</v>
      </c>
      <c r="AH195" s="170">
        <f t="shared" si="61"/>
        <v>-149.85408330859451</v>
      </c>
      <c r="AI195" s="170">
        <f t="shared" si="62"/>
        <v>0</v>
      </c>
      <c r="AJ195" s="170">
        <f t="shared" si="63"/>
        <v>0</v>
      </c>
      <c r="AK195" s="170">
        <f t="shared" si="64"/>
        <v>0</v>
      </c>
      <c r="AL195" s="170">
        <f t="shared" si="65"/>
        <v>0</v>
      </c>
      <c r="AM195" s="170">
        <f t="shared" si="66"/>
        <v>0</v>
      </c>
      <c r="AN195" s="170">
        <f t="shared" si="67"/>
        <v>0</v>
      </c>
      <c r="AO195" s="170">
        <f t="shared" si="68"/>
        <v>0</v>
      </c>
      <c r="AP195" s="170">
        <f t="shared" si="69"/>
        <v>6169.6805448320492</v>
      </c>
      <c r="AQ195" s="170">
        <f t="shared" si="70"/>
        <v>0</v>
      </c>
      <c r="AR195" s="170"/>
      <c r="AS195" s="170">
        <f>'Projection - England'!$B$13*'Eng19'!AP195</f>
        <v>0</v>
      </c>
      <c r="AT195" s="170">
        <f>'Projection - England'!$B$13*'Eng19'!AQ195</f>
        <v>0</v>
      </c>
      <c r="AU195" s="170">
        <f>'Projection - England'!$C$13*'Eng19'!AP195</f>
        <v>3418.622643609534</v>
      </c>
      <c r="AV195" s="170">
        <f>'Projection - England'!$C$13*'Eng19'!AQ195</f>
        <v>0</v>
      </c>
      <c r="AW195" s="170">
        <f>'Projection - England'!$D$13*'Eng19'!AP195</f>
        <v>0</v>
      </c>
      <c r="AX195" s="170">
        <f>'Projection - England'!$D$13*'Eng19'!AQ195</f>
        <v>0</v>
      </c>
      <c r="AY195" s="170">
        <f>'Projection - England'!$E$13*'Eng19'!AP195</f>
        <v>677.26674905866821</v>
      </c>
      <c r="AZ195" s="170">
        <f>'Projection - England'!$E$13*'Eng19'!AQ195</f>
        <v>0</v>
      </c>
      <c r="BA195" s="170">
        <f>'Projection - England'!$F$13*'Eng19'!AP195</f>
        <v>1389.9294170838291</v>
      </c>
      <c r="BB195" s="170">
        <f>'Projection - England'!$F$13*'Eng19'!AQ195</f>
        <v>0</v>
      </c>
      <c r="BC195" s="170">
        <f>'Projection - England'!$G$13*'Eng19'!AP195</f>
        <v>683.86173508001968</v>
      </c>
      <c r="BD195" s="170">
        <f>'Projection - England'!$G$13*'Eng19'!AQ195</f>
        <v>0</v>
      </c>
    </row>
    <row r="196" spans="1:56" ht="19.95" customHeight="1">
      <c r="A196" s="132" t="s">
        <v>217</v>
      </c>
      <c r="B196" s="20" t="s">
        <v>207</v>
      </c>
      <c r="C196" s="20" t="s">
        <v>21</v>
      </c>
      <c r="D196" s="153">
        <v>11803.508977516893</v>
      </c>
      <c r="E196" s="154">
        <v>17154.405263460703</v>
      </c>
      <c r="F196" s="155">
        <v>9127.7862271220165</v>
      </c>
      <c r="G196" s="156">
        <v>7917.70247125067</v>
      </c>
      <c r="H196" s="157">
        <v>6266.7966660105403</v>
      </c>
      <c r="I196" s="158">
        <v>0</v>
      </c>
      <c r="J196" s="159">
        <v>2068.5458016194798</v>
      </c>
      <c r="K196" s="160">
        <v>0</v>
      </c>
      <c r="L196" s="161">
        <v>742.61230317788704</v>
      </c>
      <c r="M196" s="162">
        <v>0</v>
      </c>
      <c r="N196" s="163">
        <v>0.58529819145820228</v>
      </c>
      <c r="O196" s="164">
        <v>44.752277504818053</v>
      </c>
      <c r="P196" s="170">
        <f t="shared" ref="P196:P259" si="84">O196+N196+M196+L196+K196+J196+I196+H196+G196+F196+E196+D196</f>
        <v>55126.695285854468</v>
      </c>
      <c r="Q196" s="86">
        <f t="shared" si="71"/>
        <v>-0.94506059310872403</v>
      </c>
      <c r="R196" s="86">
        <f t="shared" si="72"/>
        <v>0</v>
      </c>
      <c r="S196" s="86">
        <f t="shared" si="73"/>
        <v>0</v>
      </c>
      <c r="T196" s="86">
        <f t="shared" si="74"/>
        <v>0</v>
      </c>
      <c r="U196" s="86">
        <f t="shared" si="75"/>
        <v>-8.8357360441388269E-2</v>
      </c>
      <c r="V196" s="86">
        <f t="shared" si="76"/>
        <v>0</v>
      </c>
      <c r="W196" s="86">
        <f t="shared" si="77"/>
        <v>0</v>
      </c>
      <c r="X196" s="86">
        <f t="shared" si="78"/>
        <v>0</v>
      </c>
      <c r="Y196" s="86">
        <f t="shared" si="79"/>
        <v>0</v>
      </c>
      <c r="Z196" s="86">
        <f t="shared" si="80"/>
        <v>0</v>
      </c>
      <c r="AA196" s="86">
        <f t="shared" si="81"/>
        <v>0</v>
      </c>
      <c r="AB196" s="86">
        <f t="shared" si="82"/>
        <v>0</v>
      </c>
      <c r="AD196" s="170">
        <f t="shared" ref="AD196:AD259" si="85">Q196*D196</f>
        <v>-11155.031195056263</v>
      </c>
      <c r="AE196" s="170">
        <f t="shared" ref="AE196:AE259" si="86">R196*E196</f>
        <v>0</v>
      </c>
      <c r="AF196" s="170">
        <f t="shared" ref="AF196:AF259" si="87">S196*F196</f>
        <v>0</v>
      </c>
      <c r="AG196" s="170">
        <f t="shared" ref="AG196:AG259" si="88">T196*G196</f>
        <v>0</v>
      </c>
      <c r="AH196" s="170">
        <f t="shared" ref="AH196:AH259" si="89">U196*H196</f>
        <v>-553.71761183158355</v>
      </c>
      <c r="AI196" s="170">
        <f t="shared" ref="AI196:AI259" si="90">V196*I196</f>
        <v>0</v>
      </c>
      <c r="AJ196" s="170">
        <f t="shared" ref="AJ196:AJ259" si="91">W196*J196</f>
        <v>0</v>
      </c>
      <c r="AK196" s="170">
        <f t="shared" ref="AK196:AK259" si="92">X196*K196</f>
        <v>0</v>
      </c>
      <c r="AL196" s="170">
        <f t="shared" ref="AL196:AL259" si="93">Y196*L196</f>
        <v>0</v>
      </c>
      <c r="AM196" s="170">
        <f t="shared" ref="AM196:AM259" si="94">Z196*M196</f>
        <v>0</v>
      </c>
      <c r="AN196" s="170">
        <f t="shared" ref="AN196:AN259" si="95">AA196*N196</f>
        <v>0</v>
      </c>
      <c r="AO196" s="170">
        <f t="shared" ref="AO196:AO259" si="96">AB196*O196</f>
        <v>0</v>
      </c>
      <c r="AP196" s="170">
        <f t="shared" ref="AP196:AP259" si="97">-(AD196+AF196+AH196+AJ196+AL196+AN196)</f>
        <v>11708.748806887847</v>
      </c>
      <c r="AQ196" s="170">
        <f t="shared" ref="AQ196:AQ259" si="98">-(AE196+AG196+AI196+AK196+AM196+AO196)</f>
        <v>0</v>
      </c>
      <c r="AR196" s="170"/>
      <c r="AS196" s="170">
        <f>'Projection - England'!$B$13*'Eng19'!AP196</f>
        <v>0</v>
      </c>
      <c r="AT196" s="170">
        <f>'Projection - England'!$B$13*'Eng19'!AQ196</f>
        <v>0</v>
      </c>
      <c r="AU196" s="170">
        <f>'Projection - England'!$C$13*'Eng19'!AP196</f>
        <v>6487.8227500922485</v>
      </c>
      <c r="AV196" s="170">
        <f>'Projection - England'!$C$13*'Eng19'!AQ196</f>
        <v>0</v>
      </c>
      <c r="AW196" s="170">
        <f>'Projection - England'!$D$13*'Eng19'!AP196</f>
        <v>0</v>
      </c>
      <c r="AX196" s="170">
        <f>'Projection - England'!$D$13*'Eng19'!AQ196</f>
        <v>0</v>
      </c>
      <c r="AY196" s="170">
        <f>'Projection - England'!$E$13*'Eng19'!AP196</f>
        <v>1285.309050016845</v>
      </c>
      <c r="AZ196" s="170">
        <f>'Projection - England'!$E$13*'Eng19'!AQ196</f>
        <v>0</v>
      </c>
      <c r="BA196" s="170">
        <f>'Projection - England'!$F$13*'Eng19'!AP196</f>
        <v>2637.7920681113033</v>
      </c>
      <c r="BB196" s="170">
        <f>'Projection - England'!$F$13*'Eng19'!AQ196</f>
        <v>0</v>
      </c>
      <c r="BC196" s="170">
        <f>'Projection - England'!$G$13*'Eng19'!AP196</f>
        <v>1297.8249386674531</v>
      </c>
      <c r="BD196" s="170">
        <f>'Projection - England'!$G$13*'Eng19'!AQ196</f>
        <v>0</v>
      </c>
    </row>
    <row r="197" spans="1:56" ht="19.95" customHeight="1">
      <c r="A197" s="132" t="s">
        <v>218</v>
      </c>
      <c r="B197" s="20" t="s">
        <v>207</v>
      </c>
      <c r="C197" s="20" t="s">
        <v>21</v>
      </c>
      <c r="D197" s="153">
        <v>6778.884804931964</v>
      </c>
      <c r="E197" s="154">
        <v>9851.9632932563873</v>
      </c>
      <c r="F197" s="155">
        <v>10910.781662153851</v>
      </c>
      <c r="G197" s="156">
        <v>9464.3236355624213</v>
      </c>
      <c r="H197" s="157">
        <v>2466.4222788840202</v>
      </c>
      <c r="I197" s="158">
        <v>0</v>
      </c>
      <c r="J197" s="159">
        <v>1246.0429926470599</v>
      </c>
      <c r="K197" s="160">
        <v>0</v>
      </c>
      <c r="L197" s="161">
        <v>7086.1984727294202</v>
      </c>
      <c r="M197" s="162">
        <v>0</v>
      </c>
      <c r="N197" s="163">
        <v>18.447040125187961</v>
      </c>
      <c r="O197" s="164">
        <v>1410.4725947780069</v>
      </c>
      <c r="P197" s="170">
        <f t="shared" si="84"/>
        <v>49233.536775068322</v>
      </c>
      <c r="Q197" s="86">
        <f t="shared" ref="Q197:Q260" si="99">Q196</f>
        <v>-0.94506059310872403</v>
      </c>
      <c r="R197" s="86">
        <f t="shared" ref="R197:R260" si="100">R196</f>
        <v>0</v>
      </c>
      <c r="S197" s="86">
        <f t="shared" ref="S197:S260" si="101">S196</f>
        <v>0</v>
      </c>
      <c r="T197" s="86">
        <f t="shared" ref="T197:T260" si="102">T196</f>
        <v>0</v>
      </c>
      <c r="U197" s="86">
        <f t="shared" ref="U197:U260" si="103">U196</f>
        <v>-8.8357360441388269E-2</v>
      </c>
      <c r="V197" s="86">
        <f t="shared" ref="V197:V260" si="104">V196</f>
        <v>0</v>
      </c>
      <c r="W197" s="86">
        <f t="shared" ref="W197:W260" si="105">W196</f>
        <v>0</v>
      </c>
      <c r="X197" s="86">
        <f t="shared" ref="X197:X260" si="106">X196</f>
        <v>0</v>
      </c>
      <c r="Y197" s="86">
        <f t="shared" ref="Y197:Y260" si="107">Y196</f>
        <v>0</v>
      </c>
      <c r="Z197" s="86">
        <f t="shared" ref="Z197:Z260" si="108">Z196</f>
        <v>0</v>
      </c>
      <c r="AA197" s="86">
        <f t="shared" ref="AA197:AA260" si="109">AA196</f>
        <v>0</v>
      </c>
      <c r="AB197" s="86">
        <f t="shared" ref="AB197:AB260" si="110">AB196</f>
        <v>0</v>
      </c>
      <c r="AD197" s="170">
        <f t="shared" si="85"/>
        <v>-6406.4568943647191</v>
      </c>
      <c r="AE197" s="170">
        <f t="shared" si="86"/>
        <v>0</v>
      </c>
      <c r="AF197" s="170">
        <f t="shared" si="87"/>
        <v>0</v>
      </c>
      <c r="AG197" s="170">
        <f t="shared" si="88"/>
        <v>0</v>
      </c>
      <c r="AH197" s="170">
        <f t="shared" si="89"/>
        <v>-217.92656229602562</v>
      </c>
      <c r="AI197" s="170">
        <f t="shared" si="90"/>
        <v>0</v>
      </c>
      <c r="AJ197" s="170">
        <f t="shared" si="91"/>
        <v>0</v>
      </c>
      <c r="AK197" s="170">
        <f t="shared" si="92"/>
        <v>0</v>
      </c>
      <c r="AL197" s="170">
        <f t="shared" si="93"/>
        <v>0</v>
      </c>
      <c r="AM197" s="170">
        <f t="shared" si="94"/>
        <v>0</v>
      </c>
      <c r="AN197" s="170">
        <f t="shared" si="95"/>
        <v>0</v>
      </c>
      <c r="AO197" s="170">
        <f t="shared" si="96"/>
        <v>0</v>
      </c>
      <c r="AP197" s="170">
        <f t="shared" si="97"/>
        <v>6624.3834566607447</v>
      </c>
      <c r="AQ197" s="170">
        <f t="shared" si="98"/>
        <v>0</v>
      </c>
      <c r="AR197" s="170"/>
      <c r="AS197" s="170">
        <f>'Projection - England'!$B$13*'Eng19'!AP197</f>
        <v>0</v>
      </c>
      <c r="AT197" s="170">
        <f>'Projection - England'!$B$13*'Eng19'!AQ197</f>
        <v>0</v>
      </c>
      <c r="AU197" s="170">
        <f>'Projection - England'!$C$13*'Eng19'!AP197</f>
        <v>3670.5737226317433</v>
      </c>
      <c r="AV197" s="170">
        <f>'Projection - England'!$C$13*'Eng19'!AQ197</f>
        <v>0</v>
      </c>
      <c r="AW197" s="170">
        <f>'Projection - England'!$D$13*'Eng19'!AP197</f>
        <v>0</v>
      </c>
      <c r="AX197" s="170">
        <f>'Projection - England'!$D$13*'Eng19'!AQ197</f>
        <v>0</v>
      </c>
      <c r="AY197" s="170">
        <f>'Projection - England'!$E$13*'Eng19'!AP197</f>
        <v>727.18102916506461</v>
      </c>
      <c r="AZ197" s="170">
        <f>'Projection - England'!$E$13*'Eng19'!AQ197</f>
        <v>0</v>
      </c>
      <c r="BA197" s="170">
        <f>'Projection - England'!$F$13*'Eng19'!AP197</f>
        <v>1492.3666419274668</v>
      </c>
      <c r="BB197" s="170">
        <f>'Projection - England'!$F$13*'Eng19'!AQ197</f>
        <v>0</v>
      </c>
      <c r="BC197" s="170">
        <f>'Projection - England'!$G$13*'Eng19'!AP197</f>
        <v>734.26206293647169</v>
      </c>
      <c r="BD197" s="170">
        <f>'Projection - England'!$G$13*'Eng19'!AQ197</f>
        <v>0</v>
      </c>
    </row>
    <row r="198" spans="1:56" ht="19.95" customHeight="1">
      <c r="A198" s="132" t="s">
        <v>219</v>
      </c>
      <c r="B198" s="20" t="s">
        <v>207</v>
      </c>
      <c r="C198" s="20" t="s">
        <v>21</v>
      </c>
      <c r="D198" s="153">
        <v>5097.6480753973137</v>
      </c>
      <c r="E198" s="154">
        <v>7408.5698704032566</v>
      </c>
      <c r="F198" s="155">
        <v>11897.759415464952</v>
      </c>
      <c r="G198" s="156">
        <v>10320.456327763372</v>
      </c>
      <c r="H198" s="157">
        <v>1777.6574667002701</v>
      </c>
      <c r="I198" s="158">
        <v>0</v>
      </c>
      <c r="J198" s="159">
        <v>917.451992139553</v>
      </c>
      <c r="K198" s="160">
        <v>0</v>
      </c>
      <c r="L198" s="161">
        <v>3997.67996079161</v>
      </c>
      <c r="M198" s="162">
        <v>0</v>
      </c>
      <c r="N198" s="163">
        <v>47.636178107786769</v>
      </c>
      <c r="O198" s="164">
        <v>3642.2929253162602</v>
      </c>
      <c r="P198" s="170">
        <f t="shared" si="84"/>
        <v>45107.152212084373</v>
      </c>
      <c r="Q198" s="86">
        <f t="shared" si="99"/>
        <v>-0.94506059310872403</v>
      </c>
      <c r="R198" s="86">
        <f t="shared" si="100"/>
        <v>0</v>
      </c>
      <c r="S198" s="86">
        <f t="shared" si="101"/>
        <v>0</v>
      </c>
      <c r="T198" s="86">
        <f t="shared" si="102"/>
        <v>0</v>
      </c>
      <c r="U198" s="86">
        <f t="shared" si="103"/>
        <v>-8.8357360441388269E-2</v>
      </c>
      <c r="V198" s="86">
        <f t="shared" si="104"/>
        <v>0</v>
      </c>
      <c r="W198" s="86">
        <f t="shared" si="105"/>
        <v>0</v>
      </c>
      <c r="X198" s="86">
        <f t="shared" si="106"/>
        <v>0</v>
      </c>
      <c r="Y198" s="86">
        <f t="shared" si="107"/>
        <v>0</v>
      </c>
      <c r="Z198" s="86">
        <f t="shared" si="108"/>
        <v>0</v>
      </c>
      <c r="AA198" s="86">
        <f t="shared" si="109"/>
        <v>0</v>
      </c>
      <c r="AB198" s="86">
        <f t="shared" si="110"/>
        <v>0</v>
      </c>
      <c r="AD198" s="170">
        <f t="shared" si="85"/>
        <v>-4817.586313594531</v>
      </c>
      <c r="AE198" s="170">
        <f t="shared" si="86"/>
        <v>0</v>
      </c>
      <c r="AF198" s="170">
        <f t="shared" si="87"/>
        <v>0</v>
      </c>
      <c r="AG198" s="170">
        <f t="shared" si="88"/>
        <v>0</v>
      </c>
      <c r="AH198" s="170">
        <f t="shared" si="89"/>
        <v>-157.06912152656093</v>
      </c>
      <c r="AI198" s="170">
        <f t="shared" si="90"/>
        <v>0</v>
      </c>
      <c r="AJ198" s="170">
        <f t="shared" si="91"/>
        <v>0</v>
      </c>
      <c r="AK198" s="170">
        <f t="shared" si="92"/>
        <v>0</v>
      </c>
      <c r="AL198" s="170">
        <f t="shared" si="93"/>
        <v>0</v>
      </c>
      <c r="AM198" s="170">
        <f t="shared" si="94"/>
        <v>0</v>
      </c>
      <c r="AN198" s="170">
        <f t="shared" si="95"/>
        <v>0</v>
      </c>
      <c r="AO198" s="170">
        <f t="shared" si="96"/>
        <v>0</v>
      </c>
      <c r="AP198" s="170">
        <f t="shared" si="97"/>
        <v>4974.6554351210916</v>
      </c>
      <c r="AQ198" s="170">
        <f t="shared" si="98"/>
        <v>0</v>
      </c>
      <c r="AR198" s="170"/>
      <c r="AS198" s="170">
        <f>'Projection - England'!$B$13*'Eng19'!AP198</f>
        <v>0</v>
      </c>
      <c r="AT198" s="170">
        <f>'Projection - England'!$B$13*'Eng19'!AQ198</f>
        <v>0</v>
      </c>
      <c r="AU198" s="170">
        <f>'Projection - England'!$C$13*'Eng19'!AP198</f>
        <v>2756.4587163115675</v>
      </c>
      <c r="AV198" s="170">
        <f>'Projection - England'!$C$13*'Eng19'!AQ198</f>
        <v>0</v>
      </c>
      <c r="AW198" s="170">
        <f>'Projection - England'!$D$13*'Eng19'!AP198</f>
        <v>0</v>
      </c>
      <c r="AX198" s="170">
        <f>'Projection - England'!$D$13*'Eng19'!AQ198</f>
        <v>0</v>
      </c>
      <c r="AY198" s="170">
        <f>'Projection - England'!$E$13*'Eng19'!AP198</f>
        <v>546.0847915462391</v>
      </c>
      <c r="AZ198" s="170">
        <f>'Projection - England'!$E$13*'Eng19'!AQ198</f>
        <v>0</v>
      </c>
      <c r="BA198" s="170">
        <f>'Projection - England'!$F$13*'Eng19'!AP198</f>
        <v>1120.7095535801336</v>
      </c>
      <c r="BB198" s="170">
        <f>'Projection - England'!$F$13*'Eng19'!AQ198</f>
        <v>0</v>
      </c>
      <c r="BC198" s="170">
        <f>'Projection - England'!$G$13*'Eng19'!AP198</f>
        <v>551.40237368315286</v>
      </c>
      <c r="BD198" s="170">
        <f>'Projection - England'!$G$13*'Eng19'!AQ198</f>
        <v>0</v>
      </c>
    </row>
    <row r="199" spans="1:56" ht="19.95" customHeight="1">
      <c r="A199" s="132" t="s">
        <v>220</v>
      </c>
      <c r="B199" s="20" t="s">
        <v>207</v>
      </c>
      <c r="C199" s="20" t="s">
        <v>21</v>
      </c>
      <c r="D199" s="153">
        <v>4569.539579780122</v>
      </c>
      <c r="E199" s="154">
        <v>6641.0534332022498</v>
      </c>
      <c r="F199" s="155">
        <v>12090.556008138172</v>
      </c>
      <c r="G199" s="156">
        <v>10487.693598693497</v>
      </c>
      <c r="H199" s="157">
        <v>900.77110478532802</v>
      </c>
      <c r="I199" s="158">
        <v>0</v>
      </c>
      <c r="J199" s="159">
        <v>542.22271195748397</v>
      </c>
      <c r="K199" s="160">
        <v>0</v>
      </c>
      <c r="L199" s="161">
        <v>1053.9336741934001</v>
      </c>
      <c r="M199" s="162">
        <v>0</v>
      </c>
      <c r="N199" s="163">
        <v>53.285399445195509</v>
      </c>
      <c r="O199" s="164">
        <v>4074.236035114694</v>
      </c>
      <c r="P199" s="170">
        <f t="shared" si="84"/>
        <v>40413.291545310145</v>
      </c>
      <c r="Q199" s="86">
        <f t="shared" si="99"/>
        <v>-0.94506059310872403</v>
      </c>
      <c r="R199" s="86">
        <f t="shared" si="100"/>
        <v>0</v>
      </c>
      <c r="S199" s="86">
        <f t="shared" si="101"/>
        <v>0</v>
      </c>
      <c r="T199" s="86">
        <f t="shared" si="102"/>
        <v>0</v>
      </c>
      <c r="U199" s="86">
        <f t="shared" si="103"/>
        <v>-8.8357360441388269E-2</v>
      </c>
      <c r="V199" s="86">
        <f t="shared" si="104"/>
        <v>0</v>
      </c>
      <c r="W199" s="86">
        <f t="shared" si="105"/>
        <v>0</v>
      </c>
      <c r="X199" s="86">
        <f t="shared" si="106"/>
        <v>0</v>
      </c>
      <c r="Y199" s="86">
        <f t="shared" si="107"/>
        <v>0</v>
      </c>
      <c r="Z199" s="86">
        <f t="shared" si="108"/>
        <v>0</v>
      </c>
      <c r="AA199" s="86">
        <f t="shared" si="109"/>
        <v>0</v>
      </c>
      <c r="AB199" s="86">
        <f t="shared" si="110"/>
        <v>0</v>
      </c>
      <c r="AD199" s="170">
        <f t="shared" si="85"/>
        <v>-4318.4917855007916</v>
      </c>
      <c r="AE199" s="170">
        <f t="shared" si="86"/>
        <v>0</v>
      </c>
      <c r="AF199" s="170">
        <f t="shared" si="87"/>
        <v>0</v>
      </c>
      <c r="AG199" s="170">
        <f t="shared" si="88"/>
        <v>0</v>
      </c>
      <c r="AH199" s="170">
        <f t="shared" si="89"/>
        <v>-79.589757180704751</v>
      </c>
      <c r="AI199" s="170">
        <f t="shared" si="90"/>
        <v>0</v>
      </c>
      <c r="AJ199" s="170">
        <f t="shared" si="91"/>
        <v>0</v>
      </c>
      <c r="AK199" s="170">
        <f t="shared" si="92"/>
        <v>0</v>
      </c>
      <c r="AL199" s="170">
        <f t="shared" si="93"/>
        <v>0</v>
      </c>
      <c r="AM199" s="170">
        <f t="shared" si="94"/>
        <v>0</v>
      </c>
      <c r="AN199" s="170">
        <f t="shared" si="95"/>
        <v>0</v>
      </c>
      <c r="AO199" s="170">
        <f t="shared" si="96"/>
        <v>0</v>
      </c>
      <c r="AP199" s="170">
        <f t="shared" si="97"/>
        <v>4398.0815426814961</v>
      </c>
      <c r="AQ199" s="170">
        <f t="shared" si="98"/>
        <v>0</v>
      </c>
      <c r="AR199" s="170"/>
      <c r="AS199" s="170">
        <f>'Projection - England'!$B$13*'Eng19'!AP199</f>
        <v>0</v>
      </c>
      <c r="AT199" s="170">
        <f>'Projection - England'!$B$13*'Eng19'!AQ199</f>
        <v>0</v>
      </c>
      <c r="AU199" s="170">
        <f>'Projection - England'!$C$13*'Eng19'!AP199</f>
        <v>2436.9788745134138</v>
      </c>
      <c r="AV199" s="170">
        <f>'Projection - England'!$C$13*'Eng19'!AQ199</f>
        <v>0</v>
      </c>
      <c r="AW199" s="170">
        <f>'Projection - England'!$D$13*'Eng19'!AP199</f>
        <v>0</v>
      </c>
      <c r="AX199" s="170">
        <f>'Projection - England'!$D$13*'Eng19'!AQ199</f>
        <v>0</v>
      </c>
      <c r="AY199" s="170">
        <f>'Projection - England'!$E$13*'Eng19'!AP199</f>
        <v>482.79232074695932</v>
      </c>
      <c r="AZ199" s="170">
        <f>'Projection - England'!$E$13*'Eng19'!AQ199</f>
        <v>0</v>
      </c>
      <c r="BA199" s="170">
        <f>'Projection - England'!$F$13*'Eng19'!AP199</f>
        <v>990.81676441528759</v>
      </c>
      <c r="BB199" s="170">
        <f>'Projection - England'!$F$13*'Eng19'!AQ199</f>
        <v>0</v>
      </c>
      <c r="BC199" s="170">
        <f>'Projection - England'!$G$13*'Eng19'!AP199</f>
        <v>487.49358300583657</v>
      </c>
      <c r="BD199" s="170">
        <f>'Projection - England'!$G$13*'Eng19'!AQ199</f>
        <v>0</v>
      </c>
    </row>
    <row r="200" spans="1:56" ht="19.95" customHeight="1">
      <c r="A200" s="132" t="s">
        <v>221</v>
      </c>
      <c r="B200" s="20" t="s">
        <v>207</v>
      </c>
      <c r="C200" s="20" t="s">
        <v>21</v>
      </c>
      <c r="D200" s="153">
        <v>10878.831176026421</v>
      </c>
      <c r="E200" s="154">
        <v>15810.542368527711</v>
      </c>
      <c r="F200" s="155">
        <v>8315.4647030406322</v>
      </c>
      <c r="G200" s="156">
        <v>7213.0715806237295</v>
      </c>
      <c r="H200" s="157">
        <v>1708.1197895448199</v>
      </c>
      <c r="I200" s="158">
        <v>0</v>
      </c>
      <c r="J200" s="159">
        <v>1090.0510089110601</v>
      </c>
      <c r="K200" s="160">
        <v>0</v>
      </c>
      <c r="L200" s="161">
        <v>29.4529904501541</v>
      </c>
      <c r="M200" s="162">
        <v>0</v>
      </c>
      <c r="N200" s="163">
        <v>6.2338963800633724</v>
      </c>
      <c r="O200" s="164">
        <v>476.64774094351452</v>
      </c>
      <c r="P200" s="170">
        <f t="shared" si="84"/>
        <v>45528.415254448104</v>
      </c>
      <c r="Q200" s="86">
        <f t="shared" si="99"/>
        <v>-0.94506059310872403</v>
      </c>
      <c r="R200" s="86">
        <f t="shared" si="100"/>
        <v>0</v>
      </c>
      <c r="S200" s="86">
        <f t="shared" si="101"/>
        <v>0</v>
      </c>
      <c r="T200" s="86">
        <f t="shared" si="102"/>
        <v>0</v>
      </c>
      <c r="U200" s="86">
        <f t="shared" si="103"/>
        <v>-8.8357360441388269E-2</v>
      </c>
      <c r="V200" s="86">
        <f t="shared" si="104"/>
        <v>0</v>
      </c>
      <c r="W200" s="86">
        <f t="shared" si="105"/>
        <v>0</v>
      </c>
      <c r="X200" s="86">
        <f t="shared" si="106"/>
        <v>0</v>
      </c>
      <c r="Y200" s="86">
        <f t="shared" si="107"/>
        <v>0</v>
      </c>
      <c r="Z200" s="86">
        <f t="shared" si="108"/>
        <v>0</v>
      </c>
      <c r="AA200" s="86">
        <f t="shared" si="109"/>
        <v>0</v>
      </c>
      <c r="AB200" s="86">
        <f t="shared" si="110"/>
        <v>0</v>
      </c>
      <c r="AD200" s="170">
        <f t="shared" si="85"/>
        <v>-10281.154643545207</v>
      </c>
      <c r="AE200" s="170">
        <f t="shared" si="86"/>
        <v>0</v>
      </c>
      <c r="AF200" s="170">
        <f t="shared" si="87"/>
        <v>0</v>
      </c>
      <c r="AG200" s="170">
        <f t="shared" si="88"/>
        <v>0</v>
      </c>
      <c r="AH200" s="170">
        <f t="shared" si="89"/>
        <v>-150.92495592187993</v>
      </c>
      <c r="AI200" s="170">
        <f t="shared" si="90"/>
        <v>0</v>
      </c>
      <c r="AJ200" s="170">
        <f t="shared" si="91"/>
        <v>0</v>
      </c>
      <c r="AK200" s="170">
        <f t="shared" si="92"/>
        <v>0</v>
      </c>
      <c r="AL200" s="170">
        <f t="shared" si="93"/>
        <v>0</v>
      </c>
      <c r="AM200" s="170">
        <f t="shared" si="94"/>
        <v>0</v>
      </c>
      <c r="AN200" s="170">
        <f t="shared" si="95"/>
        <v>0</v>
      </c>
      <c r="AO200" s="170">
        <f t="shared" si="96"/>
        <v>0</v>
      </c>
      <c r="AP200" s="170">
        <f t="shared" si="97"/>
        <v>10432.079599467088</v>
      </c>
      <c r="AQ200" s="170">
        <f t="shared" si="98"/>
        <v>0</v>
      </c>
      <c r="AR200" s="170"/>
      <c r="AS200" s="170">
        <f>'Projection - England'!$B$13*'Eng19'!AP200</f>
        <v>0</v>
      </c>
      <c r="AT200" s="170">
        <f>'Projection - England'!$B$13*'Eng19'!AQ200</f>
        <v>0</v>
      </c>
      <c r="AU200" s="170">
        <f>'Projection - England'!$C$13*'Eng19'!AP200</f>
        <v>5780.4197931363215</v>
      </c>
      <c r="AV200" s="170">
        <f>'Projection - England'!$C$13*'Eng19'!AQ200</f>
        <v>0</v>
      </c>
      <c r="AW200" s="170">
        <f>'Projection - England'!$D$13*'Eng19'!AP200</f>
        <v>0</v>
      </c>
      <c r="AX200" s="170">
        <f>'Projection - England'!$D$13*'Eng19'!AQ200</f>
        <v>0</v>
      </c>
      <c r="AY200" s="170">
        <f>'Projection - England'!$E$13*'Eng19'!AP200</f>
        <v>1145.1647431195581</v>
      </c>
      <c r="AZ200" s="170">
        <f>'Projection - England'!$E$13*'Eng19'!AQ200</f>
        <v>0</v>
      </c>
      <c r="BA200" s="170">
        <f>'Projection - England'!$F$13*'Eng19'!AP200</f>
        <v>2350.1791075398555</v>
      </c>
      <c r="BB200" s="170">
        <f>'Projection - England'!$F$13*'Eng19'!AQ200</f>
        <v>0</v>
      </c>
      <c r="BC200" s="170">
        <f>'Projection - England'!$G$13*'Eng19'!AP200</f>
        <v>1156.3159556713554</v>
      </c>
      <c r="BD200" s="170">
        <f>'Projection - England'!$G$13*'Eng19'!AQ200</f>
        <v>0</v>
      </c>
    </row>
    <row r="201" spans="1:56" ht="19.95" customHeight="1">
      <c r="A201" s="132" t="s">
        <v>222</v>
      </c>
      <c r="B201" s="20" t="s">
        <v>207</v>
      </c>
      <c r="C201" s="20" t="s">
        <v>21</v>
      </c>
      <c r="D201" s="153">
        <v>6154.4940619234585</v>
      </c>
      <c r="E201" s="154">
        <v>8944.5168831487263</v>
      </c>
      <c r="F201" s="155">
        <v>15405.844534144206</v>
      </c>
      <c r="G201" s="156">
        <v>13363.469553795305</v>
      </c>
      <c r="H201" s="157">
        <v>2314.5621990251502</v>
      </c>
      <c r="I201" s="158">
        <v>0</v>
      </c>
      <c r="J201" s="159">
        <v>1820.5155877770701</v>
      </c>
      <c r="K201" s="160">
        <v>0</v>
      </c>
      <c r="L201" s="161">
        <v>4549.5408434783303</v>
      </c>
      <c r="M201" s="162">
        <v>0</v>
      </c>
      <c r="N201" s="163">
        <v>3.3830540790343946</v>
      </c>
      <c r="O201" s="164">
        <v>258.67049850531737</v>
      </c>
      <c r="P201" s="170">
        <f t="shared" si="84"/>
        <v>52814.997215876589</v>
      </c>
      <c r="Q201" s="86">
        <f t="shared" si="99"/>
        <v>-0.94506059310872403</v>
      </c>
      <c r="R201" s="86">
        <f t="shared" si="100"/>
        <v>0</v>
      </c>
      <c r="S201" s="86">
        <f t="shared" si="101"/>
        <v>0</v>
      </c>
      <c r="T201" s="86">
        <f t="shared" si="102"/>
        <v>0</v>
      </c>
      <c r="U201" s="86">
        <f t="shared" si="103"/>
        <v>-8.8357360441388269E-2</v>
      </c>
      <c r="V201" s="86">
        <f t="shared" si="104"/>
        <v>0</v>
      </c>
      <c r="W201" s="86">
        <f t="shared" si="105"/>
        <v>0</v>
      </c>
      <c r="X201" s="86">
        <f t="shared" si="106"/>
        <v>0</v>
      </c>
      <c r="Y201" s="86">
        <f t="shared" si="107"/>
        <v>0</v>
      </c>
      <c r="Z201" s="86">
        <f t="shared" si="108"/>
        <v>0</v>
      </c>
      <c r="AA201" s="86">
        <f t="shared" si="109"/>
        <v>0</v>
      </c>
      <c r="AB201" s="86">
        <f t="shared" si="110"/>
        <v>0</v>
      </c>
      <c r="AD201" s="170">
        <f t="shared" si="85"/>
        <v>-5816.3698084455036</v>
      </c>
      <c r="AE201" s="170">
        <f t="shared" si="86"/>
        <v>0</v>
      </c>
      <c r="AF201" s="170">
        <f t="shared" si="87"/>
        <v>0</v>
      </c>
      <c r="AG201" s="170">
        <f t="shared" si="88"/>
        <v>0</v>
      </c>
      <c r="AH201" s="170">
        <f t="shared" si="89"/>
        <v>-204.50860648327745</v>
      </c>
      <c r="AI201" s="170">
        <f t="shared" si="90"/>
        <v>0</v>
      </c>
      <c r="AJ201" s="170">
        <f t="shared" si="91"/>
        <v>0</v>
      </c>
      <c r="AK201" s="170">
        <f t="shared" si="92"/>
        <v>0</v>
      </c>
      <c r="AL201" s="170">
        <f t="shared" si="93"/>
        <v>0</v>
      </c>
      <c r="AM201" s="170">
        <f t="shared" si="94"/>
        <v>0</v>
      </c>
      <c r="AN201" s="170">
        <f t="shared" si="95"/>
        <v>0</v>
      </c>
      <c r="AO201" s="170">
        <f t="shared" si="96"/>
        <v>0</v>
      </c>
      <c r="AP201" s="170">
        <f t="shared" si="97"/>
        <v>6020.8784149287812</v>
      </c>
      <c r="AQ201" s="170">
        <f t="shared" si="98"/>
        <v>0</v>
      </c>
      <c r="AR201" s="170"/>
      <c r="AS201" s="170">
        <f>'Projection - England'!$B$13*'Eng19'!AP201</f>
        <v>0</v>
      </c>
      <c r="AT201" s="170">
        <f>'Projection - England'!$B$13*'Eng19'!AQ201</f>
        <v>0</v>
      </c>
      <c r="AU201" s="170">
        <f>'Projection - England'!$C$13*'Eng19'!AP201</f>
        <v>3336.1713194269969</v>
      </c>
      <c r="AV201" s="170">
        <f>'Projection - England'!$C$13*'Eng19'!AQ201</f>
        <v>0</v>
      </c>
      <c r="AW201" s="170">
        <f>'Projection - England'!$D$13*'Eng19'!AP201</f>
        <v>0</v>
      </c>
      <c r="AX201" s="170">
        <f>'Projection - England'!$D$13*'Eng19'!AQ201</f>
        <v>0</v>
      </c>
      <c r="AY201" s="170">
        <f>'Projection - England'!$E$13*'Eng19'!AP201</f>
        <v>660.93223480946494</v>
      </c>
      <c r="AZ201" s="170">
        <f>'Projection - England'!$E$13*'Eng19'!AQ201</f>
        <v>0</v>
      </c>
      <c r="BA201" s="170">
        <f>'Projection - England'!$F$13*'Eng19'!AP201</f>
        <v>1356.4066996312172</v>
      </c>
      <c r="BB201" s="170">
        <f>'Projection - England'!$F$13*'Eng19'!AQ201</f>
        <v>0</v>
      </c>
      <c r="BC201" s="170">
        <f>'Projection - England'!$G$13*'Eng19'!AP201</f>
        <v>667.36816106110405</v>
      </c>
      <c r="BD201" s="170">
        <f>'Projection - England'!$G$13*'Eng19'!AQ201</f>
        <v>0</v>
      </c>
    </row>
    <row r="202" spans="1:56" ht="19.95" customHeight="1">
      <c r="A202" s="132" t="s">
        <v>223</v>
      </c>
      <c r="B202" s="20" t="s">
        <v>207</v>
      </c>
      <c r="C202" s="20" t="s">
        <v>21</v>
      </c>
      <c r="D202" s="153">
        <v>5485.6227943361619</v>
      </c>
      <c r="E202" s="154">
        <v>7972.4255486876964</v>
      </c>
      <c r="F202" s="155">
        <v>16663.4674940406</v>
      </c>
      <c r="G202" s="156">
        <v>14454.36762806066</v>
      </c>
      <c r="H202" s="157">
        <v>2850.6858304602802</v>
      </c>
      <c r="I202" s="158">
        <v>0</v>
      </c>
      <c r="J202" s="159">
        <v>1777.2237540165299</v>
      </c>
      <c r="K202" s="160">
        <v>0</v>
      </c>
      <c r="L202" s="161">
        <v>2273.39607578913</v>
      </c>
      <c r="M202" s="162">
        <v>0</v>
      </c>
      <c r="N202" s="163">
        <v>1.6905050711840774</v>
      </c>
      <c r="O202" s="164">
        <v>129.25710889426981</v>
      </c>
      <c r="P202" s="170">
        <f t="shared" si="84"/>
        <v>51608.136739356501</v>
      </c>
      <c r="Q202" s="86">
        <f t="shared" si="99"/>
        <v>-0.94506059310872403</v>
      </c>
      <c r="R202" s="86">
        <f t="shared" si="100"/>
        <v>0</v>
      </c>
      <c r="S202" s="86">
        <f t="shared" si="101"/>
        <v>0</v>
      </c>
      <c r="T202" s="86">
        <f t="shared" si="102"/>
        <v>0</v>
      </c>
      <c r="U202" s="86">
        <f t="shared" si="103"/>
        <v>-8.8357360441388269E-2</v>
      </c>
      <c r="V202" s="86">
        <f t="shared" si="104"/>
        <v>0</v>
      </c>
      <c r="W202" s="86">
        <f t="shared" si="105"/>
        <v>0</v>
      </c>
      <c r="X202" s="86">
        <f t="shared" si="106"/>
        <v>0</v>
      </c>
      <c r="Y202" s="86">
        <f t="shared" si="107"/>
        <v>0</v>
      </c>
      <c r="Z202" s="86">
        <f t="shared" si="108"/>
        <v>0</v>
      </c>
      <c r="AA202" s="86">
        <f t="shared" si="109"/>
        <v>0</v>
      </c>
      <c r="AB202" s="86">
        <f t="shared" si="110"/>
        <v>0</v>
      </c>
      <c r="AD202" s="170">
        <f t="shared" si="85"/>
        <v>-5184.2459315860688</v>
      </c>
      <c r="AE202" s="170">
        <f t="shared" si="86"/>
        <v>0</v>
      </c>
      <c r="AF202" s="170">
        <f t="shared" si="87"/>
        <v>0</v>
      </c>
      <c r="AG202" s="170">
        <f t="shared" si="88"/>
        <v>0</v>
      </c>
      <c r="AH202" s="170">
        <f t="shared" si="89"/>
        <v>-251.87907542713722</v>
      </c>
      <c r="AI202" s="170">
        <f t="shared" si="90"/>
        <v>0</v>
      </c>
      <c r="AJ202" s="170">
        <f t="shared" si="91"/>
        <v>0</v>
      </c>
      <c r="AK202" s="170">
        <f t="shared" si="92"/>
        <v>0</v>
      </c>
      <c r="AL202" s="170">
        <f t="shared" si="93"/>
        <v>0</v>
      </c>
      <c r="AM202" s="170">
        <f t="shared" si="94"/>
        <v>0</v>
      </c>
      <c r="AN202" s="170">
        <f t="shared" si="95"/>
        <v>0</v>
      </c>
      <c r="AO202" s="170">
        <f t="shared" si="96"/>
        <v>0</v>
      </c>
      <c r="AP202" s="170">
        <f t="shared" si="97"/>
        <v>5436.1250070132064</v>
      </c>
      <c r="AQ202" s="170">
        <f t="shared" si="98"/>
        <v>0</v>
      </c>
      <c r="AR202" s="170"/>
      <c r="AS202" s="170">
        <f>'Projection - England'!$B$13*'Eng19'!AP202</f>
        <v>0</v>
      </c>
      <c r="AT202" s="170">
        <f>'Projection - England'!$B$13*'Eng19'!AQ202</f>
        <v>0</v>
      </c>
      <c r="AU202" s="170">
        <f>'Projection - England'!$C$13*'Eng19'!AP202</f>
        <v>3012.15920458541</v>
      </c>
      <c r="AV202" s="170">
        <f>'Projection - England'!$C$13*'Eng19'!AQ202</f>
        <v>0</v>
      </c>
      <c r="AW202" s="170">
        <f>'Projection - England'!$D$13*'Eng19'!AP202</f>
        <v>0</v>
      </c>
      <c r="AX202" s="170">
        <f>'Projection - England'!$D$13*'Eng19'!AQ202</f>
        <v>0</v>
      </c>
      <c r="AY202" s="170">
        <f>'Projection - England'!$E$13*'Eng19'!AP202</f>
        <v>596.74187086725215</v>
      </c>
      <c r="AZ202" s="170">
        <f>'Projection - England'!$E$13*'Eng19'!AQ202</f>
        <v>0</v>
      </c>
      <c r="BA202" s="170">
        <f>'Projection - England'!$F$13*'Eng19'!AP202</f>
        <v>1224.6711976881418</v>
      </c>
      <c r="BB202" s="170">
        <f>'Projection - England'!$F$13*'Eng19'!AQ202</f>
        <v>0</v>
      </c>
      <c r="BC202" s="170">
        <f>'Projection - England'!$G$13*'Eng19'!AP202</f>
        <v>602.55273387240413</v>
      </c>
      <c r="BD202" s="170">
        <f>'Projection - England'!$G$13*'Eng19'!AQ202</f>
        <v>0</v>
      </c>
    </row>
    <row r="203" spans="1:56" ht="19.95" customHeight="1">
      <c r="A203" s="132" t="s">
        <v>224</v>
      </c>
      <c r="B203" s="20" t="s">
        <v>207</v>
      </c>
      <c r="C203" s="20" t="s">
        <v>21</v>
      </c>
      <c r="D203" s="153">
        <v>6903.2144507491748</v>
      </c>
      <c r="E203" s="154">
        <v>10032.655419188894</v>
      </c>
      <c r="F203" s="155">
        <v>13309.148609576039</v>
      </c>
      <c r="G203" s="156">
        <v>11544.735625289524</v>
      </c>
      <c r="H203" s="157">
        <v>7939.42145443148</v>
      </c>
      <c r="I203" s="158">
        <v>0</v>
      </c>
      <c r="J203" s="159">
        <v>2006.1710409283201</v>
      </c>
      <c r="K203" s="160">
        <v>0</v>
      </c>
      <c r="L203" s="161">
        <v>2322.82457397189</v>
      </c>
      <c r="M203" s="162">
        <v>0</v>
      </c>
      <c r="N203" s="163">
        <v>1.7272602709175706</v>
      </c>
      <c r="O203" s="164">
        <v>132.06743518986329</v>
      </c>
      <c r="P203" s="170">
        <f t="shared" si="84"/>
        <v>54191.965869596104</v>
      </c>
      <c r="Q203" s="86">
        <f t="shared" si="99"/>
        <v>-0.94506059310872403</v>
      </c>
      <c r="R203" s="86">
        <f t="shared" si="100"/>
        <v>0</v>
      </c>
      <c r="S203" s="86">
        <f t="shared" si="101"/>
        <v>0</v>
      </c>
      <c r="T203" s="86">
        <f t="shared" si="102"/>
        <v>0</v>
      </c>
      <c r="U203" s="86">
        <f t="shared" si="103"/>
        <v>-8.8357360441388269E-2</v>
      </c>
      <c r="V203" s="86">
        <f t="shared" si="104"/>
        <v>0</v>
      </c>
      <c r="W203" s="86">
        <f t="shared" si="105"/>
        <v>0</v>
      </c>
      <c r="X203" s="86">
        <f t="shared" si="106"/>
        <v>0</v>
      </c>
      <c r="Y203" s="86">
        <f t="shared" si="107"/>
        <v>0</v>
      </c>
      <c r="Z203" s="86">
        <f t="shared" si="108"/>
        <v>0</v>
      </c>
      <c r="AA203" s="86">
        <f t="shared" si="109"/>
        <v>0</v>
      </c>
      <c r="AB203" s="86">
        <f t="shared" si="110"/>
        <v>0</v>
      </c>
      <c r="AD203" s="170">
        <f t="shared" si="85"/>
        <v>-6523.9559431817297</v>
      </c>
      <c r="AE203" s="170">
        <f t="shared" si="86"/>
        <v>0</v>
      </c>
      <c r="AF203" s="170">
        <f t="shared" si="87"/>
        <v>0</v>
      </c>
      <c r="AG203" s="170">
        <f t="shared" si="88"/>
        <v>0</v>
      </c>
      <c r="AH203" s="170">
        <f t="shared" si="89"/>
        <v>-701.50632314529332</v>
      </c>
      <c r="AI203" s="170">
        <f t="shared" si="90"/>
        <v>0</v>
      </c>
      <c r="AJ203" s="170">
        <f t="shared" si="91"/>
        <v>0</v>
      </c>
      <c r="AK203" s="170">
        <f t="shared" si="92"/>
        <v>0</v>
      </c>
      <c r="AL203" s="170">
        <f t="shared" si="93"/>
        <v>0</v>
      </c>
      <c r="AM203" s="170">
        <f t="shared" si="94"/>
        <v>0</v>
      </c>
      <c r="AN203" s="170">
        <f t="shared" si="95"/>
        <v>0</v>
      </c>
      <c r="AO203" s="170">
        <f t="shared" si="96"/>
        <v>0</v>
      </c>
      <c r="AP203" s="170">
        <f t="shared" si="97"/>
        <v>7225.4622663270229</v>
      </c>
      <c r="AQ203" s="170">
        <f t="shared" si="98"/>
        <v>0</v>
      </c>
      <c r="AR203" s="170"/>
      <c r="AS203" s="170">
        <f>'Projection - England'!$B$13*'Eng19'!AP203</f>
        <v>0</v>
      </c>
      <c r="AT203" s="170">
        <f>'Projection - England'!$B$13*'Eng19'!AQ203</f>
        <v>0</v>
      </c>
      <c r="AU203" s="170">
        <f>'Projection - England'!$C$13*'Eng19'!AP203</f>
        <v>4003.6317496053166</v>
      </c>
      <c r="AV203" s="170">
        <f>'Projection - England'!$C$13*'Eng19'!AQ203</f>
        <v>0</v>
      </c>
      <c r="AW203" s="170">
        <f>'Projection - England'!$D$13*'Eng19'!AP203</f>
        <v>0</v>
      </c>
      <c r="AX203" s="170">
        <f>'Projection - England'!$D$13*'Eng19'!AQ203</f>
        <v>0</v>
      </c>
      <c r="AY203" s="170">
        <f>'Projection - England'!$E$13*'Eng19'!AP203</f>
        <v>793.16348780171609</v>
      </c>
      <c r="AZ203" s="170">
        <f>'Projection - England'!$E$13*'Eng19'!AQ203</f>
        <v>0</v>
      </c>
      <c r="BA203" s="170">
        <f>'Projection - England'!$F$13*'Eng19'!AP203</f>
        <v>1627.7799933109029</v>
      </c>
      <c r="BB203" s="170">
        <f>'Projection - England'!$F$13*'Eng19'!AQ203</f>
        <v>0</v>
      </c>
      <c r="BC203" s="170">
        <f>'Projection - England'!$G$13*'Eng19'!AP203</f>
        <v>800.88703560908903</v>
      </c>
      <c r="BD203" s="170">
        <f>'Projection - England'!$G$13*'Eng19'!AQ203</f>
        <v>0</v>
      </c>
    </row>
    <row r="204" spans="1:56" ht="19.95" customHeight="1">
      <c r="A204" s="132" t="s">
        <v>225</v>
      </c>
      <c r="B204" s="20" t="s">
        <v>207</v>
      </c>
      <c r="C204" s="20" t="s">
        <v>21</v>
      </c>
      <c r="D204" s="153">
        <v>8472.7788111490554</v>
      </c>
      <c r="E204" s="154">
        <v>12313.751928427813</v>
      </c>
      <c r="F204" s="155">
        <v>10123.881136532809</v>
      </c>
      <c r="G204" s="156">
        <v>8781.7436450467303</v>
      </c>
      <c r="H204" s="157">
        <v>1795.27017582501</v>
      </c>
      <c r="I204" s="158">
        <v>0</v>
      </c>
      <c r="J204" s="159">
        <v>688.92477510746005</v>
      </c>
      <c r="K204" s="160">
        <v>0</v>
      </c>
      <c r="L204" s="161">
        <v>4076.9113611816401</v>
      </c>
      <c r="M204" s="162">
        <v>0</v>
      </c>
      <c r="N204" s="163">
        <v>6.5488340274560359</v>
      </c>
      <c r="O204" s="164">
        <v>500.72807674246343</v>
      </c>
      <c r="P204" s="170">
        <f t="shared" si="84"/>
        <v>46760.53874404043</v>
      </c>
      <c r="Q204" s="86">
        <f t="shared" si="99"/>
        <v>-0.94506059310872403</v>
      </c>
      <c r="R204" s="86">
        <f t="shared" si="100"/>
        <v>0</v>
      </c>
      <c r="S204" s="86">
        <f t="shared" si="101"/>
        <v>0</v>
      </c>
      <c r="T204" s="86">
        <f t="shared" si="102"/>
        <v>0</v>
      </c>
      <c r="U204" s="86">
        <f t="shared" si="103"/>
        <v>-8.8357360441388269E-2</v>
      </c>
      <c r="V204" s="86">
        <f t="shared" si="104"/>
        <v>0</v>
      </c>
      <c r="W204" s="86">
        <f t="shared" si="105"/>
        <v>0</v>
      </c>
      <c r="X204" s="86">
        <f t="shared" si="106"/>
        <v>0</v>
      </c>
      <c r="Y204" s="86">
        <f t="shared" si="107"/>
        <v>0</v>
      </c>
      <c r="Z204" s="86">
        <f t="shared" si="108"/>
        <v>0</v>
      </c>
      <c r="AA204" s="86">
        <f t="shared" si="109"/>
        <v>0</v>
      </c>
      <c r="AB204" s="86">
        <f t="shared" si="110"/>
        <v>0</v>
      </c>
      <c r="AD204" s="170">
        <f t="shared" si="85"/>
        <v>-8007.2893685435556</v>
      </c>
      <c r="AE204" s="170">
        <f t="shared" si="86"/>
        <v>0</v>
      </c>
      <c r="AF204" s="170">
        <f t="shared" si="87"/>
        <v>0</v>
      </c>
      <c r="AG204" s="170">
        <f t="shared" si="88"/>
        <v>0</v>
      </c>
      <c r="AH204" s="170">
        <f t="shared" si="89"/>
        <v>-158.6253340150449</v>
      </c>
      <c r="AI204" s="170">
        <f t="shared" si="90"/>
        <v>0</v>
      </c>
      <c r="AJ204" s="170">
        <f t="shared" si="91"/>
        <v>0</v>
      </c>
      <c r="AK204" s="170">
        <f t="shared" si="92"/>
        <v>0</v>
      </c>
      <c r="AL204" s="170">
        <f t="shared" si="93"/>
        <v>0</v>
      </c>
      <c r="AM204" s="170">
        <f t="shared" si="94"/>
        <v>0</v>
      </c>
      <c r="AN204" s="170">
        <f t="shared" si="95"/>
        <v>0</v>
      </c>
      <c r="AO204" s="170">
        <f t="shared" si="96"/>
        <v>0</v>
      </c>
      <c r="AP204" s="170">
        <f t="shared" si="97"/>
        <v>8165.9147025586008</v>
      </c>
      <c r="AQ204" s="170">
        <f t="shared" si="98"/>
        <v>0</v>
      </c>
      <c r="AR204" s="170"/>
      <c r="AS204" s="170">
        <f>'Projection - England'!$B$13*'Eng19'!AP204</f>
        <v>0</v>
      </c>
      <c r="AT204" s="170">
        <f>'Projection - England'!$B$13*'Eng19'!AQ204</f>
        <v>0</v>
      </c>
      <c r="AU204" s="170">
        <f>'Projection - England'!$C$13*'Eng19'!AP204</f>
        <v>4524.7368490309373</v>
      </c>
      <c r="AV204" s="170">
        <f>'Projection - England'!$C$13*'Eng19'!AQ204</f>
        <v>0</v>
      </c>
      <c r="AW204" s="170">
        <f>'Projection - England'!$D$13*'Eng19'!AP204</f>
        <v>0</v>
      </c>
      <c r="AX204" s="170">
        <f>'Projection - England'!$D$13*'Eng19'!AQ204</f>
        <v>0</v>
      </c>
      <c r="AY204" s="170">
        <f>'Projection - England'!$E$13*'Eng19'!AP204</f>
        <v>896.40013992698493</v>
      </c>
      <c r="AZ204" s="170">
        <f>'Projection - England'!$E$13*'Eng19'!AQ204</f>
        <v>0</v>
      </c>
      <c r="BA204" s="170">
        <f>'Projection - England'!$F$13*'Eng19'!AP204</f>
        <v>1839.648743562705</v>
      </c>
      <c r="BB204" s="170">
        <f>'Projection - England'!$F$13*'Eng19'!AQ204</f>
        <v>0</v>
      </c>
      <c r="BC204" s="170">
        <f>'Projection - England'!$G$13*'Eng19'!AP204</f>
        <v>905.12897003797536</v>
      </c>
      <c r="BD204" s="170">
        <f>'Projection - England'!$G$13*'Eng19'!AQ204</f>
        <v>0</v>
      </c>
    </row>
    <row r="205" spans="1:56" ht="19.95" customHeight="1">
      <c r="A205" s="132" t="s">
        <v>226</v>
      </c>
      <c r="B205" s="20" t="s">
        <v>207</v>
      </c>
      <c r="C205" s="20" t="s">
        <v>21</v>
      </c>
      <c r="D205" s="153">
        <v>7165.2247694842408</v>
      </c>
      <c r="E205" s="154">
        <v>10413.443132347002</v>
      </c>
      <c r="F205" s="155">
        <v>10923.985957265129</v>
      </c>
      <c r="G205" s="156">
        <v>9475.7774182685753</v>
      </c>
      <c r="H205" s="157">
        <v>3400.0592349441599</v>
      </c>
      <c r="I205" s="158">
        <v>0</v>
      </c>
      <c r="J205" s="159">
        <v>1268.5509125467499</v>
      </c>
      <c r="K205" s="160">
        <v>0</v>
      </c>
      <c r="L205" s="161">
        <v>4899.8388414477104</v>
      </c>
      <c r="M205" s="162">
        <v>0</v>
      </c>
      <c r="N205" s="163">
        <v>17.651532570430547</v>
      </c>
      <c r="O205" s="164">
        <v>1349.6475736738275</v>
      </c>
      <c r="P205" s="170">
        <f t="shared" si="84"/>
        <v>48914.17937254782</v>
      </c>
      <c r="Q205" s="86">
        <f t="shared" si="99"/>
        <v>-0.94506059310872403</v>
      </c>
      <c r="R205" s="86">
        <f t="shared" si="100"/>
        <v>0</v>
      </c>
      <c r="S205" s="86">
        <f t="shared" si="101"/>
        <v>0</v>
      </c>
      <c r="T205" s="86">
        <f t="shared" si="102"/>
        <v>0</v>
      </c>
      <c r="U205" s="86">
        <f t="shared" si="103"/>
        <v>-8.8357360441388269E-2</v>
      </c>
      <c r="V205" s="86">
        <f t="shared" si="104"/>
        <v>0</v>
      </c>
      <c r="W205" s="86">
        <f t="shared" si="105"/>
        <v>0</v>
      </c>
      <c r="X205" s="86">
        <f t="shared" si="106"/>
        <v>0</v>
      </c>
      <c r="Y205" s="86">
        <f t="shared" si="107"/>
        <v>0</v>
      </c>
      <c r="Z205" s="86">
        <f t="shared" si="108"/>
        <v>0</v>
      </c>
      <c r="AA205" s="86">
        <f t="shared" si="109"/>
        <v>0</v>
      </c>
      <c r="AB205" s="86">
        <f t="shared" si="110"/>
        <v>0</v>
      </c>
      <c r="AD205" s="170">
        <f t="shared" si="85"/>
        <v>-6771.5715704060967</v>
      </c>
      <c r="AE205" s="170">
        <f t="shared" si="86"/>
        <v>0</v>
      </c>
      <c r="AF205" s="170">
        <f t="shared" si="87"/>
        <v>0</v>
      </c>
      <c r="AG205" s="170">
        <f t="shared" si="88"/>
        <v>0</v>
      </c>
      <c r="AH205" s="170">
        <f t="shared" si="89"/>
        <v>-300.42025934403199</v>
      </c>
      <c r="AI205" s="170">
        <f t="shared" si="90"/>
        <v>0</v>
      </c>
      <c r="AJ205" s="170">
        <f t="shared" si="91"/>
        <v>0</v>
      </c>
      <c r="AK205" s="170">
        <f t="shared" si="92"/>
        <v>0</v>
      </c>
      <c r="AL205" s="170">
        <f t="shared" si="93"/>
        <v>0</v>
      </c>
      <c r="AM205" s="170">
        <f t="shared" si="94"/>
        <v>0</v>
      </c>
      <c r="AN205" s="170">
        <f t="shared" si="95"/>
        <v>0</v>
      </c>
      <c r="AO205" s="170">
        <f t="shared" si="96"/>
        <v>0</v>
      </c>
      <c r="AP205" s="170">
        <f t="shared" si="97"/>
        <v>7071.991829750129</v>
      </c>
      <c r="AQ205" s="170">
        <f t="shared" si="98"/>
        <v>0</v>
      </c>
      <c r="AR205" s="170"/>
      <c r="AS205" s="170">
        <f>'Projection - England'!$B$13*'Eng19'!AP205</f>
        <v>0</v>
      </c>
      <c r="AT205" s="170">
        <f>'Projection - England'!$B$13*'Eng19'!AQ205</f>
        <v>0</v>
      </c>
      <c r="AU205" s="170">
        <f>'Projection - England'!$C$13*'Eng19'!AP205</f>
        <v>3918.5937146869801</v>
      </c>
      <c r="AV205" s="170">
        <f>'Projection - England'!$C$13*'Eng19'!AQ205</f>
        <v>0</v>
      </c>
      <c r="AW205" s="170">
        <f>'Projection - England'!$D$13*'Eng19'!AP205</f>
        <v>0</v>
      </c>
      <c r="AX205" s="170">
        <f>'Projection - England'!$D$13*'Eng19'!AQ205</f>
        <v>0</v>
      </c>
      <c r="AY205" s="170">
        <f>'Projection - England'!$E$13*'Eng19'!AP205</f>
        <v>776.31651770305973</v>
      </c>
      <c r="AZ205" s="170">
        <f>'Projection - England'!$E$13*'Eng19'!AQ205</f>
        <v>0</v>
      </c>
      <c r="BA205" s="170">
        <f>'Projection - England'!$F$13*'Eng19'!AP205</f>
        <v>1593.2055817346663</v>
      </c>
      <c r="BB205" s="170">
        <f>'Projection - England'!$F$13*'Eng19'!AQ205</f>
        <v>0</v>
      </c>
      <c r="BC205" s="170">
        <f>'Projection - England'!$G$13*'Eng19'!AP205</f>
        <v>783.87601562542466</v>
      </c>
      <c r="BD205" s="170">
        <f>'Projection - England'!$G$13*'Eng19'!AQ205</f>
        <v>0</v>
      </c>
    </row>
    <row r="206" spans="1:56" ht="19.95" customHeight="1">
      <c r="A206" s="132" t="s">
        <v>227</v>
      </c>
      <c r="B206" s="20" t="s">
        <v>207</v>
      </c>
      <c r="C206" s="20" t="s">
        <v>21</v>
      </c>
      <c r="D206" s="153">
        <v>8850.5893790881873</v>
      </c>
      <c r="E206" s="154">
        <v>12862.83573118437</v>
      </c>
      <c r="F206" s="155">
        <v>8835.6643202658834</v>
      </c>
      <c r="G206" s="156">
        <v>7664.307585977318</v>
      </c>
      <c r="H206" s="157">
        <v>2275.7711923849402</v>
      </c>
      <c r="I206" s="158">
        <v>0</v>
      </c>
      <c r="J206" s="159">
        <v>624.72627913145902</v>
      </c>
      <c r="K206" s="160">
        <v>0</v>
      </c>
      <c r="L206" s="161">
        <v>2915</v>
      </c>
      <c r="M206" s="162">
        <v>0</v>
      </c>
      <c r="N206" s="163">
        <v>19.24724472882372</v>
      </c>
      <c r="O206" s="164">
        <v>1471.6567552711763</v>
      </c>
      <c r="P206" s="170">
        <f t="shared" si="84"/>
        <v>45519.79848803216</v>
      </c>
      <c r="Q206" s="86">
        <f t="shared" si="99"/>
        <v>-0.94506059310872403</v>
      </c>
      <c r="R206" s="86">
        <f t="shared" si="100"/>
        <v>0</v>
      </c>
      <c r="S206" s="86">
        <f t="shared" si="101"/>
        <v>0</v>
      </c>
      <c r="T206" s="86">
        <f t="shared" si="102"/>
        <v>0</v>
      </c>
      <c r="U206" s="86">
        <f t="shared" si="103"/>
        <v>-8.8357360441388269E-2</v>
      </c>
      <c r="V206" s="86">
        <f t="shared" si="104"/>
        <v>0</v>
      </c>
      <c r="W206" s="86">
        <f t="shared" si="105"/>
        <v>0</v>
      </c>
      <c r="X206" s="86">
        <f t="shared" si="106"/>
        <v>0</v>
      </c>
      <c r="Y206" s="86">
        <f t="shared" si="107"/>
        <v>0</v>
      </c>
      <c r="Z206" s="86">
        <f t="shared" si="108"/>
        <v>0</v>
      </c>
      <c r="AA206" s="86">
        <f t="shared" si="109"/>
        <v>0</v>
      </c>
      <c r="AB206" s="86">
        <f t="shared" si="110"/>
        <v>0</v>
      </c>
      <c r="AD206" s="170">
        <f t="shared" si="85"/>
        <v>-8364.3432479628555</v>
      </c>
      <c r="AE206" s="170">
        <f t="shared" si="86"/>
        <v>0</v>
      </c>
      <c r="AF206" s="170">
        <f t="shared" si="87"/>
        <v>0</v>
      </c>
      <c r="AG206" s="170">
        <f t="shared" si="88"/>
        <v>0</v>
      </c>
      <c r="AH206" s="170">
        <f t="shared" si="89"/>
        <v>-201.08113552768413</v>
      </c>
      <c r="AI206" s="170">
        <f t="shared" si="90"/>
        <v>0</v>
      </c>
      <c r="AJ206" s="170">
        <f t="shared" si="91"/>
        <v>0</v>
      </c>
      <c r="AK206" s="170">
        <f t="shared" si="92"/>
        <v>0</v>
      </c>
      <c r="AL206" s="170">
        <f t="shared" si="93"/>
        <v>0</v>
      </c>
      <c r="AM206" s="170">
        <f t="shared" si="94"/>
        <v>0</v>
      </c>
      <c r="AN206" s="170">
        <f t="shared" si="95"/>
        <v>0</v>
      </c>
      <c r="AO206" s="170">
        <f t="shared" si="96"/>
        <v>0</v>
      </c>
      <c r="AP206" s="170">
        <f t="shared" si="97"/>
        <v>8565.4243834905392</v>
      </c>
      <c r="AQ206" s="170">
        <f t="shared" si="98"/>
        <v>0</v>
      </c>
      <c r="AR206" s="170"/>
      <c r="AS206" s="170">
        <f>'Projection - England'!$B$13*'Eng19'!AP206</f>
        <v>0</v>
      </c>
      <c r="AT206" s="170">
        <f>'Projection - England'!$B$13*'Eng19'!AQ206</f>
        <v>0</v>
      </c>
      <c r="AU206" s="170">
        <f>'Projection - England'!$C$13*'Eng19'!AP206</f>
        <v>4746.1053350734064</v>
      </c>
      <c r="AV206" s="170">
        <f>'Projection - England'!$C$13*'Eng19'!AQ206</f>
        <v>0</v>
      </c>
      <c r="AW206" s="170">
        <f>'Projection - England'!$D$13*'Eng19'!AP206</f>
        <v>0</v>
      </c>
      <c r="AX206" s="170">
        <f>'Projection - England'!$D$13*'Eng19'!AQ206</f>
        <v>0</v>
      </c>
      <c r="AY206" s="170">
        <f>'Projection - England'!$E$13*'Eng19'!AP206</f>
        <v>940.25567196889642</v>
      </c>
      <c r="AZ206" s="170">
        <f>'Projection - England'!$E$13*'Eng19'!AQ206</f>
        <v>0</v>
      </c>
      <c r="BA206" s="170">
        <f>'Projection - England'!$F$13*'Eng19'!AP206</f>
        <v>1929.6518245815769</v>
      </c>
      <c r="BB206" s="170">
        <f>'Projection - England'!$F$13*'Eng19'!AQ206</f>
        <v>0</v>
      </c>
      <c r="BC206" s="170">
        <f>'Projection - England'!$G$13*'Eng19'!AP206</f>
        <v>949.41155186666185</v>
      </c>
      <c r="BD206" s="170">
        <f>'Projection - England'!$G$13*'Eng19'!AQ206</f>
        <v>0</v>
      </c>
    </row>
    <row r="207" spans="1:56" ht="19.95" customHeight="1">
      <c r="A207" s="132" t="s">
        <v>228</v>
      </c>
      <c r="B207" s="20" t="s">
        <v>207</v>
      </c>
      <c r="C207" s="20" t="s">
        <v>21</v>
      </c>
      <c r="D207" s="153">
        <v>4940.6712552191475</v>
      </c>
      <c r="E207" s="154">
        <v>7180.4305945798606</v>
      </c>
      <c r="F207" s="155">
        <v>10332.939610693136</v>
      </c>
      <c r="G207" s="156">
        <v>8963.086936432841</v>
      </c>
      <c r="H207" s="157">
        <v>2482.3328663257398</v>
      </c>
      <c r="I207" s="158">
        <v>0</v>
      </c>
      <c r="J207" s="159">
        <v>1478.04149869048</v>
      </c>
      <c r="K207" s="160">
        <v>0</v>
      </c>
      <c r="L207" s="161">
        <v>6570.32003920839</v>
      </c>
      <c r="M207" s="162">
        <v>0</v>
      </c>
      <c r="N207" s="163">
        <v>56.722838682096253</v>
      </c>
      <c r="O207" s="164">
        <v>4337.0648578938572</v>
      </c>
      <c r="P207" s="170">
        <f t="shared" si="84"/>
        <v>46341.610497725545</v>
      </c>
      <c r="Q207" s="86">
        <f t="shared" si="99"/>
        <v>-0.94506059310872403</v>
      </c>
      <c r="R207" s="86">
        <f t="shared" si="100"/>
        <v>0</v>
      </c>
      <c r="S207" s="86">
        <f t="shared" si="101"/>
        <v>0</v>
      </c>
      <c r="T207" s="86">
        <f t="shared" si="102"/>
        <v>0</v>
      </c>
      <c r="U207" s="86">
        <f t="shared" si="103"/>
        <v>-8.8357360441388269E-2</v>
      </c>
      <c r="V207" s="86">
        <f t="shared" si="104"/>
        <v>0</v>
      </c>
      <c r="W207" s="86">
        <f t="shared" si="105"/>
        <v>0</v>
      </c>
      <c r="X207" s="86">
        <f t="shared" si="106"/>
        <v>0</v>
      </c>
      <c r="Y207" s="86">
        <f t="shared" si="107"/>
        <v>0</v>
      </c>
      <c r="Z207" s="86">
        <f t="shared" si="108"/>
        <v>0</v>
      </c>
      <c r="AA207" s="86">
        <f t="shared" si="109"/>
        <v>0</v>
      </c>
      <c r="AB207" s="86">
        <f t="shared" si="110"/>
        <v>0</v>
      </c>
      <c r="AD207" s="170">
        <f t="shared" si="85"/>
        <v>-4669.2337068126317</v>
      </c>
      <c r="AE207" s="170">
        <f t="shared" si="86"/>
        <v>0</v>
      </c>
      <c r="AF207" s="170">
        <f t="shared" si="87"/>
        <v>0</v>
      </c>
      <c r="AG207" s="170">
        <f t="shared" si="88"/>
        <v>0</v>
      </c>
      <c r="AH207" s="170">
        <f t="shared" si="89"/>
        <v>-219.33237980544789</v>
      </c>
      <c r="AI207" s="170">
        <f t="shared" si="90"/>
        <v>0</v>
      </c>
      <c r="AJ207" s="170">
        <f t="shared" si="91"/>
        <v>0</v>
      </c>
      <c r="AK207" s="170">
        <f t="shared" si="92"/>
        <v>0</v>
      </c>
      <c r="AL207" s="170">
        <f t="shared" si="93"/>
        <v>0</v>
      </c>
      <c r="AM207" s="170">
        <f t="shared" si="94"/>
        <v>0</v>
      </c>
      <c r="AN207" s="170">
        <f t="shared" si="95"/>
        <v>0</v>
      </c>
      <c r="AO207" s="170">
        <f t="shared" si="96"/>
        <v>0</v>
      </c>
      <c r="AP207" s="170">
        <f t="shared" si="97"/>
        <v>4888.5660866180797</v>
      </c>
      <c r="AQ207" s="170">
        <f t="shared" si="98"/>
        <v>0</v>
      </c>
      <c r="AR207" s="170"/>
      <c r="AS207" s="170">
        <f>'Projection - England'!$B$13*'Eng19'!AP207</f>
        <v>0</v>
      </c>
      <c r="AT207" s="170">
        <f>'Projection - England'!$B$13*'Eng19'!AQ207</f>
        <v>0</v>
      </c>
      <c r="AU207" s="170">
        <f>'Projection - England'!$C$13*'Eng19'!AP207</f>
        <v>2708.756571277087</v>
      </c>
      <c r="AV207" s="170">
        <f>'Projection - England'!$C$13*'Eng19'!AQ207</f>
        <v>0</v>
      </c>
      <c r="AW207" s="170">
        <f>'Projection - England'!$D$13*'Eng19'!AP207</f>
        <v>0</v>
      </c>
      <c r="AX207" s="170">
        <f>'Projection - England'!$D$13*'Eng19'!AQ207</f>
        <v>0</v>
      </c>
      <c r="AY207" s="170">
        <f>'Projection - England'!$E$13*'Eng19'!AP207</f>
        <v>536.63447191209661</v>
      </c>
      <c r="AZ207" s="170">
        <f>'Projection - England'!$E$13*'Eng19'!AQ207</f>
        <v>0</v>
      </c>
      <c r="BA207" s="170">
        <f>'Projection - England'!$F$13*'Eng19'!AP207</f>
        <v>1101.3150132773706</v>
      </c>
      <c r="BB207" s="170">
        <f>'Projection - England'!$F$13*'Eng19'!AQ207</f>
        <v>0</v>
      </c>
      <c r="BC207" s="170">
        <f>'Projection - England'!$G$13*'Eng19'!AP207</f>
        <v>541.86003015152664</v>
      </c>
      <c r="BD207" s="170">
        <f>'Projection - England'!$G$13*'Eng19'!AQ207</f>
        <v>0</v>
      </c>
    </row>
    <row r="208" spans="1:56" ht="19.95" customHeight="1">
      <c r="A208" s="132" t="s">
        <v>229</v>
      </c>
      <c r="B208" s="20" t="s">
        <v>207</v>
      </c>
      <c r="C208" s="20" t="s">
        <v>21</v>
      </c>
      <c r="D208" s="153">
        <v>7411.7413527928684</v>
      </c>
      <c r="E208" s="154">
        <v>10771.713319822175</v>
      </c>
      <c r="F208" s="155">
        <v>10827.738286564423</v>
      </c>
      <c r="G208" s="156">
        <v>9392.2894397821019</v>
      </c>
      <c r="H208" s="157">
        <v>1427.3342838050801</v>
      </c>
      <c r="I208" s="158">
        <v>0</v>
      </c>
      <c r="J208" s="159">
        <v>0</v>
      </c>
      <c r="K208" s="160">
        <v>0</v>
      </c>
      <c r="L208" s="161">
        <v>4033.5048495748802</v>
      </c>
      <c r="M208" s="162">
        <v>0</v>
      </c>
      <c r="N208" s="163">
        <v>17.544961137100241</v>
      </c>
      <c r="O208" s="164">
        <v>1341.4990530939128</v>
      </c>
      <c r="P208" s="170">
        <f t="shared" si="84"/>
        <v>45223.365546572539</v>
      </c>
      <c r="Q208" s="86">
        <f t="shared" si="99"/>
        <v>-0.94506059310872403</v>
      </c>
      <c r="R208" s="86">
        <f t="shared" si="100"/>
        <v>0</v>
      </c>
      <c r="S208" s="86">
        <f t="shared" si="101"/>
        <v>0</v>
      </c>
      <c r="T208" s="86">
        <f t="shared" si="102"/>
        <v>0</v>
      </c>
      <c r="U208" s="86">
        <f t="shared" si="103"/>
        <v>-8.8357360441388269E-2</v>
      </c>
      <c r="V208" s="86">
        <f t="shared" si="104"/>
        <v>0</v>
      </c>
      <c r="W208" s="86">
        <f t="shared" si="105"/>
        <v>0</v>
      </c>
      <c r="X208" s="86">
        <f t="shared" si="106"/>
        <v>0</v>
      </c>
      <c r="Y208" s="86">
        <f t="shared" si="107"/>
        <v>0</v>
      </c>
      <c r="Z208" s="86">
        <f t="shared" si="108"/>
        <v>0</v>
      </c>
      <c r="AA208" s="86">
        <f t="shared" si="109"/>
        <v>0</v>
      </c>
      <c r="AB208" s="86">
        <f t="shared" si="110"/>
        <v>0</v>
      </c>
      <c r="AD208" s="170">
        <f t="shared" si="85"/>
        <v>-7004.5446788388845</v>
      </c>
      <c r="AE208" s="170">
        <f t="shared" si="86"/>
        <v>0</v>
      </c>
      <c r="AF208" s="170">
        <f t="shared" si="87"/>
        <v>0</v>
      </c>
      <c r="AG208" s="170">
        <f t="shared" si="88"/>
        <v>0</v>
      </c>
      <c r="AH208" s="170">
        <f t="shared" si="89"/>
        <v>-126.11548978451624</v>
      </c>
      <c r="AI208" s="170">
        <f t="shared" si="90"/>
        <v>0</v>
      </c>
      <c r="AJ208" s="170">
        <f t="shared" si="91"/>
        <v>0</v>
      </c>
      <c r="AK208" s="170">
        <f t="shared" si="92"/>
        <v>0</v>
      </c>
      <c r="AL208" s="170">
        <f t="shared" si="93"/>
        <v>0</v>
      </c>
      <c r="AM208" s="170">
        <f t="shared" si="94"/>
        <v>0</v>
      </c>
      <c r="AN208" s="170">
        <f t="shared" si="95"/>
        <v>0</v>
      </c>
      <c r="AO208" s="170">
        <f t="shared" si="96"/>
        <v>0</v>
      </c>
      <c r="AP208" s="170">
        <f t="shared" si="97"/>
        <v>7130.6601686234008</v>
      </c>
      <c r="AQ208" s="170">
        <f t="shared" si="98"/>
        <v>0</v>
      </c>
      <c r="AR208" s="170"/>
      <c r="AS208" s="170">
        <f>'Projection - England'!$B$13*'Eng19'!AP208</f>
        <v>0</v>
      </c>
      <c r="AT208" s="170">
        <f>'Projection - England'!$B$13*'Eng19'!AQ208</f>
        <v>0</v>
      </c>
      <c r="AU208" s="170">
        <f>'Projection - England'!$C$13*'Eng19'!AP208</f>
        <v>3951.1018664912294</v>
      </c>
      <c r="AV208" s="170">
        <f>'Projection - England'!$C$13*'Eng19'!AQ208</f>
        <v>0</v>
      </c>
      <c r="AW208" s="170">
        <f>'Projection - England'!$D$13*'Eng19'!AP208</f>
        <v>0</v>
      </c>
      <c r="AX208" s="170">
        <f>'Projection - England'!$D$13*'Eng19'!AQ208</f>
        <v>0</v>
      </c>
      <c r="AY208" s="170">
        <f>'Projection - England'!$E$13*'Eng19'!AP208</f>
        <v>782.75674015098787</v>
      </c>
      <c r="AZ208" s="170">
        <f>'Projection - England'!$E$13*'Eng19'!AQ208</f>
        <v>0</v>
      </c>
      <c r="BA208" s="170">
        <f>'Projection - England'!$F$13*'Eng19'!AP208</f>
        <v>1606.4226112808246</v>
      </c>
      <c r="BB208" s="170">
        <f>'Projection - England'!$F$13*'Eng19'!AQ208</f>
        <v>0</v>
      </c>
      <c r="BC208" s="170">
        <f>'Projection - England'!$G$13*'Eng19'!AP208</f>
        <v>790.37895070036063</v>
      </c>
      <c r="BD208" s="170">
        <f>'Projection - England'!$G$13*'Eng19'!AQ208</f>
        <v>0</v>
      </c>
    </row>
    <row r="209" spans="1:56" ht="19.95" customHeight="1">
      <c r="A209" s="132" t="s">
        <v>230</v>
      </c>
      <c r="B209" s="20" t="s">
        <v>207</v>
      </c>
      <c r="C209" s="20" t="s">
        <v>21</v>
      </c>
      <c r="D209" s="153">
        <v>12031.73554190092</v>
      </c>
      <c r="E209" s="154">
        <v>17486.093999817691</v>
      </c>
      <c r="F209" s="155">
        <v>9029.8423343630329</v>
      </c>
      <c r="G209" s="156">
        <v>7832.7431413052054</v>
      </c>
      <c r="H209" s="157">
        <v>3075.5908244509701</v>
      </c>
      <c r="I209" s="158">
        <v>0</v>
      </c>
      <c r="J209" s="159">
        <v>227.36348374441499</v>
      </c>
      <c r="K209" s="160">
        <v>0</v>
      </c>
      <c r="L209" s="161">
        <v>1319.20947421084</v>
      </c>
      <c r="M209" s="162">
        <v>0</v>
      </c>
      <c r="N209" s="163">
        <v>2.2318673703649057</v>
      </c>
      <c r="O209" s="164">
        <v>170.65001971674735</v>
      </c>
      <c r="P209" s="170">
        <f t="shared" si="84"/>
        <v>51175.460686880186</v>
      </c>
      <c r="Q209" s="86">
        <f t="shared" si="99"/>
        <v>-0.94506059310872403</v>
      </c>
      <c r="R209" s="86">
        <f t="shared" si="100"/>
        <v>0</v>
      </c>
      <c r="S209" s="86">
        <f t="shared" si="101"/>
        <v>0</v>
      </c>
      <c r="T209" s="86">
        <f t="shared" si="102"/>
        <v>0</v>
      </c>
      <c r="U209" s="86">
        <f t="shared" si="103"/>
        <v>-8.8357360441388269E-2</v>
      </c>
      <c r="V209" s="86">
        <f t="shared" si="104"/>
        <v>0</v>
      </c>
      <c r="W209" s="86">
        <f t="shared" si="105"/>
        <v>0</v>
      </c>
      <c r="X209" s="86">
        <f t="shared" si="106"/>
        <v>0</v>
      </c>
      <c r="Y209" s="86">
        <f t="shared" si="107"/>
        <v>0</v>
      </c>
      <c r="Z209" s="86">
        <f t="shared" si="108"/>
        <v>0</v>
      </c>
      <c r="AA209" s="86">
        <f t="shared" si="109"/>
        <v>0</v>
      </c>
      <c r="AB209" s="86">
        <f t="shared" si="110"/>
        <v>0</v>
      </c>
      <c r="AD209" s="170">
        <f t="shared" si="85"/>
        <v>-11370.719127356198</v>
      </c>
      <c r="AE209" s="170">
        <f t="shared" si="86"/>
        <v>0</v>
      </c>
      <c r="AF209" s="170">
        <f t="shared" si="87"/>
        <v>0</v>
      </c>
      <c r="AG209" s="170">
        <f t="shared" si="88"/>
        <v>0</v>
      </c>
      <c r="AH209" s="170">
        <f t="shared" si="89"/>
        <v>-271.75108704624085</v>
      </c>
      <c r="AI209" s="170">
        <f t="shared" si="90"/>
        <v>0</v>
      </c>
      <c r="AJ209" s="170">
        <f t="shared" si="91"/>
        <v>0</v>
      </c>
      <c r="AK209" s="170">
        <f t="shared" si="92"/>
        <v>0</v>
      </c>
      <c r="AL209" s="170">
        <f t="shared" si="93"/>
        <v>0</v>
      </c>
      <c r="AM209" s="170">
        <f t="shared" si="94"/>
        <v>0</v>
      </c>
      <c r="AN209" s="170">
        <f t="shared" si="95"/>
        <v>0</v>
      </c>
      <c r="AO209" s="170">
        <f t="shared" si="96"/>
        <v>0</v>
      </c>
      <c r="AP209" s="170">
        <f t="shared" si="97"/>
        <v>11642.47021440244</v>
      </c>
      <c r="AQ209" s="170">
        <f t="shared" si="98"/>
        <v>0</v>
      </c>
      <c r="AR209" s="170"/>
      <c r="AS209" s="170">
        <f>'Projection - England'!$B$13*'Eng19'!AP209</f>
        <v>0</v>
      </c>
      <c r="AT209" s="170">
        <f>'Projection - England'!$B$13*'Eng19'!AQ209</f>
        <v>0</v>
      </c>
      <c r="AU209" s="170">
        <f>'Projection - England'!$C$13*'Eng19'!AP209</f>
        <v>6451.097753488174</v>
      </c>
      <c r="AV209" s="170">
        <f>'Projection - England'!$C$13*'Eng19'!AQ209</f>
        <v>0</v>
      </c>
      <c r="AW209" s="170">
        <f>'Projection - England'!$D$13*'Eng19'!AP209</f>
        <v>0</v>
      </c>
      <c r="AX209" s="170">
        <f>'Projection - England'!$D$13*'Eng19'!AQ209</f>
        <v>0</v>
      </c>
      <c r="AY209" s="170">
        <f>'Projection - England'!$E$13*'Eng19'!AP209</f>
        <v>1278.033424230616</v>
      </c>
      <c r="AZ209" s="170">
        <f>'Projection - England'!$E$13*'Eng19'!AQ209</f>
        <v>0</v>
      </c>
      <c r="BA209" s="170">
        <f>'Projection - England'!$F$13*'Eng19'!AP209</f>
        <v>2622.8605712940907</v>
      </c>
      <c r="BB209" s="170">
        <f>'Projection - England'!$F$13*'Eng19'!AQ209</f>
        <v>0</v>
      </c>
      <c r="BC209" s="170">
        <f>'Projection - England'!$G$13*'Eng19'!AP209</f>
        <v>1290.4784653895622</v>
      </c>
      <c r="BD209" s="170">
        <f>'Projection - England'!$G$13*'Eng19'!AQ209</f>
        <v>0</v>
      </c>
    </row>
    <row r="210" spans="1:56" ht="19.95" customHeight="1">
      <c r="A210" s="132" t="s">
        <v>231</v>
      </c>
      <c r="B210" s="20" t="s">
        <v>207</v>
      </c>
      <c r="C210" s="20" t="s">
        <v>21</v>
      </c>
      <c r="D210" s="153">
        <v>6927.2331250150264</v>
      </c>
      <c r="E210" s="154">
        <v>10067.56250258522</v>
      </c>
      <c r="F210" s="155">
        <v>10110.62542362259</v>
      </c>
      <c r="G210" s="156">
        <v>8770.2452610732362</v>
      </c>
      <c r="H210" s="157">
        <v>2999.4124559485699</v>
      </c>
      <c r="I210" s="158">
        <v>0</v>
      </c>
      <c r="J210" s="159">
        <v>1202.9127128571799</v>
      </c>
      <c r="K210" s="160">
        <v>0</v>
      </c>
      <c r="L210" s="161">
        <v>4931.8230227291297</v>
      </c>
      <c r="M210" s="162">
        <v>0</v>
      </c>
      <c r="N210" s="163">
        <v>9.7999336565236881</v>
      </c>
      <c r="O210" s="164">
        <v>749.30925283215026</v>
      </c>
      <c r="P210" s="170">
        <f t="shared" si="84"/>
        <v>45768.923690319622</v>
      </c>
      <c r="Q210" s="86">
        <f t="shared" si="99"/>
        <v>-0.94506059310872403</v>
      </c>
      <c r="R210" s="86">
        <f t="shared" si="100"/>
        <v>0</v>
      </c>
      <c r="S210" s="86">
        <f t="shared" si="101"/>
        <v>0</v>
      </c>
      <c r="T210" s="86">
        <f t="shared" si="102"/>
        <v>0</v>
      </c>
      <c r="U210" s="86">
        <f t="shared" si="103"/>
        <v>-8.8357360441388269E-2</v>
      </c>
      <c r="V210" s="86">
        <f t="shared" si="104"/>
        <v>0</v>
      </c>
      <c r="W210" s="86">
        <f t="shared" si="105"/>
        <v>0</v>
      </c>
      <c r="X210" s="86">
        <f t="shared" si="106"/>
        <v>0</v>
      </c>
      <c r="Y210" s="86">
        <f t="shared" si="107"/>
        <v>0</v>
      </c>
      <c r="Z210" s="86">
        <f t="shared" si="108"/>
        <v>0</v>
      </c>
      <c r="AA210" s="86">
        <f t="shared" si="109"/>
        <v>0</v>
      </c>
      <c r="AB210" s="86">
        <f t="shared" si="110"/>
        <v>0</v>
      </c>
      <c r="AD210" s="170">
        <f t="shared" si="85"/>
        <v>-6546.6550457291005</v>
      </c>
      <c r="AE210" s="170">
        <f t="shared" si="86"/>
        <v>0</v>
      </c>
      <c r="AF210" s="170">
        <f t="shared" si="87"/>
        <v>0</v>
      </c>
      <c r="AG210" s="170">
        <f t="shared" si="88"/>
        <v>0</v>
      </c>
      <c r="AH210" s="170">
        <f t="shared" si="89"/>
        <v>-265.02016748263742</v>
      </c>
      <c r="AI210" s="170">
        <f t="shared" si="90"/>
        <v>0</v>
      </c>
      <c r="AJ210" s="170">
        <f t="shared" si="91"/>
        <v>0</v>
      </c>
      <c r="AK210" s="170">
        <f t="shared" si="92"/>
        <v>0</v>
      </c>
      <c r="AL210" s="170">
        <f t="shared" si="93"/>
        <v>0</v>
      </c>
      <c r="AM210" s="170">
        <f t="shared" si="94"/>
        <v>0</v>
      </c>
      <c r="AN210" s="170">
        <f t="shared" si="95"/>
        <v>0</v>
      </c>
      <c r="AO210" s="170">
        <f t="shared" si="96"/>
        <v>0</v>
      </c>
      <c r="AP210" s="170">
        <f t="shared" si="97"/>
        <v>6811.6752132117381</v>
      </c>
      <c r="AQ210" s="170">
        <f t="shared" si="98"/>
        <v>0</v>
      </c>
      <c r="AR210" s="170"/>
      <c r="AS210" s="170">
        <f>'Projection - England'!$B$13*'Eng19'!AP210</f>
        <v>0</v>
      </c>
      <c r="AT210" s="170">
        <f>'Projection - England'!$B$13*'Eng19'!AQ210</f>
        <v>0</v>
      </c>
      <c r="AU210" s="170">
        <f>'Projection - England'!$C$13*'Eng19'!AP210</f>
        <v>3774.3521654950373</v>
      </c>
      <c r="AV210" s="170">
        <f>'Projection - England'!$C$13*'Eng19'!AQ210</f>
        <v>0</v>
      </c>
      <c r="AW210" s="170">
        <f>'Projection - England'!$D$13*'Eng19'!AP210</f>
        <v>0</v>
      </c>
      <c r="AX210" s="170">
        <f>'Projection - England'!$D$13*'Eng19'!AQ210</f>
        <v>0</v>
      </c>
      <c r="AY210" s="170">
        <f>'Projection - England'!$E$13*'Eng19'!AP210</f>
        <v>747.74068021393941</v>
      </c>
      <c r="AZ210" s="170">
        <f>'Projection - England'!$E$13*'Eng19'!AQ210</f>
        <v>0</v>
      </c>
      <c r="BA210" s="170">
        <f>'Projection - England'!$F$13*'Eng19'!AP210</f>
        <v>1534.5604508477008</v>
      </c>
      <c r="BB210" s="170">
        <f>'Projection - England'!$F$13*'Eng19'!AQ210</f>
        <v>0</v>
      </c>
      <c r="BC210" s="170">
        <f>'Projection - England'!$G$13*'Eng19'!AP210</f>
        <v>755.02191665506223</v>
      </c>
      <c r="BD210" s="170">
        <f>'Projection - England'!$G$13*'Eng19'!AQ210</f>
        <v>0</v>
      </c>
    </row>
    <row r="211" spans="1:56" ht="19.95" customHeight="1">
      <c r="A211" s="132" t="s">
        <v>232</v>
      </c>
      <c r="B211" s="20" t="s">
        <v>207</v>
      </c>
      <c r="C211" s="20" t="s">
        <v>21</v>
      </c>
      <c r="D211" s="153">
        <v>8986.4204847840319</v>
      </c>
      <c r="E211" s="154">
        <v>13060.243285067614</v>
      </c>
      <c r="F211" s="155">
        <v>13559.300373214512</v>
      </c>
      <c r="G211" s="156">
        <v>11761.724409630559</v>
      </c>
      <c r="H211" s="157">
        <v>3755.5446420318999</v>
      </c>
      <c r="I211" s="158">
        <v>0</v>
      </c>
      <c r="J211" s="159">
        <v>1296.96526874137</v>
      </c>
      <c r="K211" s="160">
        <v>0</v>
      </c>
      <c r="L211" s="161">
        <v>2098.1879940561798</v>
      </c>
      <c r="M211" s="162">
        <v>0</v>
      </c>
      <c r="N211" s="163">
        <v>1.5602197443832144</v>
      </c>
      <c r="O211" s="164">
        <v>119.29540871325274</v>
      </c>
      <c r="P211" s="170">
        <f t="shared" si="84"/>
        <v>54639.242085983802</v>
      </c>
      <c r="Q211" s="86">
        <f t="shared" si="99"/>
        <v>-0.94506059310872403</v>
      </c>
      <c r="R211" s="86">
        <f t="shared" si="100"/>
        <v>0</v>
      </c>
      <c r="S211" s="86">
        <f t="shared" si="101"/>
        <v>0</v>
      </c>
      <c r="T211" s="86">
        <f t="shared" si="102"/>
        <v>0</v>
      </c>
      <c r="U211" s="86">
        <f t="shared" si="103"/>
        <v>-8.8357360441388269E-2</v>
      </c>
      <c r="V211" s="86">
        <f t="shared" si="104"/>
        <v>0</v>
      </c>
      <c r="W211" s="86">
        <f t="shared" si="105"/>
        <v>0</v>
      </c>
      <c r="X211" s="86">
        <f t="shared" si="106"/>
        <v>0</v>
      </c>
      <c r="Y211" s="86">
        <f t="shared" si="107"/>
        <v>0</v>
      </c>
      <c r="Z211" s="86">
        <f t="shared" si="108"/>
        <v>0</v>
      </c>
      <c r="AA211" s="86">
        <f t="shared" si="109"/>
        <v>0</v>
      </c>
      <c r="AB211" s="86">
        <f t="shared" si="110"/>
        <v>0</v>
      </c>
      <c r="AD211" s="170">
        <f t="shared" si="85"/>
        <v>-8492.7118732743838</v>
      </c>
      <c r="AE211" s="170">
        <f t="shared" si="86"/>
        <v>0</v>
      </c>
      <c r="AF211" s="170">
        <f t="shared" si="87"/>
        <v>0</v>
      </c>
      <c r="AG211" s="170">
        <f t="shared" si="88"/>
        <v>0</v>
      </c>
      <c r="AH211" s="170">
        <f t="shared" si="89"/>
        <v>-331.83001158973707</v>
      </c>
      <c r="AI211" s="170">
        <f t="shared" si="90"/>
        <v>0</v>
      </c>
      <c r="AJ211" s="170">
        <f t="shared" si="91"/>
        <v>0</v>
      </c>
      <c r="AK211" s="170">
        <f t="shared" si="92"/>
        <v>0</v>
      </c>
      <c r="AL211" s="170">
        <f t="shared" si="93"/>
        <v>0</v>
      </c>
      <c r="AM211" s="170">
        <f t="shared" si="94"/>
        <v>0</v>
      </c>
      <c r="AN211" s="170">
        <f t="shared" si="95"/>
        <v>0</v>
      </c>
      <c r="AO211" s="170">
        <f t="shared" si="96"/>
        <v>0</v>
      </c>
      <c r="AP211" s="170">
        <f t="shared" si="97"/>
        <v>8824.5418848641202</v>
      </c>
      <c r="AQ211" s="170">
        <f t="shared" si="98"/>
        <v>0</v>
      </c>
      <c r="AR211" s="170"/>
      <c r="AS211" s="170">
        <f>'Projection - England'!$B$13*'Eng19'!AP211</f>
        <v>0</v>
      </c>
      <c r="AT211" s="170">
        <f>'Projection - England'!$B$13*'Eng19'!AQ211</f>
        <v>0</v>
      </c>
      <c r="AU211" s="170">
        <f>'Projection - England'!$C$13*'Eng19'!AP211</f>
        <v>4889.6824540367616</v>
      </c>
      <c r="AV211" s="170">
        <f>'Projection - England'!$C$13*'Eng19'!AQ211</f>
        <v>0</v>
      </c>
      <c r="AW211" s="170">
        <f>'Projection - England'!$D$13*'Eng19'!AP211</f>
        <v>0</v>
      </c>
      <c r="AX211" s="170">
        <f>'Projection - England'!$D$13*'Eng19'!AQ211</f>
        <v>0</v>
      </c>
      <c r="AY211" s="170">
        <f>'Projection - England'!$E$13*'Eng19'!AP211</f>
        <v>968.69987852129054</v>
      </c>
      <c r="AZ211" s="170">
        <f>'Projection - England'!$E$13*'Eng19'!AQ211</f>
        <v>0</v>
      </c>
      <c r="BA211" s="170">
        <f>'Projection - England'!$F$13*'Eng19'!AP211</f>
        <v>1988.0268141816589</v>
      </c>
      <c r="BB211" s="170">
        <f>'Projection - England'!$F$13*'Eng19'!AQ211</f>
        <v>0</v>
      </c>
      <c r="BC211" s="170">
        <f>'Projection - England'!$G$13*'Eng19'!AP211</f>
        <v>978.13273812441173</v>
      </c>
      <c r="BD211" s="170">
        <f>'Projection - England'!$G$13*'Eng19'!AQ211</f>
        <v>0</v>
      </c>
    </row>
    <row r="212" spans="1:56" ht="19.95" customHeight="1">
      <c r="A212" s="132" t="s">
        <v>233</v>
      </c>
      <c r="B212" s="20" t="s">
        <v>207</v>
      </c>
      <c r="C212" s="20" t="s">
        <v>21</v>
      </c>
      <c r="D212" s="153">
        <v>6528.9173997736216</v>
      </c>
      <c r="E212" s="154">
        <v>9488.6779194823957</v>
      </c>
      <c r="F212" s="155">
        <v>9387.7448757396069</v>
      </c>
      <c r="G212" s="156">
        <v>8143.198027716111</v>
      </c>
      <c r="H212" s="157">
        <v>2362.9238412281702</v>
      </c>
      <c r="I212" s="158">
        <v>0</v>
      </c>
      <c r="J212" s="159">
        <v>1074.5411172818301</v>
      </c>
      <c r="K212" s="160">
        <v>0</v>
      </c>
      <c r="L212" s="161">
        <v>6347.9602805143704</v>
      </c>
      <c r="M212" s="162">
        <v>0</v>
      </c>
      <c r="N212" s="163">
        <v>16.296895839895374</v>
      </c>
      <c r="O212" s="164">
        <v>1246.0711748947813</v>
      </c>
      <c r="P212" s="170">
        <f t="shared" si="84"/>
        <v>44596.33153247078</v>
      </c>
      <c r="Q212" s="86">
        <f t="shared" si="99"/>
        <v>-0.94506059310872403</v>
      </c>
      <c r="R212" s="86">
        <f t="shared" si="100"/>
        <v>0</v>
      </c>
      <c r="S212" s="86">
        <f t="shared" si="101"/>
        <v>0</v>
      </c>
      <c r="T212" s="86">
        <f t="shared" si="102"/>
        <v>0</v>
      </c>
      <c r="U212" s="86">
        <f t="shared" si="103"/>
        <v>-8.8357360441388269E-2</v>
      </c>
      <c r="V212" s="86">
        <f t="shared" si="104"/>
        <v>0</v>
      </c>
      <c r="W212" s="86">
        <f t="shared" si="105"/>
        <v>0</v>
      </c>
      <c r="X212" s="86">
        <f t="shared" si="106"/>
        <v>0</v>
      </c>
      <c r="Y212" s="86">
        <f t="shared" si="107"/>
        <v>0</v>
      </c>
      <c r="Z212" s="86">
        <f t="shared" si="108"/>
        <v>0</v>
      </c>
      <c r="AA212" s="86">
        <f t="shared" si="109"/>
        <v>0</v>
      </c>
      <c r="AB212" s="86">
        <f t="shared" si="110"/>
        <v>0</v>
      </c>
      <c r="AD212" s="170">
        <f t="shared" si="85"/>
        <v>-6170.2225501879275</v>
      </c>
      <c r="AE212" s="170">
        <f t="shared" si="86"/>
        <v>0</v>
      </c>
      <c r="AF212" s="170">
        <f t="shared" si="87"/>
        <v>0</v>
      </c>
      <c r="AG212" s="170">
        <f t="shared" si="88"/>
        <v>0</v>
      </c>
      <c r="AH212" s="170">
        <f t="shared" si="89"/>
        <v>-208.78171353494713</v>
      </c>
      <c r="AI212" s="170">
        <f t="shared" si="90"/>
        <v>0</v>
      </c>
      <c r="AJ212" s="170">
        <f t="shared" si="91"/>
        <v>0</v>
      </c>
      <c r="AK212" s="170">
        <f t="shared" si="92"/>
        <v>0</v>
      </c>
      <c r="AL212" s="170">
        <f t="shared" si="93"/>
        <v>0</v>
      </c>
      <c r="AM212" s="170">
        <f t="shared" si="94"/>
        <v>0</v>
      </c>
      <c r="AN212" s="170">
        <f t="shared" si="95"/>
        <v>0</v>
      </c>
      <c r="AO212" s="170">
        <f t="shared" si="96"/>
        <v>0</v>
      </c>
      <c r="AP212" s="170">
        <f t="shared" si="97"/>
        <v>6379.0042637228744</v>
      </c>
      <c r="AQ212" s="170">
        <f t="shared" si="98"/>
        <v>0</v>
      </c>
      <c r="AR212" s="170"/>
      <c r="AS212" s="170">
        <f>'Projection - England'!$B$13*'Eng19'!AP212</f>
        <v>0</v>
      </c>
      <c r="AT212" s="170">
        <f>'Projection - England'!$B$13*'Eng19'!AQ212</f>
        <v>0</v>
      </c>
      <c r="AU212" s="170">
        <f>'Projection - England'!$C$13*'Eng19'!AP212</f>
        <v>3534.6090062817702</v>
      </c>
      <c r="AV212" s="170">
        <f>'Projection - England'!$C$13*'Eng19'!AQ212</f>
        <v>0</v>
      </c>
      <c r="AW212" s="170">
        <f>'Projection - England'!$D$13*'Eng19'!AP212</f>
        <v>0</v>
      </c>
      <c r="AX212" s="170">
        <f>'Projection - England'!$D$13*'Eng19'!AQ212</f>
        <v>0</v>
      </c>
      <c r="AY212" s="170">
        <f>'Projection - England'!$E$13*'Eng19'!AP212</f>
        <v>700.24492330349358</v>
      </c>
      <c r="AZ212" s="170">
        <f>'Projection - England'!$E$13*'Eng19'!AQ212</f>
        <v>0</v>
      </c>
      <c r="BA212" s="170">
        <f>'Projection - England'!$F$13*'Eng19'!AP212</f>
        <v>1437.0866714125723</v>
      </c>
      <c r="BB212" s="170">
        <f>'Projection - England'!$F$13*'Eng19'!AQ212</f>
        <v>0</v>
      </c>
      <c r="BC212" s="170">
        <f>'Projection - England'!$G$13*'Eng19'!AP212</f>
        <v>707.06366272503988</v>
      </c>
      <c r="BD212" s="170">
        <f>'Projection - England'!$G$13*'Eng19'!AQ212</f>
        <v>0</v>
      </c>
    </row>
    <row r="213" spans="1:56" ht="19.95" customHeight="1">
      <c r="A213" s="132" t="s">
        <v>234</v>
      </c>
      <c r="B213" s="20" t="s">
        <v>235</v>
      </c>
      <c r="C213" s="20" t="s">
        <v>21</v>
      </c>
      <c r="D213" s="153">
        <v>10764.883233909894</v>
      </c>
      <c r="E213" s="154">
        <v>15644.93829420307</v>
      </c>
      <c r="F213" s="155">
        <v>10816.025482704195</v>
      </c>
      <c r="G213" s="156">
        <v>9382.1294191854486</v>
      </c>
      <c r="H213" s="157">
        <v>6051.4903322308601</v>
      </c>
      <c r="I213" s="158">
        <v>0</v>
      </c>
      <c r="J213" s="159">
        <v>1569.79501651392</v>
      </c>
      <c r="K213" s="160">
        <v>0</v>
      </c>
      <c r="L213" s="161">
        <v>7.67842558523256</v>
      </c>
      <c r="M213" s="162">
        <v>0</v>
      </c>
      <c r="N213" s="163">
        <v>8.7449617356391247</v>
      </c>
      <c r="O213" s="164">
        <v>668.6454188203063</v>
      </c>
      <c r="P213" s="170">
        <f t="shared" si="84"/>
        <v>54914.330584888565</v>
      </c>
      <c r="Q213" s="86">
        <f t="shared" si="99"/>
        <v>-0.94506059310872403</v>
      </c>
      <c r="R213" s="86">
        <f t="shared" si="100"/>
        <v>0</v>
      </c>
      <c r="S213" s="86">
        <f t="shared" si="101"/>
        <v>0</v>
      </c>
      <c r="T213" s="86">
        <f t="shared" si="102"/>
        <v>0</v>
      </c>
      <c r="U213" s="86">
        <f t="shared" si="103"/>
        <v>-8.8357360441388269E-2</v>
      </c>
      <c r="V213" s="86">
        <f t="shared" si="104"/>
        <v>0</v>
      </c>
      <c r="W213" s="86">
        <f t="shared" si="105"/>
        <v>0</v>
      </c>
      <c r="X213" s="86">
        <f t="shared" si="106"/>
        <v>0</v>
      </c>
      <c r="Y213" s="86">
        <f t="shared" si="107"/>
        <v>0</v>
      </c>
      <c r="Z213" s="86">
        <f t="shared" si="108"/>
        <v>0</v>
      </c>
      <c r="AA213" s="86">
        <f t="shared" si="109"/>
        <v>0</v>
      </c>
      <c r="AB213" s="86">
        <f t="shared" si="110"/>
        <v>0</v>
      </c>
      <c r="AD213" s="170">
        <f t="shared" si="85"/>
        <v>-10173.466933785043</v>
      </c>
      <c r="AE213" s="170">
        <f t="shared" si="86"/>
        <v>0</v>
      </c>
      <c r="AF213" s="170">
        <f t="shared" si="87"/>
        <v>0</v>
      </c>
      <c r="AG213" s="170">
        <f t="shared" si="88"/>
        <v>0</v>
      </c>
      <c r="AH213" s="170">
        <f t="shared" si="89"/>
        <v>-534.69371249249855</v>
      </c>
      <c r="AI213" s="170">
        <f t="shared" si="90"/>
        <v>0</v>
      </c>
      <c r="AJ213" s="170">
        <f t="shared" si="91"/>
        <v>0</v>
      </c>
      <c r="AK213" s="170">
        <f t="shared" si="92"/>
        <v>0</v>
      </c>
      <c r="AL213" s="170">
        <f t="shared" si="93"/>
        <v>0</v>
      </c>
      <c r="AM213" s="170">
        <f t="shared" si="94"/>
        <v>0</v>
      </c>
      <c r="AN213" s="170">
        <f t="shared" si="95"/>
        <v>0</v>
      </c>
      <c r="AO213" s="170">
        <f t="shared" si="96"/>
        <v>0</v>
      </c>
      <c r="AP213" s="170">
        <f t="shared" si="97"/>
        <v>10708.160646277542</v>
      </c>
      <c r="AQ213" s="170">
        <f t="shared" si="98"/>
        <v>0</v>
      </c>
      <c r="AR213" s="170"/>
      <c r="AS213" s="170">
        <f>'Projection - England'!$B$13*'Eng19'!AP213</f>
        <v>0</v>
      </c>
      <c r="AT213" s="170">
        <f>'Projection - England'!$B$13*'Eng19'!AQ213</f>
        <v>0</v>
      </c>
      <c r="AU213" s="170">
        <f>'Projection - England'!$C$13*'Eng19'!AP213</f>
        <v>5933.3964199226493</v>
      </c>
      <c r="AV213" s="170">
        <f>'Projection - England'!$C$13*'Eng19'!AQ213</f>
        <v>0</v>
      </c>
      <c r="AW213" s="170">
        <f>'Projection - England'!$D$13*'Eng19'!AP213</f>
        <v>0</v>
      </c>
      <c r="AX213" s="170">
        <f>'Projection - England'!$D$13*'Eng19'!AQ213</f>
        <v>0</v>
      </c>
      <c r="AY213" s="170">
        <f>'Projection - England'!$E$13*'Eng19'!AP213</f>
        <v>1175.4710955621738</v>
      </c>
      <c r="AZ213" s="170">
        <f>'Projection - England'!$E$13*'Eng19'!AQ213</f>
        <v>0</v>
      </c>
      <c r="BA213" s="170">
        <f>'Projection - England'!$F$13*'Eng19'!AP213</f>
        <v>2412.3757100499442</v>
      </c>
      <c r="BB213" s="170">
        <f>'Projection - England'!$F$13*'Eng19'!AQ213</f>
        <v>0</v>
      </c>
      <c r="BC213" s="170">
        <f>'Projection - England'!$G$13*'Eng19'!AP213</f>
        <v>1186.9174207427766</v>
      </c>
      <c r="BD213" s="170">
        <f>'Projection - England'!$G$13*'Eng19'!AQ213</f>
        <v>0</v>
      </c>
    </row>
    <row r="214" spans="1:56" ht="19.95" customHeight="1">
      <c r="A214" s="132" t="s">
        <v>236</v>
      </c>
      <c r="B214" s="20" t="s">
        <v>235</v>
      </c>
      <c r="C214" s="20" t="s">
        <v>21</v>
      </c>
      <c r="D214" s="153">
        <v>6319.3580763905329</v>
      </c>
      <c r="E214" s="154">
        <v>9184.1188627732809</v>
      </c>
      <c r="F214" s="155">
        <v>10950.392327663936</v>
      </c>
      <c r="G214" s="156">
        <v>9498.6830581423637</v>
      </c>
      <c r="H214" s="157">
        <v>1471.93466588194</v>
      </c>
      <c r="I214" s="158">
        <v>0</v>
      </c>
      <c r="J214" s="159">
        <v>1255.10728564803</v>
      </c>
      <c r="K214" s="160">
        <v>0</v>
      </c>
      <c r="L214" s="161">
        <v>3177.6591712384702</v>
      </c>
      <c r="M214" s="162">
        <v>0</v>
      </c>
      <c r="N214" s="163">
        <v>3.4375680348502944</v>
      </c>
      <c r="O214" s="164">
        <v>262.83867075351878</v>
      </c>
      <c r="P214" s="170">
        <f t="shared" si="84"/>
        <v>42123.529686526919</v>
      </c>
      <c r="Q214" s="86">
        <f t="shared" si="99"/>
        <v>-0.94506059310872403</v>
      </c>
      <c r="R214" s="86">
        <f t="shared" si="100"/>
        <v>0</v>
      </c>
      <c r="S214" s="86">
        <f t="shared" si="101"/>
        <v>0</v>
      </c>
      <c r="T214" s="86">
        <f t="shared" si="102"/>
        <v>0</v>
      </c>
      <c r="U214" s="86">
        <f t="shared" si="103"/>
        <v>-8.8357360441388269E-2</v>
      </c>
      <c r="V214" s="86">
        <f t="shared" si="104"/>
        <v>0</v>
      </c>
      <c r="W214" s="86">
        <f t="shared" si="105"/>
        <v>0</v>
      </c>
      <c r="X214" s="86">
        <f t="shared" si="106"/>
        <v>0</v>
      </c>
      <c r="Y214" s="86">
        <f t="shared" si="107"/>
        <v>0</v>
      </c>
      <c r="Z214" s="86">
        <f t="shared" si="108"/>
        <v>0</v>
      </c>
      <c r="AA214" s="86">
        <f t="shared" si="109"/>
        <v>0</v>
      </c>
      <c r="AB214" s="86">
        <f t="shared" si="110"/>
        <v>0</v>
      </c>
      <c r="AD214" s="170">
        <f t="shared" si="85"/>
        <v>-5972.1762917400429</v>
      </c>
      <c r="AE214" s="170">
        <f t="shared" si="86"/>
        <v>0</v>
      </c>
      <c r="AF214" s="170">
        <f t="shared" si="87"/>
        <v>0</v>
      </c>
      <c r="AG214" s="170">
        <f t="shared" si="88"/>
        <v>0</v>
      </c>
      <c r="AH214" s="170">
        <f t="shared" si="89"/>
        <v>-130.05626181950498</v>
      </c>
      <c r="AI214" s="170">
        <f t="shared" si="90"/>
        <v>0</v>
      </c>
      <c r="AJ214" s="170">
        <f t="shared" si="91"/>
        <v>0</v>
      </c>
      <c r="AK214" s="170">
        <f t="shared" si="92"/>
        <v>0</v>
      </c>
      <c r="AL214" s="170">
        <f t="shared" si="93"/>
        <v>0</v>
      </c>
      <c r="AM214" s="170">
        <f t="shared" si="94"/>
        <v>0</v>
      </c>
      <c r="AN214" s="170">
        <f t="shared" si="95"/>
        <v>0</v>
      </c>
      <c r="AO214" s="170">
        <f t="shared" si="96"/>
        <v>0</v>
      </c>
      <c r="AP214" s="170">
        <f t="shared" si="97"/>
        <v>6102.2325535595483</v>
      </c>
      <c r="AQ214" s="170">
        <f t="shared" si="98"/>
        <v>0</v>
      </c>
      <c r="AR214" s="170"/>
      <c r="AS214" s="170">
        <f>'Projection - England'!$B$13*'Eng19'!AP214</f>
        <v>0</v>
      </c>
      <c r="AT214" s="170">
        <f>'Projection - England'!$B$13*'Eng19'!AQ214</f>
        <v>0</v>
      </c>
      <c r="AU214" s="170">
        <f>'Projection - England'!$C$13*'Eng19'!AP214</f>
        <v>3381.2496826345459</v>
      </c>
      <c r="AV214" s="170">
        <f>'Projection - England'!$C$13*'Eng19'!AQ214</f>
        <v>0</v>
      </c>
      <c r="AW214" s="170">
        <f>'Projection - England'!$D$13*'Eng19'!AP214</f>
        <v>0</v>
      </c>
      <c r="AX214" s="170">
        <f>'Projection - England'!$D$13*'Eng19'!AQ214</f>
        <v>0</v>
      </c>
      <c r="AY214" s="170">
        <f>'Projection - England'!$E$13*'Eng19'!AP214</f>
        <v>669.8627544032355</v>
      </c>
      <c r="AZ214" s="170">
        <f>'Projection - England'!$E$13*'Eng19'!AQ214</f>
        <v>0</v>
      </c>
      <c r="BA214" s="170">
        <f>'Projection - England'!$F$13*'Eng19'!AP214</f>
        <v>1374.7344735998606</v>
      </c>
      <c r="BB214" s="170">
        <f>'Projection - England'!$F$13*'Eng19'!AQ214</f>
        <v>0</v>
      </c>
      <c r="BC214" s="170">
        <f>'Projection - England'!$G$13*'Eng19'!AP214</f>
        <v>676.38564292190779</v>
      </c>
      <c r="BD214" s="170">
        <f>'Projection - England'!$G$13*'Eng19'!AQ214</f>
        <v>0</v>
      </c>
    </row>
    <row r="215" spans="1:56" ht="19.95" customHeight="1">
      <c r="A215" s="132" t="s">
        <v>237</v>
      </c>
      <c r="B215" s="20" t="s">
        <v>235</v>
      </c>
      <c r="C215" s="20" t="s">
        <v>21</v>
      </c>
      <c r="D215" s="153">
        <v>11533.289236578443</v>
      </c>
      <c r="E215" s="154">
        <v>16761.686542690881</v>
      </c>
      <c r="F215" s="155">
        <v>10674.845458771913</v>
      </c>
      <c r="G215" s="156">
        <v>9259.6658341971852</v>
      </c>
      <c r="H215" s="157">
        <v>2212.3611448391098</v>
      </c>
      <c r="I215" s="158">
        <v>0</v>
      </c>
      <c r="J215" s="159">
        <v>791.08564676474396</v>
      </c>
      <c r="K215" s="160">
        <v>0</v>
      </c>
      <c r="L215" s="161">
        <v>1355</v>
      </c>
      <c r="M215" s="162">
        <v>0</v>
      </c>
      <c r="N215" s="163">
        <v>1.0075826187301353</v>
      </c>
      <c r="O215" s="164">
        <v>77.040417381269862</v>
      </c>
      <c r="P215" s="170">
        <f t="shared" si="84"/>
        <v>52665.98186384228</v>
      </c>
      <c r="Q215" s="86">
        <f t="shared" si="99"/>
        <v>-0.94506059310872403</v>
      </c>
      <c r="R215" s="86">
        <f t="shared" si="100"/>
        <v>0</v>
      </c>
      <c r="S215" s="86">
        <f t="shared" si="101"/>
        <v>0</v>
      </c>
      <c r="T215" s="86">
        <f t="shared" si="102"/>
        <v>0</v>
      </c>
      <c r="U215" s="86">
        <f t="shared" si="103"/>
        <v>-8.8357360441388269E-2</v>
      </c>
      <c r="V215" s="86">
        <f t="shared" si="104"/>
        <v>0</v>
      </c>
      <c r="W215" s="86">
        <f t="shared" si="105"/>
        <v>0</v>
      </c>
      <c r="X215" s="86">
        <f t="shared" si="106"/>
        <v>0</v>
      </c>
      <c r="Y215" s="86">
        <f t="shared" si="107"/>
        <v>0</v>
      </c>
      <c r="Z215" s="86">
        <f t="shared" si="108"/>
        <v>0</v>
      </c>
      <c r="AA215" s="86">
        <f t="shared" si="109"/>
        <v>0</v>
      </c>
      <c r="AB215" s="86">
        <f t="shared" si="110"/>
        <v>0</v>
      </c>
      <c r="AD215" s="170">
        <f t="shared" si="85"/>
        <v>-10899.657166415287</v>
      </c>
      <c r="AE215" s="170">
        <f t="shared" si="86"/>
        <v>0</v>
      </c>
      <c r="AF215" s="170">
        <f t="shared" si="87"/>
        <v>0</v>
      </c>
      <c r="AG215" s="170">
        <f t="shared" si="88"/>
        <v>0</v>
      </c>
      <c r="AH215" s="170">
        <f t="shared" si="89"/>
        <v>-195.47839110107162</v>
      </c>
      <c r="AI215" s="170">
        <f t="shared" si="90"/>
        <v>0</v>
      </c>
      <c r="AJ215" s="170">
        <f t="shared" si="91"/>
        <v>0</v>
      </c>
      <c r="AK215" s="170">
        <f t="shared" si="92"/>
        <v>0</v>
      </c>
      <c r="AL215" s="170">
        <f t="shared" si="93"/>
        <v>0</v>
      </c>
      <c r="AM215" s="170">
        <f t="shared" si="94"/>
        <v>0</v>
      </c>
      <c r="AN215" s="170">
        <f t="shared" si="95"/>
        <v>0</v>
      </c>
      <c r="AO215" s="170">
        <f t="shared" si="96"/>
        <v>0</v>
      </c>
      <c r="AP215" s="170">
        <f t="shared" si="97"/>
        <v>11095.135557516358</v>
      </c>
      <c r="AQ215" s="170">
        <f t="shared" si="98"/>
        <v>0</v>
      </c>
      <c r="AR215" s="170"/>
      <c r="AS215" s="170">
        <f>'Projection - England'!$B$13*'Eng19'!AP215</f>
        <v>0</v>
      </c>
      <c r="AT215" s="170">
        <f>'Projection - England'!$B$13*'Eng19'!AQ215</f>
        <v>0</v>
      </c>
      <c r="AU215" s="170">
        <f>'Projection - England'!$C$13*'Eng19'!AP215</f>
        <v>6147.8193846866734</v>
      </c>
      <c r="AV215" s="170">
        <f>'Projection - England'!$C$13*'Eng19'!AQ215</f>
        <v>0</v>
      </c>
      <c r="AW215" s="170">
        <f>'Projection - England'!$D$13*'Eng19'!AP215</f>
        <v>0</v>
      </c>
      <c r="AX215" s="170">
        <f>'Projection - England'!$D$13*'Eng19'!AQ215</f>
        <v>0</v>
      </c>
      <c r="AY215" s="170">
        <f>'Projection - England'!$E$13*'Eng19'!AP215</f>
        <v>1217.9506434411176</v>
      </c>
      <c r="AZ215" s="170">
        <f>'Projection - England'!$E$13*'Eng19'!AQ215</f>
        <v>0</v>
      </c>
      <c r="BA215" s="170">
        <f>'Projection - England'!$F$13*'Eng19'!AP215</f>
        <v>2499.5549098311667</v>
      </c>
      <c r="BB215" s="170">
        <f>'Projection - England'!$F$13*'Eng19'!AQ215</f>
        <v>0</v>
      </c>
      <c r="BC215" s="170">
        <f>'Projection - England'!$G$13*'Eng19'!AP215</f>
        <v>1229.810619557403</v>
      </c>
      <c r="BD215" s="170">
        <f>'Projection - England'!$G$13*'Eng19'!AQ215</f>
        <v>0</v>
      </c>
    </row>
    <row r="216" spans="1:56" ht="19.95" customHeight="1">
      <c r="A216" s="132" t="s">
        <v>238</v>
      </c>
      <c r="B216" s="20" t="s">
        <v>235</v>
      </c>
      <c r="C216" s="20" t="s">
        <v>21</v>
      </c>
      <c r="D216" s="153">
        <v>3626.9143750810235</v>
      </c>
      <c r="E216" s="154">
        <v>5271.1070211851456</v>
      </c>
      <c r="F216" s="155">
        <v>16650.603774774932</v>
      </c>
      <c r="G216" s="156">
        <v>14443.209270570143</v>
      </c>
      <c r="H216" s="157">
        <v>2012.8593323862699</v>
      </c>
      <c r="I216" s="158">
        <v>0</v>
      </c>
      <c r="J216" s="159">
        <v>1574.9580057445</v>
      </c>
      <c r="K216" s="160">
        <v>0</v>
      </c>
      <c r="L216" s="161">
        <v>1757.9906364876199</v>
      </c>
      <c r="M216" s="162">
        <v>0</v>
      </c>
      <c r="N216" s="163">
        <v>95.355005330819935</v>
      </c>
      <c r="O216" s="164">
        <v>7290.9052553308666</v>
      </c>
      <c r="P216" s="170">
        <f t="shared" si="84"/>
        <v>52723.902676891325</v>
      </c>
      <c r="Q216" s="86">
        <f t="shared" si="99"/>
        <v>-0.94506059310872403</v>
      </c>
      <c r="R216" s="86">
        <f t="shared" si="100"/>
        <v>0</v>
      </c>
      <c r="S216" s="86">
        <f t="shared" si="101"/>
        <v>0</v>
      </c>
      <c r="T216" s="86">
        <f t="shared" si="102"/>
        <v>0</v>
      </c>
      <c r="U216" s="86">
        <f t="shared" si="103"/>
        <v>-8.8357360441388269E-2</v>
      </c>
      <c r="V216" s="86">
        <f t="shared" si="104"/>
        <v>0</v>
      </c>
      <c r="W216" s="86">
        <f t="shared" si="105"/>
        <v>0</v>
      </c>
      <c r="X216" s="86">
        <f t="shared" si="106"/>
        <v>0</v>
      </c>
      <c r="Y216" s="86">
        <f t="shared" si="107"/>
        <v>0</v>
      </c>
      <c r="Z216" s="86">
        <f t="shared" si="108"/>
        <v>0</v>
      </c>
      <c r="AA216" s="86">
        <f t="shared" si="109"/>
        <v>0</v>
      </c>
      <c r="AB216" s="86">
        <f t="shared" si="110"/>
        <v>0</v>
      </c>
      <c r="AD216" s="170">
        <f t="shared" si="85"/>
        <v>-3427.6538504686291</v>
      </c>
      <c r="AE216" s="170">
        <f t="shared" si="86"/>
        <v>0</v>
      </c>
      <c r="AF216" s="170">
        <f t="shared" si="87"/>
        <v>0</v>
      </c>
      <c r="AG216" s="170">
        <f t="shared" si="88"/>
        <v>0</v>
      </c>
      <c r="AH216" s="170">
        <f t="shared" si="89"/>
        <v>-177.85093754946581</v>
      </c>
      <c r="AI216" s="170">
        <f t="shared" si="90"/>
        <v>0</v>
      </c>
      <c r="AJ216" s="170">
        <f t="shared" si="91"/>
        <v>0</v>
      </c>
      <c r="AK216" s="170">
        <f t="shared" si="92"/>
        <v>0</v>
      </c>
      <c r="AL216" s="170">
        <f t="shared" si="93"/>
        <v>0</v>
      </c>
      <c r="AM216" s="170">
        <f t="shared" si="94"/>
        <v>0</v>
      </c>
      <c r="AN216" s="170">
        <f t="shared" si="95"/>
        <v>0</v>
      </c>
      <c r="AO216" s="170">
        <f t="shared" si="96"/>
        <v>0</v>
      </c>
      <c r="AP216" s="170">
        <f t="shared" si="97"/>
        <v>3605.504788018095</v>
      </c>
      <c r="AQ216" s="170">
        <f t="shared" si="98"/>
        <v>0</v>
      </c>
      <c r="AR216" s="170"/>
      <c r="AS216" s="170">
        <f>'Projection - England'!$B$13*'Eng19'!AP216</f>
        <v>0</v>
      </c>
      <c r="AT216" s="170">
        <f>'Projection - England'!$B$13*'Eng19'!AQ216</f>
        <v>0</v>
      </c>
      <c r="AU216" s="170">
        <f>'Projection - England'!$C$13*'Eng19'!AP216</f>
        <v>1997.8117538493698</v>
      </c>
      <c r="AV216" s="170">
        <f>'Projection - England'!$C$13*'Eng19'!AQ216</f>
        <v>0</v>
      </c>
      <c r="AW216" s="170">
        <f>'Projection - England'!$D$13*'Eng19'!AP216</f>
        <v>0</v>
      </c>
      <c r="AX216" s="170">
        <f>'Projection - England'!$D$13*'Eng19'!AQ216</f>
        <v>0</v>
      </c>
      <c r="AY216" s="170">
        <f>'Projection - England'!$E$13*'Eng19'!AP216</f>
        <v>395.78848349642567</v>
      </c>
      <c r="AZ216" s="170">
        <f>'Projection - England'!$E$13*'Eng19'!AQ216</f>
        <v>0</v>
      </c>
      <c r="BA216" s="170">
        <f>'Projection - England'!$F$13*'Eng19'!AP216</f>
        <v>812.26201776373591</v>
      </c>
      <c r="BB216" s="170">
        <f>'Projection - England'!$F$13*'Eng19'!AQ216</f>
        <v>0</v>
      </c>
      <c r="BC216" s="170">
        <f>'Projection - England'!$G$13*'Eng19'!AP216</f>
        <v>399.64253290856459</v>
      </c>
      <c r="BD216" s="170">
        <f>'Projection - England'!$G$13*'Eng19'!AQ216</f>
        <v>0</v>
      </c>
    </row>
    <row r="217" spans="1:56" ht="19.95" customHeight="1">
      <c r="A217" s="132" t="s">
        <v>239</v>
      </c>
      <c r="B217" s="20" t="s">
        <v>235</v>
      </c>
      <c r="C217" s="20" t="s">
        <v>21</v>
      </c>
      <c r="D217" s="153">
        <v>4681.0925300387598</v>
      </c>
      <c r="E217" s="154">
        <v>6803.1767916642448</v>
      </c>
      <c r="F217" s="155">
        <v>15399.863871183514</v>
      </c>
      <c r="G217" s="156">
        <v>13358.281755930047</v>
      </c>
      <c r="H217" s="157">
        <v>1097.6725975623399</v>
      </c>
      <c r="I217" s="158">
        <v>0</v>
      </c>
      <c r="J217" s="159">
        <v>710.73911774053795</v>
      </c>
      <c r="K217" s="160">
        <v>0</v>
      </c>
      <c r="L217" s="161">
        <v>2657.2281739487898</v>
      </c>
      <c r="M217" s="162">
        <v>0</v>
      </c>
      <c r="N217" s="163">
        <v>5.9339422544242151</v>
      </c>
      <c r="O217" s="164">
        <v>453.71305488908604</v>
      </c>
      <c r="P217" s="170">
        <f t="shared" si="84"/>
        <v>45167.701835211745</v>
      </c>
      <c r="Q217" s="86">
        <f t="shared" si="99"/>
        <v>-0.94506059310872403</v>
      </c>
      <c r="R217" s="86">
        <f t="shared" si="100"/>
        <v>0</v>
      </c>
      <c r="S217" s="86">
        <f t="shared" si="101"/>
        <v>0</v>
      </c>
      <c r="T217" s="86">
        <f t="shared" si="102"/>
        <v>0</v>
      </c>
      <c r="U217" s="86">
        <f t="shared" si="103"/>
        <v>-8.8357360441388269E-2</v>
      </c>
      <c r="V217" s="86">
        <f t="shared" si="104"/>
        <v>0</v>
      </c>
      <c r="W217" s="86">
        <f t="shared" si="105"/>
        <v>0</v>
      </c>
      <c r="X217" s="86">
        <f t="shared" si="106"/>
        <v>0</v>
      </c>
      <c r="Y217" s="86">
        <f t="shared" si="107"/>
        <v>0</v>
      </c>
      <c r="Z217" s="86">
        <f t="shared" si="108"/>
        <v>0</v>
      </c>
      <c r="AA217" s="86">
        <f t="shared" si="109"/>
        <v>0</v>
      </c>
      <c r="AB217" s="86">
        <f t="shared" si="110"/>
        <v>0</v>
      </c>
      <c r="AD217" s="170">
        <f t="shared" si="85"/>
        <v>-4423.9160828352478</v>
      </c>
      <c r="AE217" s="170">
        <f t="shared" si="86"/>
        <v>0</v>
      </c>
      <c r="AF217" s="170">
        <f t="shared" si="87"/>
        <v>0</v>
      </c>
      <c r="AG217" s="170">
        <f t="shared" si="88"/>
        <v>0</v>
      </c>
      <c r="AH217" s="170">
        <f t="shared" si="89"/>
        <v>-96.98745334945059</v>
      </c>
      <c r="AI217" s="170">
        <f t="shared" si="90"/>
        <v>0</v>
      </c>
      <c r="AJ217" s="170">
        <f t="shared" si="91"/>
        <v>0</v>
      </c>
      <c r="AK217" s="170">
        <f t="shared" si="92"/>
        <v>0</v>
      </c>
      <c r="AL217" s="170">
        <f t="shared" si="93"/>
        <v>0</v>
      </c>
      <c r="AM217" s="170">
        <f t="shared" si="94"/>
        <v>0</v>
      </c>
      <c r="AN217" s="170">
        <f t="shared" si="95"/>
        <v>0</v>
      </c>
      <c r="AO217" s="170">
        <f t="shared" si="96"/>
        <v>0</v>
      </c>
      <c r="AP217" s="170">
        <f t="shared" si="97"/>
        <v>4520.9035361846982</v>
      </c>
      <c r="AQ217" s="170">
        <f t="shared" si="98"/>
        <v>0</v>
      </c>
      <c r="AR217" s="170"/>
      <c r="AS217" s="170">
        <f>'Projection - England'!$B$13*'Eng19'!AP217</f>
        <v>0</v>
      </c>
      <c r="AT217" s="170">
        <f>'Projection - England'!$B$13*'Eng19'!AQ217</f>
        <v>0</v>
      </c>
      <c r="AU217" s="170">
        <f>'Projection - England'!$C$13*'Eng19'!AP217</f>
        <v>2505.0345939420345</v>
      </c>
      <c r="AV217" s="170">
        <f>'Projection - England'!$C$13*'Eng19'!AQ217</f>
        <v>0</v>
      </c>
      <c r="AW217" s="170">
        <f>'Projection - England'!$D$13*'Eng19'!AP217</f>
        <v>0</v>
      </c>
      <c r="AX217" s="170">
        <f>'Projection - England'!$D$13*'Eng19'!AQ217</f>
        <v>0</v>
      </c>
      <c r="AY217" s="170">
        <f>'Projection - England'!$E$13*'Eng19'!AP217</f>
        <v>496.27490734903159</v>
      </c>
      <c r="AZ217" s="170">
        <f>'Projection - England'!$E$13*'Eng19'!AQ217</f>
        <v>0</v>
      </c>
      <c r="BA217" s="170">
        <f>'Projection - England'!$F$13*'Eng19'!AP217</f>
        <v>1018.4865765870013</v>
      </c>
      <c r="BB217" s="170">
        <f>'Projection - England'!$F$13*'Eng19'!AQ217</f>
        <v>0</v>
      </c>
      <c r="BC217" s="170">
        <f>'Projection - England'!$G$13*'Eng19'!AP217</f>
        <v>501.10745830663188</v>
      </c>
      <c r="BD217" s="170">
        <f>'Projection - England'!$G$13*'Eng19'!AQ217</f>
        <v>0</v>
      </c>
    </row>
    <row r="218" spans="1:56" ht="19.95" customHeight="1">
      <c r="A218" s="132" t="s">
        <v>240</v>
      </c>
      <c r="B218" s="20" t="s">
        <v>235</v>
      </c>
      <c r="C218" s="20" t="s">
        <v>21</v>
      </c>
      <c r="D218" s="153">
        <v>11734.175377568592</v>
      </c>
      <c r="E218" s="154">
        <v>17053.640594737757</v>
      </c>
      <c r="F218" s="155">
        <v>8390.9986088222213</v>
      </c>
      <c r="G218" s="156">
        <v>7278.5918478154672</v>
      </c>
      <c r="H218" s="157">
        <v>2036.0740738310899</v>
      </c>
      <c r="I218" s="158">
        <v>0</v>
      </c>
      <c r="J218" s="159">
        <v>954.28963243396402</v>
      </c>
      <c r="K218" s="160">
        <v>0</v>
      </c>
      <c r="L218" s="161">
        <v>1095.9528647709801</v>
      </c>
      <c r="M218" s="162">
        <v>0</v>
      </c>
      <c r="N218" s="163">
        <v>5.6214075627360272</v>
      </c>
      <c r="O218" s="164">
        <v>429.81645063431046</v>
      </c>
      <c r="P218" s="170">
        <f t="shared" si="84"/>
        <v>48979.160858177122</v>
      </c>
      <c r="Q218" s="86">
        <f t="shared" si="99"/>
        <v>-0.94506059310872403</v>
      </c>
      <c r="R218" s="86">
        <f t="shared" si="100"/>
        <v>0</v>
      </c>
      <c r="S218" s="86">
        <f t="shared" si="101"/>
        <v>0</v>
      </c>
      <c r="T218" s="86">
        <f t="shared" si="102"/>
        <v>0</v>
      </c>
      <c r="U218" s="86">
        <f t="shared" si="103"/>
        <v>-8.8357360441388269E-2</v>
      </c>
      <c r="V218" s="86">
        <f t="shared" si="104"/>
        <v>0</v>
      </c>
      <c r="W218" s="86">
        <f t="shared" si="105"/>
        <v>0</v>
      </c>
      <c r="X218" s="86">
        <f t="shared" si="106"/>
        <v>0</v>
      </c>
      <c r="Y218" s="86">
        <f t="shared" si="107"/>
        <v>0</v>
      </c>
      <c r="Z218" s="86">
        <f t="shared" si="108"/>
        <v>0</v>
      </c>
      <c r="AA218" s="86">
        <f t="shared" si="109"/>
        <v>0</v>
      </c>
      <c r="AB218" s="86">
        <f t="shared" si="110"/>
        <v>0</v>
      </c>
      <c r="AD218" s="170">
        <f t="shared" si="85"/>
        <v>-11089.506741966759</v>
      </c>
      <c r="AE218" s="170">
        <f t="shared" si="86"/>
        <v>0</v>
      </c>
      <c r="AF218" s="170">
        <f t="shared" si="87"/>
        <v>0</v>
      </c>
      <c r="AG218" s="170">
        <f t="shared" si="88"/>
        <v>0</v>
      </c>
      <c r="AH218" s="170">
        <f t="shared" si="89"/>
        <v>-179.90213082685941</v>
      </c>
      <c r="AI218" s="170">
        <f t="shared" si="90"/>
        <v>0</v>
      </c>
      <c r="AJ218" s="170">
        <f t="shared" si="91"/>
        <v>0</v>
      </c>
      <c r="AK218" s="170">
        <f t="shared" si="92"/>
        <v>0</v>
      </c>
      <c r="AL218" s="170">
        <f t="shared" si="93"/>
        <v>0</v>
      </c>
      <c r="AM218" s="170">
        <f t="shared" si="94"/>
        <v>0</v>
      </c>
      <c r="AN218" s="170">
        <f t="shared" si="95"/>
        <v>0</v>
      </c>
      <c r="AO218" s="170">
        <f t="shared" si="96"/>
        <v>0</v>
      </c>
      <c r="AP218" s="170">
        <f t="shared" si="97"/>
        <v>11269.40887279362</v>
      </c>
      <c r="AQ218" s="170">
        <f t="shared" si="98"/>
        <v>0</v>
      </c>
      <c r="AR218" s="170"/>
      <c r="AS218" s="170">
        <f>'Projection - England'!$B$13*'Eng19'!AP218</f>
        <v>0</v>
      </c>
      <c r="AT218" s="170">
        <f>'Projection - England'!$B$13*'Eng19'!AQ218</f>
        <v>0</v>
      </c>
      <c r="AU218" s="170">
        <f>'Projection - England'!$C$13*'Eng19'!AP218</f>
        <v>6244.3843036406697</v>
      </c>
      <c r="AV218" s="170">
        <f>'Projection - England'!$C$13*'Eng19'!AQ218</f>
        <v>0</v>
      </c>
      <c r="AW218" s="170">
        <f>'Projection - England'!$D$13*'Eng19'!AP218</f>
        <v>0</v>
      </c>
      <c r="AX218" s="170">
        <f>'Projection - England'!$D$13*'Eng19'!AQ218</f>
        <v>0</v>
      </c>
      <c r="AY218" s="170">
        <f>'Projection - England'!$E$13*'Eng19'!AP218</f>
        <v>1237.0812160579401</v>
      </c>
      <c r="AZ218" s="170">
        <f>'Projection - England'!$E$13*'Eng19'!AQ218</f>
        <v>0</v>
      </c>
      <c r="BA218" s="170">
        <f>'Projection - England'!$F$13*'Eng19'!AP218</f>
        <v>2538.8158741155312</v>
      </c>
      <c r="BB218" s="170">
        <f>'Projection - England'!$F$13*'Eng19'!AQ218</f>
        <v>0</v>
      </c>
      <c r="BC218" s="170">
        <f>'Projection - England'!$G$13*'Eng19'!AP218</f>
        <v>1249.1274789794818</v>
      </c>
      <c r="BD218" s="170">
        <f>'Projection - England'!$G$13*'Eng19'!AQ218</f>
        <v>0</v>
      </c>
    </row>
    <row r="219" spans="1:56" ht="19.95" customHeight="1">
      <c r="A219" s="132" t="s">
        <v>241</v>
      </c>
      <c r="B219" s="20" t="s">
        <v>235</v>
      </c>
      <c r="C219" s="20" t="s">
        <v>21</v>
      </c>
      <c r="D219" s="153">
        <v>8643.6224485587572</v>
      </c>
      <c r="E219" s="154">
        <v>12562.044279320433</v>
      </c>
      <c r="F219" s="155">
        <v>10239.052871792659</v>
      </c>
      <c r="G219" s="156">
        <v>8881.6468976202395</v>
      </c>
      <c r="H219" s="157">
        <v>1252.3981023517699</v>
      </c>
      <c r="I219" s="158">
        <v>0</v>
      </c>
      <c r="J219" s="159">
        <v>783.31425035334803</v>
      </c>
      <c r="K219" s="160">
        <v>0</v>
      </c>
      <c r="L219" s="161">
        <v>2009</v>
      </c>
      <c r="M219" s="162">
        <v>0</v>
      </c>
      <c r="N219" s="163">
        <v>7.9006735684026435</v>
      </c>
      <c r="O219" s="164">
        <v>604.09060060009733</v>
      </c>
      <c r="P219" s="170">
        <f t="shared" si="84"/>
        <v>44983.070124165708</v>
      </c>
      <c r="Q219" s="86">
        <f t="shared" si="99"/>
        <v>-0.94506059310872403</v>
      </c>
      <c r="R219" s="86">
        <f t="shared" si="100"/>
        <v>0</v>
      </c>
      <c r="S219" s="86">
        <f t="shared" si="101"/>
        <v>0</v>
      </c>
      <c r="T219" s="86">
        <f t="shared" si="102"/>
        <v>0</v>
      </c>
      <c r="U219" s="86">
        <f t="shared" si="103"/>
        <v>-8.8357360441388269E-2</v>
      </c>
      <c r="V219" s="86">
        <f t="shared" si="104"/>
        <v>0</v>
      </c>
      <c r="W219" s="86">
        <f t="shared" si="105"/>
        <v>0</v>
      </c>
      <c r="X219" s="86">
        <f t="shared" si="106"/>
        <v>0</v>
      </c>
      <c r="Y219" s="86">
        <f t="shared" si="107"/>
        <v>0</v>
      </c>
      <c r="Z219" s="86">
        <f t="shared" si="108"/>
        <v>0</v>
      </c>
      <c r="AA219" s="86">
        <f t="shared" si="109"/>
        <v>0</v>
      </c>
      <c r="AB219" s="86">
        <f t="shared" si="110"/>
        <v>0</v>
      </c>
      <c r="AD219" s="170">
        <f t="shared" si="85"/>
        <v>-8168.7469578428208</v>
      </c>
      <c r="AE219" s="170">
        <f t="shared" si="86"/>
        <v>0</v>
      </c>
      <c r="AF219" s="170">
        <f t="shared" si="87"/>
        <v>0</v>
      </c>
      <c r="AG219" s="170">
        <f t="shared" si="88"/>
        <v>0</v>
      </c>
      <c r="AH219" s="170">
        <f t="shared" si="89"/>
        <v>-110.65859054560602</v>
      </c>
      <c r="AI219" s="170">
        <f t="shared" si="90"/>
        <v>0</v>
      </c>
      <c r="AJ219" s="170">
        <f t="shared" si="91"/>
        <v>0</v>
      </c>
      <c r="AK219" s="170">
        <f t="shared" si="92"/>
        <v>0</v>
      </c>
      <c r="AL219" s="170">
        <f t="shared" si="93"/>
        <v>0</v>
      </c>
      <c r="AM219" s="170">
        <f t="shared" si="94"/>
        <v>0</v>
      </c>
      <c r="AN219" s="170">
        <f t="shared" si="95"/>
        <v>0</v>
      </c>
      <c r="AO219" s="170">
        <f t="shared" si="96"/>
        <v>0</v>
      </c>
      <c r="AP219" s="170">
        <f t="shared" si="97"/>
        <v>8279.4055483884276</v>
      </c>
      <c r="AQ219" s="170">
        <f t="shared" si="98"/>
        <v>0</v>
      </c>
      <c r="AR219" s="170"/>
      <c r="AS219" s="170">
        <f>'Projection - England'!$B$13*'Eng19'!AP219</f>
        <v>0</v>
      </c>
      <c r="AT219" s="170">
        <f>'Projection - England'!$B$13*'Eng19'!AQ219</f>
        <v>0</v>
      </c>
      <c r="AU219" s="170">
        <f>'Projection - England'!$C$13*'Eng19'!AP219</f>
        <v>4587.622175520205</v>
      </c>
      <c r="AV219" s="170">
        <f>'Projection - England'!$C$13*'Eng19'!AQ219</f>
        <v>0</v>
      </c>
      <c r="AW219" s="170">
        <f>'Projection - England'!$D$13*'Eng19'!AP219</f>
        <v>0</v>
      </c>
      <c r="AX219" s="170">
        <f>'Projection - England'!$D$13*'Eng19'!AQ219</f>
        <v>0</v>
      </c>
      <c r="AY219" s="170">
        <f>'Projection - England'!$E$13*'Eng19'!AP219</f>
        <v>908.85841481570162</v>
      </c>
      <c r="AZ219" s="170">
        <f>'Projection - England'!$E$13*'Eng19'!AQ219</f>
        <v>0</v>
      </c>
      <c r="BA219" s="170">
        <f>'Projection - England'!$F$13*'Eng19'!AP219</f>
        <v>1865.2163988152504</v>
      </c>
      <c r="BB219" s="170">
        <f>'Projection - England'!$F$13*'Eng19'!AQ219</f>
        <v>0</v>
      </c>
      <c r="BC219" s="170">
        <f>'Projection - England'!$G$13*'Eng19'!AP219</f>
        <v>917.70855923727277</v>
      </c>
      <c r="BD219" s="170">
        <f>'Projection - England'!$G$13*'Eng19'!AQ219</f>
        <v>0</v>
      </c>
    </row>
    <row r="220" spans="1:56" ht="19.95" customHeight="1">
      <c r="A220" s="132" t="s">
        <v>242</v>
      </c>
      <c r="B220" s="20" t="s">
        <v>235</v>
      </c>
      <c r="C220" s="20" t="s">
        <v>21</v>
      </c>
      <c r="D220" s="153">
        <v>9744.5828492100773</v>
      </c>
      <c r="E220" s="154">
        <v>14162.104136755122</v>
      </c>
      <c r="F220" s="155">
        <v>11771.769347555341</v>
      </c>
      <c r="G220" s="156">
        <v>10211.16894446808</v>
      </c>
      <c r="H220" s="157">
        <v>2137.4963343075001</v>
      </c>
      <c r="I220" s="158">
        <v>0</v>
      </c>
      <c r="J220" s="159">
        <v>837.59919389466404</v>
      </c>
      <c r="K220" s="160">
        <v>0</v>
      </c>
      <c r="L220" s="161">
        <v>2329.8008129743298</v>
      </c>
      <c r="M220" s="162">
        <v>0</v>
      </c>
      <c r="N220" s="163">
        <v>1.7324478260193903</v>
      </c>
      <c r="O220" s="164">
        <v>132.46407900130203</v>
      </c>
      <c r="P220" s="170">
        <f t="shared" si="84"/>
        <v>51328.71814599244</v>
      </c>
      <c r="Q220" s="86">
        <f t="shared" si="99"/>
        <v>-0.94506059310872403</v>
      </c>
      <c r="R220" s="86">
        <f t="shared" si="100"/>
        <v>0</v>
      </c>
      <c r="S220" s="86">
        <f t="shared" si="101"/>
        <v>0</v>
      </c>
      <c r="T220" s="86">
        <f t="shared" si="102"/>
        <v>0</v>
      </c>
      <c r="U220" s="86">
        <f t="shared" si="103"/>
        <v>-8.8357360441388269E-2</v>
      </c>
      <c r="V220" s="86">
        <f t="shared" si="104"/>
        <v>0</v>
      </c>
      <c r="W220" s="86">
        <f t="shared" si="105"/>
        <v>0</v>
      </c>
      <c r="X220" s="86">
        <f t="shared" si="106"/>
        <v>0</v>
      </c>
      <c r="Y220" s="86">
        <f t="shared" si="107"/>
        <v>0</v>
      </c>
      <c r="Z220" s="86">
        <f t="shared" si="108"/>
        <v>0</v>
      </c>
      <c r="AA220" s="86">
        <f t="shared" si="109"/>
        <v>0</v>
      </c>
      <c r="AB220" s="86">
        <f t="shared" si="110"/>
        <v>0</v>
      </c>
      <c r="AD220" s="170">
        <f t="shared" si="85"/>
        <v>-9209.2212470715749</v>
      </c>
      <c r="AE220" s="170">
        <f t="shared" si="86"/>
        <v>0</v>
      </c>
      <c r="AF220" s="170">
        <f t="shared" si="87"/>
        <v>0</v>
      </c>
      <c r="AG220" s="170">
        <f t="shared" si="88"/>
        <v>0</v>
      </c>
      <c r="AH220" s="170">
        <f t="shared" si="89"/>
        <v>-188.86353405255394</v>
      </c>
      <c r="AI220" s="170">
        <f t="shared" si="90"/>
        <v>0</v>
      </c>
      <c r="AJ220" s="170">
        <f t="shared" si="91"/>
        <v>0</v>
      </c>
      <c r="AK220" s="170">
        <f t="shared" si="92"/>
        <v>0</v>
      </c>
      <c r="AL220" s="170">
        <f t="shared" si="93"/>
        <v>0</v>
      </c>
      <c r="AM220" s="170">
        <f t="shared" si="94"/>
        <v>0</v>
      </c>
      <c r="AN220" s="170">
        <f t="shared" si="95"/>
        <v>0</v>
      </c>
      <c r="AO220" s="170">
        <f t="shared" si="96"/>
        <v>0</v>
      </c>
      <c r="AP220" s="170">
        <f t="shared" si="97"/>
        <v>9398.0847811241292</v>
      </c>
      <c r="AQ220" s="170">
        <f t="shared" si="98"/>
        <v>0</v>
      </c>
      <c r="AR220" s="170"/>
      <c r="AS220" s="170">
        <f>'Projection - England'!$B$13*'Eng19'!AP220</f>
        <v>0</v>
      </c>
      <c r="AT220" s="170">
        <f>'Projection - England'!$B$13*'Eng19'!AQ220</f>
        <v>0</v>
      </c>
      <c r="AU220" s="170">
        <f>'Projection - England'!$C$13*'Eng19'!AP220</f>
        <v>5207.4828195481068</v>
      </c>
      <c r="AV220" s="170">
        <f>'Projection - England'!$C$13*'Eng19'!AQ220</f>
        <v>0</v>
      </c>
      <c r="AW220" s="170">
        <f>'Projection - England'!$D$13*'Eng19'!AP220</f>
        <v>0</v>
      </c>
      <c r="AX220" s="170">
        <f>'Projection - England'!$D$13*'Eng19'!AQ220</f>
        <v>0</v>
      </c>
      <c r="AY220" s="170">
        <f>'Projection - England'!$E$13*'Eng19'!AP220</f>
        <v>1031.6596265946462</v>
      </c>
      <c r="AZ220" s="170">
        <f>'Projection - England'!$E$13*'Eng19'!AQ220</f>
        <v>0</v>
      </c>
      <c r="BA220" s="170">
        <f>'Projection - England'!$F$13*'Eng19'!AP220</f>
        <v>2117.236768842763</v>
      </c>
      <c r="BB220" s="170">
        <f>'Projection - England'!$F$13*'Eng19'!AQ220</f>
        <v>0</v>
      </c>
      <c r="BC220" s="170">
        <f>'Projection - England'!$G$13*'Eng19'!AP220</f>
        <v>1041.7055661386159</v>
      </c>
      <c r="BD220" s="170">
        <f>'Projection - England'!$G$13*'Eng19'!AQ220</f>
        <v>0</v>
      </c>
    </row>
    <row r="221" spans="1:56" ht="19.95" customHeight="1">
      <c r="A221" s="132" t="s">
        <v>243</v>
      </c>
      <c r="B221" s="20" t="s">
        <v>235</v>
      </c>
      <c r="C221" s="20" t="s">
        <v>21</v>
      </c>
      <c r="D221" s="153">
        <v>5612.101500802527</v>
      </c>
      <c r="E221" s="154">
        <v>8156.2409710383772</v>
      </c>
      <c r="F221" s="155">
        <v>13104.972868496958</v>
      </c>
      <c r="G221" s="156">
        <v>11367.627756033367</v>
      </c>
      <c r="H221" s="157">
        <v>1471.67089072265</v>
      </c>
      <c r="I221" s="158">
        <v>0</v>
      </c>
      <c r="J221" s="159">
        <v>923.45662125015099</v>
      </c>
      <c r="K221" s="160">
        <v>0</v>
      </c>
      <c r="L221" s="161">
        <v>3550.5560649546501</v>
      </c>
      <c r="M221" s="162">
        <v>0</v>
      </c>
      <c r="N221" s="163">
        <v>2.6402055925278014</v>
      </c>
      <c r="O221" s="164">
        <v>201.87182374886004</v>
      </c>
      <c r="P221" s="170">
        <f t="shared" si="84"/>
        <v>44391.13870264007</v>
      </c>
      <c r="Q221" s="86">
        <f t="shared" si="99"/>
        <v>-0.94506059310872403</v>
      </c>
      <c r="R221" s="86">
        <f t="shared" si="100"/>
        <v>0</v>
      </c>
      <c r="S221" s="86">
        <f t="shared" si="101"/>
        <v>0</v>
      </c>
      <c r="T221" s="86">
        <f t="shared" si="102"/>
        <v>0</v>
      </c>
      <c r="U221" s="86">
        <f t="shared" si="103"/>
        <v>-8.8357360441388269E-2</v>
      </c>
      <c r="V221" s="86">
        <f t="shared" si="104"/>
        <v>0</v>
      </c>
      <c r="W221" s="86">
        <f t="shared" si="105"/>
        <v>0</v>
      </c>
      <c r="X221" s="86">
        <f t="shared" si="106"/>
        <v>0</v>
      </c>
      <c r="Y221" s="86">
        <f t="shared" si="107"/>
        <v>0</v>
      </c>
      <c r="Z221" s="86">
        <f t="shared" si="108"/>
        <v>0</v>
      </c>
      <c r="AA221" s="86">
        <f t="shared" si="109"/>
        <v>0</v>
      </c>
      <c r="AB221" s="86">
        <f t="shared" si="110"/>
        <v>0</v>
      </c>
      <c r="AD221" s="170">
        <f t="shared" si="85"/>
        <v>-5303.7759729347963</v>
      </c>
      <c r="AE221" s="170">
        <f t="shared" si="86"/>
        <v>0</v>
      </c>
      <c r="AF221" s="170">
        <f t="shared" si="87"/>
        <v>0</v>
      </c>
      <c r="AG221" s="170">
        <f t="shared" si="88"/>
        <v>0</v>
      </c>
      <c r="AH221" s="170">
        <f t="shared" si="89"/>
        <v>-130.03295534268011</v>
      </c>
      <c r="AI221" s="170">
        <f t="shared" si="90"/>
        <v>0</v>
      </c>
      <c r="AJ221" s="170">
        <f t="shared" si="91"/>
        <v>0</v>
      </c>
      <c r="AK221" s="170">
        <f t="shared" si="92"/>
        <v>0</v>
      </c>
      <c r="AL221" s="170">
        <f t="shared" si="93"/>
        <v>0</v>
      </c>
      <c r="AM221" s="170">
        <f t="shared" si="94"/>
        <v>0</v>
      </c>
      <c r="AN221" s="170">
        <f t="shared" si="95"/>
        <v>0</v>
      </c>
      <c r="AO221" s="170">
        <f t="shared" si="96"/>
        <v>0</v>
      </c>
      <c r="AP221" s="170">
        <f t="shared" si="97"/>
        <v>5433.8089282774763</v>
      </c>
      <c r="AQ221" s="170">
        <f t="shared" si="98"/>
        <v>0</v>
      </c>
      <c r="AR221" s="170"/>
      <c r="AS221" s="170">
        <f>'Projection - England'!$B$13*'Eng19'!AP221</f>
        <v>0</v>
      </c>
      <c r="AT221" s="170">
        <f>'Projection - England'!$B$13*'Eng19'!AQ221</f>
        <v>0</v>
      </c>
      <c r="AU221" s="170">
        <f>'Projection - England'!$C$13*'Eng19'!AP221</f>
        <v>3010.8758643617443</v>
      </c>
      <c r="AV221" s="170">
        <f>'Projection - England'!$C$13*'Eng19'!AQ221</f>
        <v>0</v>
      </c>
      <c r="AW221" s="170">
        <f>'Projection - England'!$D$13*'Eng19'!AP221</f>
        <v>0</v>
      </c>
      <c r="AX221" s="170">
        <f>'Projection - England'!$D$13*'Eng19'!AQ221</f>
        <v>0</v>
      </c>
      <c r="AY221" s="170">
        <f>'Projection - England'!$E$13*'Eng19'!AP221</f>
        <v>596.48762705276067</v>
      </c>
      <c r="AZ221" s="170">
        <f>'Projection - England'!$E$13*'Eng19'!AQ221</f>
        <v>0</v>
      </c>
      <c r="BA221" s="170">
        <f>'Projection - England'!$F$13*'Eng19'!AP221</f>
        <v>1224.1494225421384</v>
      </c>
      <c r="BB221" s="170">
        <f>'Projection - England'!$F$13*'Eng19'!AQ221</f>
        <v>0</v>
      </c>
      <c r="BC221" s="170">
        <f>'Projection - England'!$G$13*'Eng19'!AP221</f>
        <v>602.29601432083439</v>
      </c>
      <c r="BD221" s="170">
        <f>'Projection - England'!$G$13*'Eng19'!AQ221</f>
        <v>0</v>
      </c>
    </row>
    <row r="222" spans="1:56" ht="19.95" customHeight="1">
      <c r="A222" s="132" t="s">
        <v>244</v>
      </c>
      <c r="B222" s="20" t="s">
        <v>235</v>
      </c>
      <c r="C222" s="20" t="s">
        <v>21</v>
      </c>
      <c r="D222" s="153">
        <v>11062.900752592317</v>
      </c>
      <c r="E222" s="154">
        <v>16078.056386528589</v>
      </c>
      <c r="F222" s="155">
        <v>9467.161907067617</v>
      </c>
      <c r="G222" s="156">
        <v>8212.0866289123987</v>
      </c>
      <c r="H222" s="157">
        <v>2901.6928455752</v>
      </c>
      <c r="I222" s="158">
        <v>0</v>
      </c>
      <c r="J222" s="159">
        <v>1006.34165013185</v>
      </c>
      <c r="K222" s="160">
        <v>0</v>
      </c>
      <c r="L222" s="161">
        <v>414.40569590907899</v>
      </c>
      <c r="M222" s="162">
        <v>0</v>
      </c>
      <c r="N222" s="163">
        <v>0.30815348804483689</v>
      </c>
      <c r="O222" s="164">
        <v>23.561614596318112</v>
      </c>
      <c r="P222" s="170">
        <f t="shared" si="84"/>
        <v>49166.515634801413</v>
      </c>
      <c r="Q222" s="86">
        <f t="shared" si="99"/>
        <v>-0.94506059310872403</v>
      </c>
      <c r="R222" s="86">
        <f t="shared" si="100"/>
        <v>0</v>
      </c>
      <c r="S222" s="86">
        <f t="shared" si="101"/>
        <v>0</v>
      </c>
      <c r="T222" s="86">
        <f t="shared" si="102"/>
        <v>0</v>
      </c>
      <c r="U222" s="86">
        <f t="shared" si="103"/>
        <v>-8.8357360441388269E-2</v>
      </c>
      <c r="V222" s="86">
        <f t="shared" si="104"/>
        <v>0</v>
      </c>
      <c r="W222" s="86">
        <f t="shared" si="105"/>
        <v>0</v>
      </c>
      <c r="X222" s="86">
        <f t="shared" si="106"/>
        <v>0</v>
      </c>
      <c r="Y222" s="86">
        <f t="shared" si="107"/>
        <v>0</v>
      </c>
      <c r="Z222" s="86">
        <f t="shared" si="108"/>
        <v>0</v>
      </c>
      <c r="AA222" s="86">
        <f t="shared" si="109"/>
        <v>0</v>
      </c>
      <c r="AB222" s="86">
        <f t="shared" si="110"/>
        <v>0</v>
      </c>
      <c r="AD222" s="170">
        <f t="shared" si="85"/>
        <v>-10455.111546747845</v>
      </c>
      <c r="AE222" s="170">
        <f t="shared" si="86"/>
        <v>0</v>
      </c>
      <c r="AF222" s="170">
        <f t="shared" si="87"/>
        <v>0</v>
      </c>
      <c r="AG222" s="170">
        <f t="shared" si="88"/>
        <v>0</v>
      </c>
      <c r="AH222" s="170">
        <f t="shared" si="89"/>
        <v>-256.38592064668552</v>
      </c>
      <c r="AI222" s="170">
        <f t="shared" si="90"/>
        <v>0</v>
      </c>
      <c r="AJ222" s="170">
        <f t="shared" si="91"/>
        <v>0</v>
      </c>
      <c r="AK222" s="170">
        <f t="shared" si="92"/>
        <v>0</v>
      </c>
      <c r="AL222" s="170">
        <f t="shared" si="93"/>
        <v>0</v>
      </c>
      <c r="AM222" s="170">
        <f t="shared" si="94"/>
        <v>0</v>
      </c>
      <c r="AN222" s="170">
        <f t="shared" si="95"/>
        <v>0</v>
      </c>
      <c r="AO222" s="170">
        <f t="shared" si="96"/>
        <v>0</v>
      </c>
      <c r="AP222" s="170">
        <f t="shared" si="97"/>
        <v>10711.497467394531</v>
      </c>
      <c r="AQ222" s="170">
        <f t="shared" si="98"/>
        <v>0</v>
      </c>
      <c r="AR222" s="170"/>
      <c r="AS222" s="170">
        <f>'Projection - England'!$B$13*'Eng19'!AP222</f>
        <v>0</v>
      </c>
      <c r="AT222" s="170">
        <f>'Projection - England'!$B$13*'Eng19'!AQ222</f>
        <v>0</v>
      </c>
      <c r="AU222" s="170">
        <f>'Projection - England'!$C$13*'Eng19'!AP222</f>
        <v>5935.2453539388152</v>
      </c>
      <c r="AV222" s="170">
        <f>'Projection - England'!$C$13*'Eng19'!AQ222</f>
        <v>0</v>
      </c>
      <c r="AW222" s="170">
        <f>'Projection - England'!$D$13*'Eng19'!AP222</f>
        <v>0</v>
      </c>
      <c r="AX222" s="170">
        <f>'Projection - England'!$D$13*'Eng19'!AQ222</f>
        <v>0</v>
      </c>
      <c r="AY222" s="170">
        <f>'Projection - England'!$E$13*'Eng19'!AP222</f>
        <v>1175.8373897282449</v>
      </c>
      <c r="AZ222" s="170">
        <f>'Projection - England'!$E$13*'Eng19'!AQ222</f>
        <v>0</v>
      </c>
      <c r="BA222" s="170">
        <f>'Projection - England'!$F$13*'Eng19'!AP222</f>
        <v>2413.1274419745305</v>
      </c>
      <c r="BB222" s="170">
        <f>'Projection - England'!$F$13*'Eng19'!AQ222</f>
        <v>0</v>
      </c>
      <c r="BC222" s="170">
        <f>'Projection - England'!$G$13*'Eng19'!AP222</f>
        <v>1187.287281752943</v>
      </c>
      <c r="BD222" s="170">
        <f>'Projection - England'!$G$13*'Eng19'!AQ222</f>
        <v>0</v>
      </c>
    </row>
    <row r="223" spans="1:56" ht="19.95" customHeight="1">
      <c r="A223" s="132" t="s">
        <v>245</v>
      </c>
      <c r="B223" s="20" t="s">
        <v>235</v>
      </c>
      <c r="C223" s="20" t="s">
        <v>21</v>
      </c>
      <c r="D223" s="153">
        <v>2182.4217393277154</v>
      </c>
      <c r="E223" s="154">
        <v>3171.7811240306523</v>
      </c>
      <c r="F223" s="155">
        <v>21054.937941484644</v>
      </c>
      <c r="G223" s="156">
        <v>18263.65451854857</v>
      </c>
      <c r="H223" s="157">
        <v>1777.5090520436299</v>
      </c>
      <c r="I223" s="158">
        <v>0</v>
      </c>
      <c r="J223" s="159">
        <v>1154.2125804960799</v>
      </c>
      <c r="K223" s="160">
        <v>0</v>
      </c>
      <c r="L223" s="161">
        <v>2598.6682255211599</v>
      </c>
      <c r="M223" s="162">
        <v>0</v>
      </c>
      <c r="N223" s="163">
        <v>1.9323785504659812</v>
      </c>
      <c r="O223" s="164">
        <v>147.75091123955283</v>
      </c>
      <c r="P223" s="170">
        <f t="shared" si="84"/>
        <v>50352.868471242473</v>
      </c>
      <c r="Q223" s="86">
        <f t="shared" si="99"/>
        <v>-0.94506059310872403</v>
      </c>
      <c r="R223" s="86">
        <f t="shared" si="100"/>
        <v>0</v>
      </c>
      <c r="S223" s="86">
        <f t="shared" si="101"/>
        <v>0</v>
      </c>
      <c r="T223" s="86">
        <f t="shared" si="102"/>
        <v>0</v>
      </c>
      <c r="U223" s="86">
        <f t="shared" si="103"/>
        <v>-8.8357360441388269E-2</v>
      </c>
      <c r="V223" s="86">
        <f t="shared" si="104"/>
        <v>0</v>
      </c>
      <c r="W223" s="86">
        <f t="shared" si="105"/>
        <v>0</v>
      </c>
      <c r="X223" s="86">
        <f t="shared" si="106"/>
        <v>0</v>
      </c>
      <c r="Y223" s="86">
        <f t="shared" si="107"/>
        <v>0</v>
      </c>
      <c r="Z223" s="86">
        <f t="shared" si="108"/>
        <v>0</v>
      </c>
      <c r="AA223" s="86">
        <f t="shared" si="109"/>
        <v>0</v>
      </c>
      <c r="AB223" s="86">
        <f t="shared" si="110"/>
        <v>0</v>
      </c>
      <c r="AD223" s="170">
        <f t="shared" si="85"/>
        <v>-2062.5207833824238</v>
      </c>
      <c r="AE223" s="170">
        <f t="shared" si="86"/>
        <v>0</v>
      </c>
      <c r="AF223" s="170">
        <f t="shared" si="87"/>
        <v>0</v>
      </c>
      <c r="AG223" s="170">
        <f t="shared" si="88"/>
        <v>0</v>
      </c>
      <c r="AH223" s="170">
        <f t="shared" si="89"/>
        <v>-157.0560079992494</v>
      </c>
      <c r="AI223" s="170">
        <f t="shared" si="90"/>
        <v>0</v>
      </c>
      <c r="AJ223" s="170">
        <f t="shared" si="91"/>
        <v>0</v>
      </c>
      <c r="AK223" s="170">
        <f t="shared" si="92"/>
        <v>0</v>
      </c>
      <c r="AL223" s="170">
        <f t="shared" si="93"/>
        <v>0</v>
      </c>
      <c r="AM223" s="170">
        <f t="shared" si="94"/>
        <v>0</v>
      </c>
      <c r="AN223" s="170">
        <f t="shared" si="95"/>
        <v>0</v>
      </c>
      <c r="AO223" s="170">
        <f t="shared" si="96"/>
        <v>0</v>
      </c>
      <c r="AP223" s="170">
        <f t="shared" si="97"/>
        <v>2219.576791381673</v>
      </c>
      <c r="AQ223" s="170">
        <f t="shared" si="98"/>
        <v>0</v>
      </c>
      <c r="AR223" s="170"/>
      <c r="AS223" s="170">
        <f>'Projection - England'!$B$13*'Eng19'!AP223</f>
        <v>0</v>
      </c>
      <c r="AT223" s="170">
        <f>'Projection - England'!$B$13*'Eng19'!AQ223</f>
        <v>0</v>
      </c>
      <c r="AU223" s="170">
        <f>'Projection - England'!$C$13*'Eng19'!AP223</f>
        <v>1229.8684547943867</v>
      </c>
      <c r="AV223" s="170">
        <f>'Projection - England'!$C$13*'Eng19'!AQ223</f>
        <v>0</v>
      </c>
      <c r="AW223" s="170">
        <f>'Projection - England'!$D$13*'Eng19'!AP223</f>
        <v>0</v>
      </c>
      <c r="AX223" s="170">
        <f>'Projection - England'!$D$13*'Eng19'!AQ223</f>
        <v>0</v>
      </c>
      <c r="AY223" s="170">
        <f>'Projection - England'!$E$13*'Eng19'!AP223</f>
        <v>243.65046891192921</v>
      </c>
      <c r="AZ223" s="170">
        <f>'Projection - England'!$E$13*'Eng19'!AQ223</f>
        <v>0</v>
      </c>
      <c r="BA223" s="170">
        <f>'Projection - England'!$F$13*'Eng19'!AP223</f>
        <v>500.03481596824003</v>
      </c>
      <c r="BB223" s="170">
        <f>'Projection - England'!$F$13*'Eng19'!AQ223</f>
        <v>0</v>
      </c>
      <c r="BC223" s="170">
        <f>'Projection - England'!$G$13*'Eng19'!AP223</f>
        <v>246.02305170711776</v>
      </c>
      <c r="BD223" s="170">
        <f>'Projection - England'!$G$13*'Eng19'!AQ223</f>
        <v>0</v>
      </c>
    </row>
    <row r="224" spans="1:56" ht="19.95" customHeight="1">
      <c r="A224" s="132" t="s">
        <v>246</v>
      </c>
      <c r="B224" s="20" t="s">
        <v>235</v>
      </c>
      <c r="C224" s="20" t="s">
        <v>21</v>
      </c>
      <c r="D224" s="153">
        <v>8302.123849084197</v>
      </c>
      <c r="E224" s="154">
        <v>12065.733785258923</v>
      </c>
      <c r="F224" s="155">
        <v>9488.8987487617851</v>
      </c>
      <c r="G224" s="156">
        <v>8230.9417862218143</v>
      </c>
      <c r="H224" s="157">
        <v>3700.7971084999799</v>
      </c>
      <c r="I224" s="158">
        <v>0</v>
      </c>
      <c r="J224" s="159">
        <v>815.88288574625994</v>
      </c>
      <c r="K224" s="160">
        <v>0</v>
      </c>
      <c r="L224" s="161">
        <v>3362</v>
      </c>
      <c r="M224" s="162">
        <v>0</v>
      </c>
      <c r="N224" s="163">
        <v>19.752519468155569</v>
      </c>
      <c r="O224" s="164">
        <v>1510.2903879745645</v>
      </c>
      <c r="P224" s="170">
        <f t="shared" si="84"/>
        <v>47496.421071015677</v>
      </c>
      <c r="Q224" s="86">
        <f t="shared" si="99"/>
        <v>-0.94506059310872403</v>
      </c>
      <c r="R224" s="86">
        <f t="shared" si="100"/>
        <v>0</v>
      </c>
      <c r="S224" s="86">
        <f t="shared" si="101"/>
        <v>0</v>
      </c>
      <c r="T224" s="86">
        <f t="shared" si="102"/>
        <v>0</v>
      </c>
      <c r="U224" s="86">
        <f t="shared" si="103"/>
        <v>-8.8357360441388269E-2</v>
      </c>
      <c r="V224" s="86">
        <f t="shared" si="104"/>
        <v>0</v>
      </c>
      <c r="W224" s="86">
        <f t="shared" si="105"/>
        <v>0</v>
      </c>
      <c r="X224" s="86">
        <f t="shared" si="106"/>
        <v>0</v>
      </c>
      <c r="Y224" s="86">
        <f t="shared" si="107"/>
        <v>0</v>
      </c>
      <c r="Z224" s="86">
        <f t="shared" si="108"/>
        <v>0</v>
      </c>
      <c r="AA224" s="86">
        <f t="shared" si="109"/>
        <v>0</v>
      </c>
      <c r="AB224" s="86">
        <f t="shared" si="110"/>
        <v>0</v>
      </c>
      <c r="AD224" s="170">
        <f t="shared" si="85"/>
        <v>-7846.0100888775942</v>
      </c>
      <c r="AE224" s="170">
        <f t="shared" si="86"/>
        <v>0</v>
      </c>
      <c r="AF224" s="170">
        <f t="shared" si="87"/>
        <v>0</v>
      </c>
      <c r="AG224" s="170">
        <f t="shared" si="88"/>
        <v>0</v>
      </c>
      <c r="AH224" s="170">
        <f t="shared" si="89"/>
        <v>-326.9926640361802</v>
      </c>
      <c r="AI224" s="170">
        <f t="shared" si="90"/>
        <v>0</v>
      </c>
      <c r="AJ224" s="170">
        <f t="shared" si="91"/>
        <v>0</v>
      </c>
      <c r="AK224" s="170">
        <f t="shared" si="92"/>
        <v>0</v>
      </c>
      <c r="AL224" s="170">
        <f t="shared" si="93"/>
        <v>0</v>
      </c>
      <c r="AM224" s="170">
        <f t="shared" si="94"/>
        <v>0</v>
      </c>
      <c r="AN224" s="170">
        <f t="shared" si="95"/>
        <v>0</v>
      </c>
      <c r="AO224" s="170">
        <f t="shared" si="96"/>
        <v>0</v>
      </c>
      <c r="AP224" s="170">
        <f t="shared" si="97"/>
        <v>8173.0027529137742</v>
      </c>
      <c r="AQ224" s="170">
        <f t="shared" si="98"/>
        <v>0</v>
      </c>
      <c r="AR224" s="170"/>
      <c r="AS224" s="170">
        <f>'Projection - England'!$B$13*'Eng19'!AP224</f>
        <v>0</v>
      </c>
      <c r="AT224" s="170">
        <f>'Projection - England'!$B$13*'Eng19'!AQ224</f>
        <v>0</v>
      </c>
      <c r="AU224" s="170">
        <f>'Projection - England'!$C$13*'Eng19'!AP224</f>
        <v>4528.664340781469</v>
      </c>
      <c r="AV224" s="170">
        <f>'Projection - England'!$C$13*'Eng19'!AQ224</f>
        <v>0</v>
      </c>
      <c r="AW224" s="170">
        <f>'Projection - England'!$D$13*'Eng19'!AP224</f>
        <v>0</v>
      </c>
      <c r="AX224" s="170">
        <f>'Projection - England'!$D$13*'Eng19'!AQ224</f>
        <v>0</v>
      </c>
      <c r="AY224" s="170">
        <f>'Projection - England'!$E$13*'Eng19'!AP224</f>
        <v>897.17821924346322</v>
      </c>
      <c r="AZ224" s="170">
        <f>'Projection - England'!$E$13*'Eng19'!AQ224</f>
        <v>0</v>
      </c>
      <c r="BA224" s="170">
        <f>'Projection - England'!$F$13*'Eng19'!AP224</f>
        <v>1841.2455668709524</v>
      </c>
      <c r="BB224" s="170">
        <f>'Projection - England'!$F$13*'Eng19'!AQ224</f>
        <v>0</v>
      </c>
      <c r="BC224" s="170">
        <f>'Projection - England'!$G$13*'Eng19'!AP224</f>
        <v>905.91462601789215</v>
      </c>
      <c r="BD224" s="170">
        <f>'Projection - England'!$G$13*'Eng19'!AQ224</f>
        <v>0</v>
      </c>
    </row>
    <row r="225" spans="1:56" ht="19.95" customHeight="1">
      <c r="A225" s="132" t="s">
        <v>247</v>
      </c>
      <c r="B225" s="20" t="s">
        <v>235</v>
      </c>
      <c r="C225" s="20" t="s">
        <v>21</v>
      </c>
      <c r="D225" s="153">
        <v>10207.182104552501</v>
      </c>
      <c r="E225" s="154">
        <v>14834.413965623362</v>
      </c>
      <c r="F225" s="155">
        <v>12900.233601962474</v>
      </c>
      <c r="G225" s="156">
        <v>11190.031068702396</v>
      </c>
      <c r="H225" s="157">
        <v>1792.5901514736599</v>
      </c>
      <c r="I225" s="158">
        <v>0</v>
      </c>
      <c r="J225" s="159">
        <v>905.03374650011597</v>
      </c>
      <c r="K225" s="160">
        <v>0</v>
      </c>
      <c r="L225" s="161">
        <v>1504.39593494613</v>
      </c>
      <c r="M225" s="162">
        <v>0</v>
      </c>
      <c r="N225" s="163">
        <v>4.9620801555719725</v>
      </c>
      <c r="O225" s="164">
        <v>379.40385151380713</v>
      </c>
      <c r="P225" s="170">
        <f t="shared" si="84"/>
        <v>53718.246505430019</v>
      </c>
      <c r="Q225" s="86">
        <f t="shared" si="99"/>
        <v>-0.94506059310872403</v>
      </c>
      <c r="R225" s="86">
        <f t="shared" si="100"/>
        <v>0</v>
      </c>
      <c r="S225" s="86">
        <f t="shared" si="101"/>
        <v>0</v>
      </c>
      <c r="T225" s="86">
        <f t="shared" si="102"/>
        <v>0</v>
      </c>
      <c r="U225" s="86">
        <f t="shared" si="103"/>
        <v>-8.8357360441388269E-2</v>
      </c>
      <c r="V225" s="86">
        <f t="shared" si="104"/>
        <v>0</v>
      </c>
      <c r="W225" s="86">
        <f t="shared" si="105"/>
        <v>0</v>
      </c>
      <c r="X225" s="86">
        <f t="shared" si="106"/>
        <v>0</v>
      </c>
      <c r="Y225" s="86">
        <f t="shared" si="107"/>
        <v>0</v>
      </c>
      <c r="Z225" s="86">
        <f t="shared" si="108"/>
        <v>0</v>
      </c>
      <c r="AA225" s="86">
        <f t="shared" si="109"/>
        <v>0</v>
      </c>
      <c r="AB225" s="86">
        <f t="shared" si="110"/>
        <v>0</v>
      </c>
      <c r="AD225" s="170">
        <f t="shared" si="85"/>
        <v>-9646.4055736971404</v>
      </c>
      <c r="AE225" s="170">
        <f t="shared" si="86"/>
        <v>0</v>
      </c>
      <c r="AF225" s="170">
        <f t="shared" si="87"/>
        <v>0</v>
      </c>
      <c r="AG225" s="170">
        <f t="shared" si="88"/>
        <v>0</v>
      </c>
      <c r="AH225" s="170">
        <f t="shared" si="89"/>
        <v>-158.38853413744096</v>
      </c>
      <c r="AI225" s="170">
        <f t="shared" si="90"/>
        <v>0</v>
      </c>
      <c r="AJ225" s="170">
        <f t="shared" si="91"/>
        <v>0</v>
      </c>
      <c r="AK225" s="170">
        <f t="shared" si="92"/>
        <v>0</v>
      </c>
      <c r="AL225" s="170">
        <f t="shared" si="93"/>
        <v>0</v>
      </c>
      <c r="AM225" s="170">
        <f t="shared" si="94"/>
        <v>0</v>
      </c>
      <c r="AN225" s="170">
        <f t="shared" si="95"/>
        <v>0</v>
      </c>
      <c r="AO225" s="170">
        <f t="shared" si="96"/>
        <v>0</v>
      </c>
      <c r="AP225" s="170">
        <f t="shared" si="97"/>
        <v>9804.7941078345812</v>
      </c>
      <c r="AQ225" s="170">
        <f t="shared" si="98"/>
        <v>0</v>
      </c>
      <c r="AR225" s="170"/>
      <c r="AS225" s="170">
        <f>'Projection - England'!$B$13*'Eng19'!AP225</f>
        <v>0</v>
      </c>
      <c r="AT225" s="170">
        <f>'Projection - England'!$B$13*'Eng19'!AQ225</f>
        <v>0</v>
      </c>
      <c r="AU225" s="170">
        <f>'Projection - England'!$C$13*'Eng19'!AP225</f>
        <v>5432.8406324131793</v>
      </c>
      <c r="AV225" s="170">
        <f>'Projection - England'!$C$13*'Eng19'!AQ225</f>
        <v>0</v>
      </c>
      <c r="AW225" s="170">
        <f>'Projection - England'!$D$13*'Eng19'!AP225</f>
        <v>0</v>
      </c>
      <c r="AX225" s="170">
        <f>'Projection - England'!$D$13*'Eng19'!AQ225</f>
        <v>0</v>
      </c>
      <c r="AY225" s="170">
        <f>'Projection - England'!$E$13*'Eng19'!AP225</f>
        <v>1076.3054881609723</v>
      </c>
      <c r="AZ225" s="170">
        <f>'Projection - England'!$E$13*'Eng19'!AQ225</f>
        <v>0</v>
      </c>
      <c r="BA225" s="170">
        <f>'Projection - England'!$F$13*'Eng19'!AP225</f>
        <v>2208.8618138170491</v>
      </c>
      <c r="BB225" s="170">
        <f>'Projection - England'!$F$13*'Eng19'!AQ225</f>
        <v>0</v>
      </c>
      <c r="BC225" s="170">
        <f>'Projection - England'!$G$13*'Eng19'!AP225</f>
        <v>1086.7861734433832</v>
      </c>
      <c r="BD225" s="170">
        <f>'Projection - England'!$G$13*'Eng19'!AQ225</f>
        <v>0</v>
      </c>
    </row>
    <row r="226" spans="1:56" ht="19.95" customHeight="1">
      <c r="A226" s="132" t="s">
        <v>248</v>
      </c>
      <c r="B226" s="20" t="s">
        <v>235</v>
      </c>
      <c r="C226" s="20" t="s">
        <v>21</v>
      </c>
      <c r="D226" s="153">
        <v>9239.4797169712165</v>
      </c>
      <c r="E226" s="154">
        <v>13428.022106845778</v>
      </c>
      <c r="F226" s="155">
        <v>11365.499796314558</v>
      </c>
      <c r="G226" s="156">
        <v>9858.759132295334</v>
      </c>
      <c r="H226" s="157">
        <v>2445.64050583381</v>
      </c>
      <c r="I226" s="158">
        <v>0</v>
      </c>
      <c r="J226" s="159">
        <v>844.90473502306895</v>
      </c>
      <c r="K226" s="160">
        <v>0</v>
      </c>
      <c r="L226" s="161">
        <v>1545.66463604613</v>
      </c>
      <c r="M226" s="162">
        <v>0</v>
      </c>
      <c r="N226" s="163">
        <v>20.194997704349007</v>
      </c>
      <c r="O226" s="164">
        <v>1544.1225595154281</v>
      </c>
      <c r="P226" s="170">
        <f t="shared" si="84"/>
        <v>50292.288186549675</v>
      </c>
      <c r="Q226" s="86">
        <f t="shared" si="99"/>
        <v>-0.94506059310872403</v>
      </c>
      <c r="R226" s="86">
        <f t="shared" si="100"/>
        <v>0</v>
      </c>
      <c r="S226" s="86">
        <f t="shared" si="101"/>
        <v>0</v>
      </c>
      <c r="T226" s="86">
        <f t="shared" si="102"/>
        <v>0</v>
      </c>
      <c r="U226" s="86">
        <f t="shared" si="103"/>
        <v>-8.8357360441388269E-2</v>
      </c>
      <c r="V226" s="86">
        <f t="shared" si="104"/>
        <v>0</v>
      </c>
      <c r="W226" s="86">
        <f t="shared" si="105"/>
        <v>0</v>
      </c>
      <c r="X226" s="86">
        <f t="shared" si="106"/>
        <v>0</v>
      </c>
      <c r="Y226" s="86">
        <f t="shared" si="107"/>
        <v>0</v>
      </c>
      <c r="Z226" s="86">
        <f t="shared" si="108"/>
        <v>0</v>
      </c>
      <c r="AA226" s="86">
        <f t="shared" si="109"/>
        <v>0</v>
      </c>
      <c r="AB226" s="86">
        <f t="shared" si="110"/>
        <v>0</v>
      </c>
      <c r="AD226" s="170">
        <f t="shared" si="85"/>
        <v>-8731.8681813368439</v>
      </c>
      <c r="AE226" s="170">
        <f t="shared" si="86"/>
        <v>0</v>
      </c>
      <c r="AF226" s="170">
        <f t="shared" si="87"/>
        <v>0</v>
      </c>
      <c r="AG226" s="170">
        <f t="shared" si="88"/>
        <v>0</v>
      </c>
      <c r="AH226" s="170">
        <f t="shared" si="89"/>
        <v>-216.0903396840171</v>
      </c>
      <c r="AI226" s="170">
        <f t="shared" si="90"/>
        <v>0</v>
      </c>
      <c r="AJ226" s="170">
        <f t="shared" si="91"/>
        <v>0</v>
      </c>
      <c r="AK226" s="170">
        <f t="shared" si="92"/>
        <v>0</v>
      </c>
      <c r="AL226" s="170">
        <f t="shared" si="93"/>
        <v>0</v>
      </c>
      <c r="AM226" s="170">
        <f t="shared" si="94"/>
        <v>0</v>
      </c>
      <c r="AN226" s="170">
        <f t="shared" si="95"/>
        <v>0</v>
      </c>
      <c r="AO226" s="170">
        <f t="shared" si="96"/>
        <v>0</v>
      </c>
      <c r="AP226" s="170">
        <f t="shared" si="97"/>
        <v>8947.9585210208606</v>
      </c>
      <c r="AQ226" s="170">
        <f t="shared" si="98"/>
        <v>0</v>
      </c>
      <c r="AR226" s="170"/>
      <c r="AS226" s="170">
        <f>'Projection - England'!$B$13*'Eng19'!AP226</f>
        <v>0</v>
      </c>
      <c r="AT226" s="170">
        <f>'Projection - England'!$B$13*'Eng19'!AQ226</f>
        <v>0</v>
      </c>
      <c r="AU226" s="170">
        <f>'Projection - England'!$C$13*'Eng19'!AP226</f>
        <v>4958.0676652154771</v>
      </c>
      <c r="AV226" s="170">
        <f>'Projection - England'!$C$13*'Eng19'!AQ226</f>
        <v>0</v>
      </c>
      <c r="AW226" s="170">
        <f>'Projection - England'!$D$13*'Eng19'!AP226</f>
        <v>0</v>
      </c>
      <c r="AX226" s="170">
        <f>'Projection - England'!$D$13*'Eng19'!AQ226</f>
        <v>0</v>
      </c>
      <c r="AY226" s="170">
        <f>'Projection - England'!$E$13*'Eng19'!AP226</f>
        <v>982.24774106332222</v>
      </c>
      <c r="AZ226" s="170">
        <f>'Projection - England'!$E$13*'Eng19'!AQ226</f>
        <v>0</v>
      </c>
      <c r="BA226" s="170">
        <f>'Projection - England'!$F$13*'Eng19'!AP226</f>
        <v>2015.8305897426924</v>
      </c>
      <c r="BB226" s="170">
        <f>'Projection - England'!$F$13*'Eng19'!AQ226</f>
        <v>0</v>
      </c>
      <c r="BC226" s="170">
        <f>'Projection - England'!$G$13*'Eng19'!AP226</f>
        <v>991.81252499937148</v>
      </c>
      <c r="BD226" s="170">
        <f>'Projection - England'!$G$13*'Eng19'!AQ226</f>
        <v>0</v>
      </c>
    </row>
    <row r="227" spans="1:56" ht="19.95" customHeight="1">
      <c r="A227" s="132" t="s">
        <v>249</v>
      </c>
      <c r="B227" s="20" t="s">
        <v>235</v>
      </c>
      <c r="C227" s="20" t="s">
        <v>21</v>
      </c>
      <c r="D227" s="153">
        <v>11375.521658961432</v>
      </c>
      <c r="E227" s="154">
        <v>16532.398034584367</v>
      </c>
      <c r="F227" s="155">
        <v>9468.7993481612139</v>
      </c>
      <c r="G227" s="156">
        <v>8213.506992083785</v>
      </c>
      <c r="H227" s="157">
        <v>3703.6042815306701</v>
      </c>
      <c r="I227" s="158">
        <v>0</v>
      </c>
      <c r="J227" s="159">
        <v>575.13948513534399</v>
      </c>
      <c r="K227" s="160">
        <v>0</v>
      </c>
      <c r="L227" s="161">
        <v>0</v>
      </c>
      <c r="M227" s="162">
        <v>0</v>
      </c>
      <c r="N227" s="163">
        <v>16.391044044736805</v>
      </c>
      <c r="O227" s="164">
        <v>1253.2698074057532</v>
      </c>
      <c r="P227" s="170">
        <f t="shared" si="84"/>
        <v>51138.630651907297</v>
      </c>
      <c r="Q227" s="86">
        <f t="shared" si="99"/>
        <v>-0.94506059310872403</v>
      </c>
      <c r="R227" s="86">
        <f t="shared" si="100"/>
        <v>0</v>
      </c>
      <c r="S227" s="86">
        <f t="shared" si="101"/>
        <v>0</v>
      </c>
      <c r="T227" s="86">
        <f t="shared" si="102"/>
        <v>0</v>
      </c>
      <c r="U227" s="86">
        <f t="shared" si="103"/>
        <v>-8.8357360441388269E-2</v>
      </c>
      <c r="V227" s="86">
        <f t="shared" si="104"/>
        <v>0</v>
      </c>
      <c r="W227" s="86">
        <f t="shared" si="105"/>
        <v>0</v>
      </c>
      <c r="X227" s="86">
        <f t="shared" si="106"/>
        <v>0</v>
      </c>
      <c r="Y227" s="86">
        <f t="shared" si="107"/>
        <v>0</v>
      </c>
      <c r="Z227" s="86">
        <f t="shared" si="108"/>
        <v>0</v>
      </c>
      <c r="AA227" s="86">
        <f t="shared" si="109"/>
        <v>0</v>
      </c>
      <c r="AB227" s="86">
        <f t="shared" si="110"/>
        <v>0</v>
      </c>
      <c r="AD227" s="170">
        <f t="shared" si="85"/>
        <v>-10750.557245939228</v>
      </c>
      <c r="AE227" s="170">
        <f t="shared" si="86"/>
        <v>0</v>
      </c>
      <c r="AF227" s="170">
        <f t="shared" si="87"/>
        <v>0</v>
      </c>
      <c r="AG227" s="170">
        <f t="shared" si="88"/>
        <v>0</v>
      </c>
      <c r="AH227" s="170">
        <f t="shared" si="89"/>
        <v>-327.24069843547426</v>
      </c>
      <c r="AI227" s="170">
        <f t="shared" si="90"/>
        <v>0</v>
      </c>
      <c r="AJ227" s="170">
        <f t="shared" si="91"/>
        <v>0</v>
      </c>
      <c r="AK227" s="170">
        <f t="shared" si="92"/>
        <v>0</v>
      </c>
      <c r="AL227" s="170">
        <f t="shared" si="93"/>
        <v>0</v>
      </c>
      <c r="AM227" s="170">
        <f t="shared" si="94"/>
        <v>0</v>
      </c>
      <c r="AN227" s="170">
        <f t="shared" si="95"/>
        <v>0</v>
      </c>
      <c r="AO227" s="170">
        <f t="shared" si="96"/>
        <v>0</v>
      </c>
      <c r="AP227" s="170">
        <f t="shared" si="97"/>
        <v>11077.797944374703</v>
      </c>
      <c r="AQ227" s="170">
        <f t="shared" si="98"/>
        <v>0</v>
      </c>
      <c r="AR227" s="170"/>
      <c r="AS227" s="170">
        <f>'Projection - England'!$B$13*'Eng19'!AP227</f>
        <v>0</v>
      </c>
      <c r="AT227" s="170">
        <f>'Projection - England'!$B$13*'Eng19'!AQ227</f>
        <v>0</v>
      </c>
      <c r="AU227" s="170">
        <f>'Projection - England'!$C$13*'Eng19'!AP227</f>
        <v>6138.2126057875857</v>
      </c>
      <c r="AV227" s="170">
        <f>'Projection - England'!$C$13*'Eng19'!AQ227</f>
        <v>0</v>
      </c>
      <c r="AW227" s="170">
        <f>'Projection - England'!$D$13*'Eng19'!AP227</f>
        <v>0</v>
      </c>
      <c r="AX227" s="170">
        <f>'Projection - England'!$D$13*'Eng19'!AQ227</f>
        <v>0</v>
      </c>
      <c r="AY227" s="170">
        <f>'Projection - England'!$E$13*'Eng19'!AP227</f>
        <v>1216.0474348708258</v>
      </c>
      <c r="AZ227" s="170">
        <f>'Projection - England'!$E$13*'Eng19'!AQ227</f>
        <v>0</v>
      </c>
      <c r="BA227" s="170">
        <f>'Projection - England'!$F$13*'Eng19'!AP227</f>
        <v>2495.649025506606</v>
      </c>
      <c r="BB227" s="170">
        <f>'Projection - England'!$F$13*'Eng19'!AQ227</f>
        <v>0</v>
      </c>
      <c r="BC227" s="170">
        <f>'Projection - England'!$G$13*'Eng19'!AP227</f>
        <v>1227.8888782096876</v>
      </c>
      <c r="BD227" s="170">
        <f>'Projection - England'!$G$13*'Eng19'!AQ227</f>
        <v>0</v>
      </c>
    </row>
    <row r="228" spans="1:56" ht="19.95" customHeight="1">
      <c r="A228" s="132" t="s">
        <v>250</v>
      </c>
      <c r="B228" s="20" t="s">
        <v>235</v>
      </c>
      <c r="C228" s="20" t="s">
        <v>21</v>
      </c>
      <c r="D228" s="153">
        <v>10335.031922076381</v>
      </c>
      <c r="E228" s="154">
        <v>15020.222066150218</v>
      </c>
      <c r="F228" s="155">
        <v>3556.3653975146685</v>
      </c>
      <c r="G228" s="156">
        <v>3084.8929188222814</v>
      </c>
      <c r="H228" s="157">
        <v>11036.785402138081</v>
      </c>
      <c r="I228" s="158">
        <v>12150.62930398872</v>
      </c>
      <c r="J228" s="159">
        <v>0</v>
      </c>
      <c r="K228" s="160">
        <v>0</v>
      </c>
      <c r="L228" s="161">
        <v>0</v>
      </c>
      <c r="M228" s="162">
        <v>0</v>
      </c>
      <c r="N228" s="163">
        <v>0</v>
      </c>
      <c r="O228" s="164">
        <v>0</v>
      </c>
      <c r="P228" s="170">
        <f t="shared" si="84"/>
        <v>55183.927010690357</v>
      </c>
      <c r="Q228" s="86">
        <f t="shared" si="99"/>
        <v>-0.94506059310872403</v>
      </c>
      <c r="R228" s="86">
        <f t="shared" si="100"/>
        <v>0</v>
      </c>
      <c r="S228" s="86">
        <f t="shared" si="101"/>
        <v>0</v>
      </c>
      <c r="T228" s="86">
        <f t="shared" si="102"/>
        <v>0</v>
      </c>
      <c r="U228" s="86">
        <f t="shared" si="103"/>
        <v>-8.8357360441388269E-2</v>
      </c>
      <c r="V228" s="86">
        <f t="shared" si="104"/>
        <v>0</v>
      </c>
      <c r="W228" s="86">
        <f t="shared" si="105"/>
        <v>0</v>
      </c>
      <c r="X228" s="86">
        <f t="shared" si="106"/>
        <v>0</v>
      </c>
      <c r="Y228" s="86">
        <f t="shared" si="107"/>
        <v>0</v>
      </c>
      <c r="Z228" s="86">
        <f t="shared" si="108"/>
        <v>0</v>
      </c>
      <c r="AA228" s="86">
        <f t="shared" si="109"/>
        <v>0</v>
      </c>
      <c r="AB228" s="86">
        <f t="shared" si="110"/>
        <v>0</v>
      </c>
      <c r="AD228" s="170">
        <f t="shared" si="85"/>
        <v>-9767.2313980751005</v>
      </c>
      <c r="AE228" s="170">
        <f t="shared" si="86"/>
        <v>0</v>
      </c>
      <c r="AF228" s="170">
        <f t="shared" si="87"/>
        <v>0</v>
      </c>
      <c r="AG228" s="170">
        <f t="shared" si="88"/>
        <v>0</v>
      </c>
      <c r="AH228" s="170">
        <f t="shared" si="89"/>
        <v>-975.18122589096674</v>
      </c>
      <c r="AI228" s="170">
        <f t="shared" si="90"/>
        <v>0</v>
      </c>
      <c r="AJ228" s="170">
        <f t="shared" si="91"/>
        <v>0</v>
      </c>
      <c r="AK228" s="170">
        <f t="shared" si="92"/>
        <v>0</v>
      </c>
      <c r="AL228" s="170">
        <f t="shared" si="93"/>
        <v>0</v>
      </c>
      <c r="AM228" s="170">
        <f t="shared" si="94"/>
        <v>0</v>
      </c>
      <c r="AN228" s="170">
        <f t="shared" si="95"/>
        <v>0</v>
      </c>
      <c r="AO228" s="170">
        <f t="shared" si="96"/>
        <v>0</v>
      </c>
      <c r="AP228" s="170">
        <f t="shared" si="97"/>
        <v>10742.412623966067</v>
      </c>
      <c r="AQ228" s="170">
        <f t="shared" si="98"/>
        <v>0</v>
      </c>
      <c r="AR228" s="170"/>
      <c r="AS228" s="170">
        <f>'Projection - England'!$B$13*'Eng19'!AP228</f>
        <v>0</v>
      </c>
      <c r="AT228" s="170">
        <f>'Projection - England'!$B$13*'Eng19'!AQ228</f>
        <v>0</v>
      </c>
      <c r="AU228" s="170">
        <f>'Projection - England'!$C$13*'Eng19'!AP228</f>
        <v>5952.3754554924062</v>
      </c>
      <c r="AV228" s="170">
        <f>'Projection - England'!$C$13*'Eng19'!AQ228</f>
        <v>0</v>
      </c>
      <c r="AW228" s="170">
        <f>'Projection - England'!$D$13*'Eng19'!AP228</f>
        <v>0</v>
      </c>
      <c r="AX228" s="170">
        <f>'Projection - England'!$D$13*'Eng19'!AQ228</f>
        <v>0</v>
      </c>
      <c r="AY228" s="170">
        <f>'Projection - England'!$E$13*'Eng19'!AP228</f>
        <v>1179.2310512696649</v>
      </c>
      <c r="AZ228" s="170">
        <f>'Projection - England'!$E$13*'Eng19'!AQ228</f>
        <v>0</v>
      </c>
      <c r="BA228" s="170">
        <f>'Projection - England'!$F$13*'Eng19'!AP228</f>
        <v>2420.092127624021</v>
      </c>
      <c r="BB228" s="170">
        <f>'Projection - England'!$F$13*'Eng19'!AQ228</f>
        <v>0</v>
      </c>
      <c r="BC228" s="170">
        <f>'Projection - England'!$G$13*'Eng19'!AP228</f>
        <v>1190.713989579978</v>
      </c>
      <c r="BD228" s="170">
        <f>'Projection - England'!$G$13*'Eng19'!AQ228</f>
        <v>0</v>
      </c>
    </row>
    <row r="229" spans="1:56" ht="19.95" customHeight="1">
      <c r="A229" s="132" t="s">
        <v>251</v>
      </c>
      <c r="B229" s="20" t="s">
        <v>235</v>
      </c>
      <c r="C229" s="20" t="s">
        <v>21</v>
      </c>
      <c r="D229" s="153">
        <v>8248.5896378849029</v>
      </c>
      <c r="E229" s="154">
        <v>11987.930857661577</v>
      </c>
      <c r="F229" s="155">
        <v>14222.408143263416</v>
      </c>
      <c r="G229" s="156">
        <v>12336.923028329711</v>
      </c>
      <c r="H229" s="157">
        <v>3538.7032757366101</v>
      </c>
      <c r="I229" s="158">
        <v>0</v>
      </c>
      <c r="J229" s="159">
        <v>1399.8236135894999</v>
      </c>
      <c r="K229" s="160">
        <v>0</v>
      </c>
      <c r="L229" s="161">
        <v>1481.83286880521</v>
      </c>
      <c r="M229" s="162">
        <v>0</v>
      </c>
      <c r="N229" s="163">
        <v>1.1018959723034263</v>
      </c>
      <c r="O229" s="164">
        <v>84.251677270876669</v>
      </c>
      <c r="P229" s="170">
        <f t="shared" si="84"/>
        <v>53301.564998514106</v>
      </c>
      <c r="Q229" s="86">
        <f t="shared" si="99"/>
        <v>-0.94506059310872403</v>
      </c>
      <c r="R229" s="86">
        <f t="shared" si="100"/>
        <v>0</v>
      </c>
      <c r="S229" s="86">
        <f t="shared" si="101"/>
        <v>0</v>
      </c>
      <c r="T229" s="86">
        <f t="shared" si="102"/>
        <v>0</v>
      </c>
      <c r="U229" s="86">
        <f t="shared" si="103"/>
        <v>-8.8357360441388269E-2</v>
      </c>
      <c r="V229" s="86">
        <f t="shared" si="104"/>
        <v>0</v>
      </c>
      <c r="W229" s="86">
        <f t="shared" si="105"/>
        <v>0</v>
      </c>
      <c r="X229" s="86">
        <f t="shared" si="106"/>
        <v>0</v>
      </c>
      <c r="Y229" s="86">
        <f t="shared" si="107"/>
        <v>0</v>
      </c>
      <c r="Z229" s="86">
        <f t="shared" si="108"/>
        <v>0</v>
      </c>
      <c r="AA229" s="86">
        <f t="shared" si="109"/>
        <v>0</v>
      </c>
      <c r="AB229" s="86">
        <f t="shared" si="110"/>
        <v>0</v>
      </c>
      <c r="AD229" s="170">
        <f t="shared" si="85"/>
        <v>-7795.4170154899812</v>
      </c>
      <c r="AE229" s="170">
        <f t="shared" si="86"/>
        <v>0</v>
      </c>
      <c r="AF229" s="170">
        <f t="shared" si="87"/>
        <v>0</v>
      </c>
      <c r="AG229" s="170">
        <f t="shared" si="88"/>
        <v>0</v>
      </c>
      <c r="AH229" s="170">
        <f t="shared" si="89"/>
        <v>-312.67048082938101</v>
      </c>
      <c r="AI229" s="170">
        <f t="shared" si="90"/>
        <v>0</v>
      </c>
      <c r="AJ229" s="170">
        <f t="shared" si="91"/>
        <v>0</v>
      </c>
      <c r="AK229" s="170">
        <f t="shared" si="92"/>
        <v>0</v>
      </c>
      <c r="AL229" s="170">
        <f t="shared" si="93"/>
        <v>0</v>
      </c>
      <c r="AM229" s="170">
        <f t="shared" si="94"/>
        <v>0</v>
      </c>
      <c r="AN229" s="170">
        <f t="shared" si="95"/>
        <v>0</v>
      </c>
      <c r="AO229" s="170">
        <f t="shared" si="96"/>
        <v>0</v>
      </c>
      <c r="AP229" s="170">
        <f t="shared" si="97"/>
        <v>8108.0874963193619</v>
      </c>
      <c r="AQ229" s="170">
        <f t="shared" si="98"/>
        <v>0</v>
      </c>
      <c r="AR229" s="170"/>
      <c r="AS229" s="170">
        <f>'Projection - England'!$B$13*'Eng19'!AP229</f>
        <v>0</v>
      </c>
      <c r="AT229" s="170">
        <f>'Projection - England'!$B$13*'Eng19'!AQ229</f>
        <v>0</v>
      </c>
      <c r="AU229" s="170">
        <f>'Projection - England'!$C$13*'Eng19'!AP229</f>
        <v>4492.6947691809955</v>
      </c>
      <c r="AV229" s="170">
        <f>'Projection - England'!$C$13*'Eng19'!AQ229</f>
        <v>0</v>
      </c>
      <c r="AW229" s="170">
        <f>'Projection - England'!$D$13*'Eng19'!AP229</f>
        <v>0</v>
      </c>
      <c r="AX229" s="170">
        <f>'Projection - England'!$D$13*'Eng19'!AQ229</f>
        <v>0</v>
      </c>
      <c r="AY229" s="170">
        <f>'Projection - England'!$E$13*'Eng19'!AP229</f>
        <v>890.05225145979352</v>
      </c>
      <c r="AZ229" s="170">
        <f>'Projection - England'!$E$13*'Eng19'!AQ229</f>
        <v>0</v>
      </c>
      <c r="BA229" s="170">
        <f>'Projection - England'!$F$13*'Eng19'!AP229</f>
        <v>1826.6212076188842</v>
      </c>
      <c r="BB229" s="170">
        <f>'Projection - England'!$F$13*'Eng19'!AQ229</f>
        <v>0</v>
      </c>
      <c r="BC229" s="170">
        <f>'Projection - England'!$G$13*'Eng19'!AP229</f>
        <v>898.71926805969042</v>
      </c>
      <c r="BD229" s="170">
        <f>'Projection - England'!$G$13*'Eng19'!AQ229</f>
        <v>0</v>
      </c>
    </row>
    <row r="230" spans="1:56" ht="19.95" customHeight="1">
      <c r="A230" s="132" t="s">
        <v>252</v>
      </c>
      <c r="B230" s="20" t="s">
        <v>235</v>
      </c>
      <c r="C230" s="20" t="s">
        <v>21</v>
      </c>
      <c r="D230" s="153">
        <v>12454.127493701719</v>
      </c>
      <c r="E230" s="154">
        <v>18099.969308847983</v>
      </c>
      <c r="F230" s="155">
        <v>5685.5622175098133</v>
      </c>
      <c r="G230" s="156">
        <v>4931.8190522764444</v>
      </c>
      <c r="H230" s="157">
        <v>10278.816234567001</v>
      </c>
      <c r="I230" s="158">
        <v>0</v>
      </c>
      <c r="J230" s="159">
        <v>1395.1459399359401</v>
      </c>
      <c r="K230" s="160">
        <v>0</v>
      </c>
      <c r="L230" s="161">
        <v>480.47437834618199</v>
      </c>
      <c r="M230" s="162">
        <v>0</v>
      </c>
      <c r="N230" s="163">
        <v>3.1553142871372697</v>
      </c>
      <c r="O230" s="164">
        <v>241.25736702018881</v>
      </c>
      <c r="P230" s="170">
        <f t="shared" si="84"/>
        <v>53570.327306492414</v>
      </c>
      <c r="Q230" s="86">
        <f t="shared" si="99"/>
        <v>-0.94506059310872403</v>
      </c>
      <c r="R230" s="86">
        <f t="shared" si="100"/>
        <v>0</v>
      </c>
      <c r="S230" s="86">
        <f t="shared" si="101"/>
        <v>0</v>
      </c>
      <c r="T230" s="86">
        <f t="shared" si="102"/>
        <v>0</v>
      </c>
      <c r="U230" s="86">
        <f t="shared" si="103"/>
        <v>-8.8357360441388269E-2</v>
      </c>
      <c r="V230" s="86">
        <f t="shared" si="104"/>
        <v>0</v>
      </c>
      <c r="W230" s="86">
        <f t="shared" si="105"/>
        <v>0</v>
      </c>
      <c r="X230" s="86">
        <f t="shared" si="106"/>
        <v>0</v>
      </c>
      <c r="Y230" s="86">
        <f t="shared" si="107"/>
        <v>0</v>
      </c>
      <c r="Z230" s="86">
        <f t="shared" si="108"/>
        <v>0</v>
      </c>
      <c r="AA230" s="86">
        <f t="shared" si="109"/>
        <v>0</v>
      </c>
      <c r="AB230" s="86">
        <f t="shared" si="110"/>
        <v>0</v>
      </c>
      <c r="AD230" s="170">
        <f t="shared" si="85"/>
        <v>-11769.905115849413</v>
      </c>
      <c r="AE230" s="170">
        <f t="shared" si="86"/>
        <v>0</v>
      </c>
      <c r="AF230" s="170">
        <f t="shared" si="87"/>
        <v>0</v>
      </c>
      <c r="AG230" s="170">
        <f t="shared" si="88"/>
        <v>0</v>
      </c>
      <c r="AH230" s="170">
        <f t="shared" si="89"/>
        <v>-908.20907094842983</v>
      </c>
      <c r="AI230" s="170">
        <f t="shared" si="90"/>
        <v>0</v>
      </c>
      <c r="AJ230" s="170">
        <f t="shared" si="91"/>
        <v>0</v>
      </c>
      <c r="AK230" s="170">
        <f t="shared" si="92"/>
        <v>0</v>
      </c>
      <c r="AL230" s="170">
        <f t="shared" si="93"/>
        <v>0</v>
      </c>
      <c r="AM230" s="170">
        <f t="shared" si="94"/>
        <v>0</v>
      </c>
      <c r="AN230" s="170">
        <f t="shared" si="95"/>
        <v>0</v>
      </c>
      <c r="AO230" s="170">
        <f t="shared" si="96"/>
        <v>0</v>
      </c>
      <c r="AP230" s="170">
        <f t="shared" si="97"/>
        <v>12678.114186797842</v>
      </c>
      <c r="AQ230" s="170">
        <f t="shared" si="98"/>
        <v>0</v>
      </c>
      <c r="AR230" s="170"/>
      <c r="AS230" s="170">
        <f>'Projection - England'!$B$13*'Eng19'!AP230</f>
        <v>0</v>
      </c>
      <c r="AT230" s="170">
        <f>'Projection - England'!$B$13*'Eng19'!AQ230</f>
        <v>0</v>
      </c>
      <c r="AU230" s="170">
        <f>'Projection - England'!$C$13*'Eng19'!AP230</f>
        <v>7024.9485240461863</v>
      </c>
      <c r="AV230" s="170">
        <f>'Projection - England'!$C$13*'Eng19'!AQ230</f>
        <v>0</v>
      </c>
      <c r="AW230" s="170">
        <f>'Projection - England'!$D$13*'Eng19'!AP230</f>
        <v>0</v>
      </c>
      <c r="AX230" s="170">
        <f>'Projection - England'!$D$13*'Eng19'!AQ230</f>
        <v>0</v>
      </c>
      <c r="AY230" s="170">
        <f>'Projection - England'!$E$13*'Eng19'!AP230</f>
        <v>1391.7195739866133</v>
      </c>
      <c r="AZ230" s="170">
        <f>'Projection - England'!$E$13*'Eng19'!AQ230</f>
        <v>0</v>
      </c>
      <c r="BA230" s="170">
        <f>'Projection - England'!$F$13*'Eng19'!AP230</f>
        <v>2856.1744377735599</v>
      </c>
      <c r="BB230" s="170">
        <f>'Projection - England'!$F$13*'Eng19'!AQ230</f>
        <v>0</v>
      </c>
      <c r="BC230" s="170">
        <f>'Projection - England'!$G$13*'Eng19'!AP230</f>
        <v>1405.271650991486</v>
      </c>
      <c r="BD230" s="170">
        <f>'Projection - England'!$G$13*'Eng19'!AQ230</f>
        <v>0</v>
      </c>
    </row>
    <row r="231" spans="1:56" ht="19.95" customHeight="1">
      <c r="A231" s="132" t="s">
        <v>253</v>
      </c>
      <c r="B231" s="20" t="s">
        <v>235</v>
      </c>
      <c r="C231" s="20" t="s">
        <v>21</v>
      </c>
      <c r="D231" s="153">
        <v>0</v>
      </c>
      <c r="E231" s="154">
        <v>0</v>
      </c>
      <c r="F231" s="155">
        <v>0</v>
      </c>
      <c r="G231" s="156">
        <v>0</v>
      </c>
      <c r="H231" s="157">
        <v>0</v>
      </c>
      <c r="I231" s="158">
        <v>0</v>
      </c>
      <c r="J231" s="159">
        <v>3383.7738518914098</v>
      </c>
      <c r="K231" s="160">
        <v>0</v>
      </c>
      <c r="L231" s="161">
        <v>0</v>
      </c>
      <c r="M231" s="162">
        <v>0</v>
      </c>
      <c r="N231" s="163">
        <v>444.47722334140809</v>
      </c>
      <c r="O231" s="164">
        <v>33985.015388461492</v>
      </c>
      <c r="P231" s="170">
        <f t="shared" si="84"/>
        <v>37813.266463694315</v>
      </c>
      <c r="Q231" s="86">
        <f t="shared" si="99"/>
        <v>-0.94506059310872403</v>
      </c>
      <c r="R231" s="86">
        <f t="shared" si="100"/>
        <v>0</v>
      </c>
      <c r="S231" s="86">
        <f t="shared" si="101"/>
        <v>0</v>
      </c>
      <c r="T231" s="86">
        <f t="shared" si="102"/>
        <v>0</v>
      </c>
      <c r="U231" s="86">
        <f t="shared" si="103"/>
        <v>-8.8357360441388269E-2</v>
      </c>
      <c r="V231" s="86">
        <f t="shared" si="104"/>
        <v>0</v>
      </c>
      <c r="W231" s="86">
        <f t="shared" si="105"/>
        <v>0</v>
      </c>
      <c r="X231" s="86">
        <f t="shared" si="106"/>
        <v>0</v>
      </c>
      <c r="Y231" s="86">
        <f t="shared" si="107"/>
        <v>0</v>
      </c>
      <c r="Z231" s="86">
        <f t="shared" si="108"/>
        <v>0</v>
      </c>
      <c r="AA231" s="86">
        <f t="shared" si="109"/>
        <v>0</v>
      </c>
      <c r="AB231" s="86">
        <f t="shared" si="110"/>
        <v>0</v>
      </c>
      <c r="AD231" s="170">
        <f t="shared" si="85"/>
        <v>0</v>
      </c>
      <c r="AE231" s="170">
        <f t="shared" si="86"/>
        <v>0</v>
      </c>
      <c r="AF231" s="170">
        <f t="shared" si="87"/>
        <v>0</v>
      </c>
      <c r="AG231" s="170">
        <f t="shared" si="88"/>
        <v>0</v>
      </c>
      <c r="AH231" s="170">
        <f t="shared" si="89"/>
        <v>0</v>
      </c>
      <c r="AI231" s="170">
        <f t="shared" si="90"/>
        <v>0</v>
      </c>
      <c r="AJ231" s="170">
        <f t="shared" si="91"/>
        <v>0</v>
      </c>
      <c r="AK231" s="170">
        <f t="shared" si="92"/>
        <v>0</v>
      </c>
      <c r="AL231" s="170">
        <f t="shared" si="93"/>
        <v>0</v>
      </c>
      <c r="AM231" s="170">
        <f t="shared" si="94"/>
        <v>0</v>
      </c>
      <c r="AN231" s="170">
        <f t="shared" si="95"/>
        <v>0</v>
      </c>
      <c r="AO231" s="170">
        <f t="shared" si="96"/>
        <v>0</v>
      </c>
      <c r="AP231" s="170">
        <f t="shared" si="97"/>
        <v>0</v>
      </c>
      <c r="AQ231" s="170">
        <f t="shared" si="98"/>
        <v>0</v>
      </c>
      <c r="AR231" s="170"/>
      <c r="AS231" s="170">
        <f>'Projection - England'!$B$13*'Eng19'!AP231</f>
        <v>0</v>
      </c>
      <c r="AT231" s="170">
        <f>'Projection - England'!$B$13*'Eng19'!AQ231</f>
        <v>0</v>
      </c>
      <c r="AU231" s="170">
        <f>'Projection - England'!$C$13*'Eng19'!AP231</f>
        <v>0</v>
      </c>
      <c r="AV231" s="170">
        <f>'Projection - England'!$C$13*'Eng19'!AQ231</f>
        <v>0</v>
      </c>
      <c r="AW231" s="170">
        <f>'Projection - England'!$D$13*'Eng19'!AP231</f>
        <v>0</v>
      </c>
      <c r="AX231" s="170">
        <f>'Projection - England'!$D$13*'Eng19'!AQ231</f>
        <v>0</v>
      </c>
      <c r="AY231" s="170">
        <f>'Projection - England'!$E$13*'Eng19'!AP231</f>
        <v>0</v>
      </c>
      <c r="AZ231" s="170">
        <f>'Projection - England'!$E$13*'Eng19'!AQ231</f>
        <v>0</v>
      </c>
      <c r="BA231" s="170">
        <f>'Projection - England'!$F$13*'Eng19'!AP231</f>
        <v>0</v>
      </c>
      <c r="BB231" s="170">
        <f>'Projection - England'!$F$13*'Eng19'!AQ231</f>
        <v>0</v>
      </c>
      <c r="BC231" s="170">
        <f>'Projection - England'!$G$13*'Eng19'!AP231</f>
        <v>0</v>
      </c>
      <c r="BD231" s="170">
        <f>'Projection - England'!$G$13*'Eng19'!AQ231</f>
        <v>0</v>
      </c>
    </row>
    <row r="232" spans="1:56" ht="19.95" customHeight="1">
      <c r="A232" s="132" t="s">
        <v>254</v>
      </c>
      <c r="B232" s="20" t="s">
        <v>235</v>
      </c>
      <c r="C232" s="20" t="s">
        <v>21</v>
      </c>
      <c r="D232" s="153">
        <v>11946.113977050216</v>
      </c>
      <c r="E232" s="154">
        <v>17361.657527109583</v>
      </c>
      <c r="F232" s="155">
        <v>6412.839934069787</v>
      </c>
      <c r="G232" s="156">
        <v>5562.6805153311125</v>
      </c>
      <c r="H232" s="157">
        <v>5625.98903996234</v>
      </c>
      <c r="I232" s="158">
        <v>0</v>
      </c>
      <c r="J232" s="159">
        <v>1438.68599443524</v>
      </c>
      <c r="K232" s="160">
        <v>0</v>
      </c>
      <c r="L232" s="161">
        <v>0</v>
      </c>
      <c r="M232" s="162">
        <v>0</v>
      </c>
      <c r="N232" s="163">
        <v>6.9460251391460881</v>
      </c>
      <c r="O232" s="164">
        <v>531.09756551282089</v>
      </c>
      <c r="P232" s="170">
        <f t="shared" si="84"/>
        <v>48886.01057861025</v>
      </c>
      <c r="Q232" s="86">
        <f t="shared" si="99"/>
        <v>-0.94506059310872403</v>
      </c>
      <c r="R232" s="86">
        <f t="shared" si="100"/>
        <v>0</v>
      </c>
      <c r="S232" s="86">
        <f t="shared" si="101"/>
        <v>0</v>
      </c>
      <c r="T232" s="86">
        <f t="shared" si="102"/>
        <v>0</v>
      </c>
      <c r="U232" s="86">
        <f t="shared" si="103"/>
        <v>-8.8357360441388269E-2</v>
      </c>
      <c r="V232" s="86">
        <f t="shared" si="104"/>
        <v>0</v>
      </c>
      <c r="W232" s="86">
        <f t="shared" si="105"/>
        <v>0</v>
      </c>
      <c r="X232" s="86">
        <f t="shared" si="106"/>
        <v>0</v>
      </c>
      <c r="Y232" s="86">
        <f t="shared" si="107"/>
        <v>0</v>
      </c>
      <c r="Z232" s="86">
        <f t="shared" si="108"/>
        <v>0</v>
      </c>
      <c r="AA232" s="86">
        <f t="shared" si="109"/>
        <v>0</v>
      </c>
      <c r="AB232" s="86">
        <f t="shared" si="110"/>
        <v>0</v>
      </c>
      <c r="AD232" s="170">
        <f t="shared" si="85"/>
        <v>-11289.801560495494</v>
      </c>
      <c r="AE232" s="170">
        <f t="shared" si="86"/>
        <v>0</v>
      </c>
      <c r="AF232" s="170">
        <f t="shared" si="87"/>
        <v>0</v>
      </c>
      <c r="AG232" s="170">
        <f t="shared" si="88"/>
        <v>0</v>
      </c>
      <c r="AH232" s="170">
        <f t="shared" si="89"/>
        <v>-497.09754144325245</v>
      </c>
      <c r="AI232" s="170">
        <f t="shared" si="90"/>
        <v>0</v>
      </c>
      <c r="AJ232" s="170">
        <f t="shared" si="91"/>
        <v>0</v>
      </c>
      <c r="AK232" s="170">
        <f t="shared" si="92"/>
        <v>0</v>
      </c>
      <c r="AL232" s="170">
        <f t="shared" si="93"/>
        <v>0</v>
      </c>
      <c r="AM232" s="170">
        <f t="shared" si="94"/>
        <v>0</v>
      </c>
      <c r="AN232" s="170">
        <f t="shared" si="95"/>
        <v>0</v>
      </c>
      <c r="AO232" s="170">
        <f t="shared" si="96"/>
        <v>0</v>
      </c>
      <c r="AP232" s="170">
        <f t="shared" si="97"/>
        <v>11786.899101938747</v>
      </c>
      <c r="AQ232" s="170">
        <f t="shared" si="98"/>
        <v>0</v>
      </c>
      <c r="AR232" s="170"/>
      <c r="AS232" s="170">
        <f>'Projection - England'!$B$13*'Eng19'!AP232</f>
        <v>0</v>
      </c>
      <c r="AT232" s="170">
        <f>'Projection - England'!$B$13*'Eng19'!AQ232</f>
        <v>0</v>
      </c>
      <c r="AU232" s="170">
        <f>'Projection - England'!$C$13*'Eng19'!AP232</f>
        <v>6531.1258621941479</v>
      </c>
      <c r="AV232" s="170">
        <f>'Projection - England'!$C$13*'Eng19'!AQ232</f>
        <v>0</v>
      </c>
      <c r="AW232" s="170">
        <f>'Projection - England'!$D$13*'Eng19'!AP232</f>
        <v>0</v>
      </c>
      <c r="AX232" s="170">
        <f>'Projection - England'!$D$13*'Eng19'!AQ232</f>
        <v>0</v>
      </c>
      <c r="AY232" s="170">
        <f>'Projection - England'!$E$13*'Eng19'!AP232</f>
        <v>1293.8878728395978</v>
      </c>
      <c r="AZ232" s="170">
        <f>'Projection - England'!$E$13*'Eng19'!AQ232</f>
        <v>0</v>
      </c>
      <c r="BA232" s="170">
        <f>'Projection - England'!$F$13*'Eng19'!AP232</f>
        <v>2655.3980678475477</v>
      </c>
      <c r="BB232" s="170">
        <f>'Projection - England'!$F$13*'Eng19'!AQ232</f>
        <v>0</v>
      </c>
      <c r="BC232" s="170">
        <f>'Projection - England'!$G$13*'Eng19'!AP232</f>
        <v>1306.4872990574559</v>
      </c>
      <c r="BD232" s="170">
        <f>'Projection - England'!$G$13*'Eng19'!AQ232</f>
        <v>0</v>
      </c>
    </row>
    <row r="233" spans="1:56" ht="19.95" customHeight="1">
      <c r="A233" s="132" t="s">
        <v>255</v>
      </c>
      <c r="B233" s="20" t="s">
        <v>235</v>
      </c>
      <c r="C233" s="20" t="s">
        <v>21</v>
      </c>
      <c r="D233" s="153">
        <v>11020.262490551402</v>
      </c>
      <c r="E233" s="154">
        <v>16016.088879393828</v>
      </c>
      <c r="F233" s="155">
        <v>10634.275991146591</v>
      </c>
      <c r="G233" s="156">
        <v>9224.474719278227</v>
      </c>
      <c r="H233" s="157">
        <v>2185.3860464957102</v>
      </c>
      <c r="I233" s="158">
        <v>0</v>
      </c>
      <c r="J233" s="159">
        <v>862.81491282511297</v>
      </c>
      <c r="K233" s="160">
        <v>0</v>
      </c>
      <c r="L233" s="161">
        <v>1359.38100555855</v>
      </c>
      <c r="M233" s="162">
        <v>0</v>
      </c>
      <c r="N233" s="163">
        <v>2.8238855046724893</v>
      </c>
      <c r="O233" s="164">
        <v>215.91610838927599</v>
      </c>
      <c r="P233" s="170">
        <f t="shared" si="84"/>
        <v>51521.42403914337</v>
      </c>
      <c r="Q233" s="86">
        <f t="shared" si="99"/>
        <v>-0.94506059310872403</v>
      </c>
      <c r="R233" s="86">
        <f t="shared" si="100"/>
        <v>0</v>
      </c>
      <c r="S233" s="86">
        <f t="shared" si="101"/>
        <v>0</v>
      </c>
      <c r="T233" s="86">
        <f t="shared" si="102"/>
        <v>0</v>
      </c>
      <c r="U233" s="86">
        <f t="shared" si="103"/>
        <v>-8.8357360441388269E-2</v>
      </c>
      <c r="V233" s="86">
        <f t="shared" si="104"/>
        <v>0</v>
      </c>
      <c r="W233" s="86">
        <f t="shared" si="105"/>
        <v>0</v>
      </c>
      <c r="X233" s="86">
        <f t="shared" si="106"/>
        <v>0</v>
      </c>
      <c r="Y233" s="86">
        <f t="shared" si="107"/>
        <v>0</v>
      </c>
      <c r="Z233" s="86">
        <f t="shared" si="108"/>
        <v>0</v>
      </c>
      <c r="AA233" s="86">
        <f t="shared" si="109"/>
        <v>0</v>
      </c>
      <c r="AB233" s="86">
        <f t="shared" si="110"/>
        <v>0</v>
      </c>
      <c r="AD233" s="170">
        <f t="shared" si="85"/>
        <v>-10414.815805534332</v>
      </c>
      <c r="AE233" s="170">
        <f t="shared" si="86"/>
        <v>0</v>
      </c>
      <c r="AF233" s="170">
        <f t="shared" si="87"/>
        <v>0</v>
      </c>
      <c r="AG233" s="170">
        <f t="shared" si="88"/>
        <v>0</v>
      </c>
      <c r="AH233" s="170">
        <f t="shared" si="89"/>
        <v>-193.09494261380198</v>
      </c>
      <c r="AI233" s="170">
        <f t="shared" si="90"/>
        <v>0</v>
      </c>
      <c r="AJ233" s="170">
        <f t="shared" si="91"/>
        <v>0</v>
      </c>
      <c r="AK233" s="170">
        <f t="shared" si="92"/>
        <v>0</v>
      </c>
      <c r="AL233" s="170">
        <f t="shared" si="93"/>
        <v>0</v>
      </c>
      <c r="AM233" s="170">
        <f t="shared" si="94"/>
        <v>0</v>
      </c>
      <c r="AN233" s="170">
        <f t="shared" si="95"/>
        <v>0</v>
      </c>
      <c r="AO233" s="170">
        <f t="shared" si="96"/>
        <v>0</v>
      </c>
      <c r="AP233" s="170">
        <f t="shared" si="97"/>
        <v>10607.910748148133</v>
      </c>
      <c r="AQ233" s="170">
        <f t="shared" si="98"/>
        <v>0</v>
      </c>
      <c r="AR233" s="170"/>
      <c r="AS233" s="170">
        <f>'Projection - England'!$B$13*'Eng19'!AP233</f>
        <v>0</v>
      </c>
      <c r="AT233" s="170">
        <f>'Projection - England'!$B$13*'Eng19'!AQ233</f>
        <v>0</v>
      </c>
      <c r="AU233" s="170">
        <f>'Projection - England'!$C$13*'Eng19'!AP233</f>
        <v>5877.8479082494132</v>
      </c>
      <c r="AV233" s="170">
        <f>'Projection - England'!$C$13*'Eng19'!AQ233</f>
        <v>0</v>
      </c>
      <c r="AW233" s="170">
        <f>'Projection - England'!$D$13*'Eng19'!AP233</f>
        <v>0</v>
      </c>
      <c r="AX233" s="170">
        <f>'Projection - England'!$D$13*'Eng19'!AQ233</f>
        <v>0</v>
      </c>
      <c r="AY233" s="170">
        <f>'Projection - England'!$E$13*'Eng19'!AP233</f>
        <v>1164.4663243902792</v>
      </c>
      <c r="AZ233" s="170">
        <f>'Projection - England'!$E$13*'Eng19'!AQ233</f>
        <v>0</v>
      </c>
      <c r="BA233" s="170">
        <f>'Projection - England'!$F$13*'Eng19'!AP233</f>
        <v>2389.7910265388282</v>
      </c>
      <c r="BB233" s="170">
        <f>'Projection - England'!$F$13*'Eng19'!AQ233</f>
        <v>0</v>
      </c>
      <c r="BC233" s="170">
        <f>'Projection - England'!$G$13*'Eng19'!AP233</f>
        <v>1175.8054889696157</v>
      </c>
      <c r="BD233" s="170">
        <f>'Projection - England'!$G$13*'Eng19'!AQ233</f>
        <v>0</v>
      </c>
    </row>
    <row r="234" spans="1:56" ht="19.95" customHeight="1">
      <c r="A234" s="132" t="s">
        <v>256</v>
      </c>
      <c r="B234" s="20" t="s">
        <v>235</v>
      </c>
      <c r="C234" s="20" t="s">
        <v>21</v>
      </c>
      <c r="D234" s="153">
        <v>6681.9607049395026</v>
      </c>
      <c r="E234" s="154">
        <v>9711.1004960802347</v>
      </c>
      <c r="F234" s="155">
        <v>16442.002966179782</v>
      </c>
      <c r="G234" s="156">
        <v>14262.262971366614</v>
      </c>
      <c r="H234" s="157">
        <v>1343.59901208273</v>
      </c>
      <c r="I234" s="158">
        <v>0</v>
      </c>
      <c r="J234" s="159">
        <v>767.98298040614497</v>
      </c>
      <c r="K234" s="160">
        <v>0</v>
      </c>
      <c r="L234" s="161">
        <v>2279.99262100947</v>
      </c>
      <c r="M234" s="162">
        <v>0</v>
      </c>
      <c r="N234" s="163">
        <v>1.6954102846952817</v>
      </c>
      <c r="O234" s="164">
        <v>129.63216468545019</v>
      </c>
      <c r="P234" s="170">
        <f t="shared" si="84"/>
        <v>51620.229327034634</v>
      </c>
      <c r="Q234" s="86">
        <f t="shared" si="99"/>
        <v>-0.94506059310872403</v>
      </c>
      <c r="R234" s="86">
        <f t="shared" si="100"/>
        <v>0</v>
      </c>
      <c r="S234" s="86">
        <f t="shared" si="101"/>
        <v>0</v>
      </c>
      <c r="T234" s="86">
        <f t="shared" si="102"/>
        <v>0</v>
      </c>
      <c r="U234" s="86">
        <f t="shared" si="103"/>
        <v>-8.8357360441388269E-2</v>
      </c>
      <c r="V234" s="86">
        <f t="shared" si="104"/>
        <v>0</v>
      </c>
      <c r="W234" s="86">
        <f t="shared" si="105"/>
        <v>0</v>
      </c>
      <c r="X234" s="86">
        <f t="shared" si="106"/>
        <v>0</v>
      </c>
      <c r="Y234" s="86">
        <f t="shared" si="107"/>
        <v>0</v>
      </c>
      <c r="Z234" s="86">
        <f t="shared" si="108"/>
        <v>0</v>
      </c>
      <c r="AA234" s="86">
        <f t="shared" si="109"/>
        <v>0</v>
      </c>
      <c r="AB234" s="86">
        <f t="shared" si="110"/>
        <v>0</v>
      </c>
      <c r="AD234" s="170">
        <f t="shared" si="85"/>
        <v>-6314.857746939314</v>
      </c>
      <c r="AE234" s="170">
        <f t="shared" si="86"/>
        <v>0</v>
      </c>
      <c r="AF234" s="170">
        <f t="shared" si="87"/>
        <v>0</v>
      </c>
      <c r="AG234" s="170">
        <f t="shared" si="88"/>
        <v>0</v>
      </c>
      <c r="AH234" s="170">
        <f t="shared" si="89"/>
        <v>-118.71686219928696</v>
      </c>
      <c r="AI234" s="170">
        <f t="shared" si="90"/>
        <v>0</v>
      </c>
      <c r="AJ234" s="170">
        <f t="shared" si="91"/>
        <v>0</v>
      </c>
      <c r="AK234" s="170">
        <f t="shared" si="92"/>
        <v>0</v>
      </c>
      <c r="AL234" s="170">
        <f t="shared" si="93"/>
        <v>0</v>
      </c>
      <c r="AM234" s="170">
        <f t="shared" si="94"/>
        <v>0</v>
      </c>
      <c r="AN234" s="170">
        <f t="shared" si="95"/>
        <v>0</v>
      </c>
      <c r="AO234" s="170">
        <f t="shared" si="96"/>
        <v>0</v>
      </c>
      <c r="AP234" s="170">
        <f t="shared" si="97"/>
        <v>6433.5746091386009</v>
      </c>
      <c r="AQ234" s="170">
        <f t="shared" si="98"/>
        <v>0</v>
      </c>
      <c r="AR234" s="170"/>
      <c r="AS234" s="170">
        <f>'Projection - England'!$B$13*'Eng19'!AP234</f>
        <v>0</v>
      </c>
      <c r="AT234" s="170">
        <f>'Projection - England'!$B$13*'Eng19'!AQ234</f>
        <v>0</v>
      </c>
      <c r="AU234" s="170">
        <f>'Projection - England'!$C$13*'Eng19'!AP234</f>
        <v>3564.846458148555</v>
      </c>
      <c r="AV234" s="170">
        <f>'Projection - England'!$C$13*'Eng19'!AQ234</f>
        <v>0</v>
      </c>
      <c r="AW234" s="170">
        <f>'Projection - England'!$D$13*'Eng19'!AP234</f>
        <v>0</v>
      </c>
      <c r="AX234" s="170">
        <f>'Projection - England'!$D$13*'Eng19'!AQ234</f>
        <v>0</v>
      </c>
      <c r="AY234" s="170">
        <f>'Projection - England'!$E$13*'Eng19'!AP234</f>
        <v>706.23529511710001</v>
      </c>
      <c r="AZ234" s="170">
        <f>'Projection - England'!$E$13*'Eng19'!AQ234</f>
        <v>0</v>
      </c>
      <c r="BA234" s="170">
        <f>'Projection - England'!$F$13*'Eng19'!AP234</f>
        <v>1449.3804891949658</v>
      </c>
      <c r="BB234" s="170">
        <f>'Projection - England'!$F$13*'Eng19'!AQ234</f>
        <v>0</v>
      </c>
      <c r="BC234" s="170">
        <f>'Projection - England'!$G$13*'Eng19'!AP234</f>
        <v>713.11236667798187</v>
      </c>
      <c r="BD234" s="170">
        <f>'Projection - England'!$G$13*'Eng19'!AQ234</f>
        <v>0</v>
      </c>
    </row>
    <row r="235" spans="1:56" ht="19.95" customHeight="1">
      <c r="A235" s="132" t="s">
        <v>257</v>
      </c>
      <c r="B235" s="20" t="s">
        <v>235</v>
      </c>
      <c r="C235" s="20" t="s">
        <v>21</v>
      </c>
      <c r="D235" s="153">
        <v>12978.55881003719</v>
      </c>
      <c r="E235" s="154">
        <v>18862.141587481809</v>
      </c>
      <c r="F235" s="155">
        <v>6655.9238482186365</v>
      </c>
      <c r="G235" s="156">
        <v>5773.5384451606633</v>
      </c>
      <c r="H235" s="157">
        <v>4208.6120996741402</v>
      </c>
      <c r="I235" s="158">
        <v>0</v>
      </c>
      <c r="J235" s="159">
        <v>1778.18790285816</v>
      </c>
      <c r="K235" s="160">
        <v>0</v>
      </c>
      <c r="L235" s="161">
        <v>0</v>
      </c>
      <c r="M235" s="162">
        <v>0</v>
      </c>
      <c r="N235" s="163">
        <v>11.542854173271225</v>
      </c>
      <c r="O235" s="164">
        <v>882.5740805262177</v>
      </c>
      <c r="P235" s="170">
        <f t="shared" si="84"/>
        <v>51151.079628130086</v>
      </c>
      <c r="Q235" s="86">
        <f t="shared" si="99"/>
        <v>-0.94506059310872403</v>
      </c>
      <c r="R235" s="86">
        <f t="shared" si="100"/>
        <v>0</v>
      </c>
      <c r="S235" s="86">
        <f t="shared" si="101"/>
        <v>0</v>
      </c>
      <c r="T235" s="86">
        <f t="shared" si="102"/>
        <v>0</v>
      </c>
      <c r="U235" s="86">
        <f t="shared" si="103"/>
        <v>-8.8357360441388269E-2</v>
      </c>
      <c r="V235" s="86">
        <f t="shared" si="104"/>
        <v>0</v>
      </c>
      <c r="W235" s="86">
        <f t="shared" si="105"/>
        <v>0</v>
      </c>
      <c r="X235" s="86">
        <f t="shared" si="106"/>
        <v>0</v>
      </c>
      <c r="Y235" s="86">
        <f t="shared" si="107"/>
        <v>0</v>
      </c>
      <c r="Z235" s="86">
        <f t="shared" si="108"/>
        <v>0</v>
      </c>
      <c r="AA235" s="86">
        <f t="shared" si="109"/>
        <v>0</v>
      </c>
      <c r="AB235" s="86">
        <f t="shared" si="110"/>
        <v>0</v>
      </c>
      <c r="AD235" s="170">
        <f t="shared" si="85"/>
        <v>-12265.524486710203</v>
      </c>
      <c r="AE235" s="170">
        <f t="shared" si="86"/>
        <v>0</v>
      </c>
      <c r="AF235" s="170">
        <f t="shared" si="87"/>
        <v>0</v>
      </c>
      <c r="AG235" s="170">
        <f t="shared" si="88"/>
        <v>0</v>
      </c>
      <c r="AH235" s="170">
        <f t="shared" si="89"/>
        <v>-371.86185624889589</v>
      </c>
      <c r="AI235" s="170">
        <f t="shared" si="90"/>
        <v>0</v>
      </c>
      <c r="AJ235" s="170">
        <f t="shared" si="91"/>
        <v>0</v>
      </c>
      <c r="AK235" s="170">
        <f t="shared" si="92"/>
        <v>0</v>
      </c>
      <c r="AL235" s="170">
        <f t="shared" si="93"/>
        <v>0</v>
      </c>
      <c r="AM235" s="170">
        <f t="shared" si="94"/>
        <v>0</v>
      </c>
      <c r="AN235" s="170">
        <f t="shared" si="95"/>
        <v>0</v>
      </c>
      <c r="AO235" s="170">
        <f t="shared" si="96"/>
        <v>0</v>
      </c>
      <c r="AP235" s="170">
        <f t="shared" si="97"/>
        <v>12637.386342959098</v>
      </c>
      <c r="AQ235" s="170">
        <f t="shared" si="98"/>
        <v>0</v>
      </c>
      <c r="AR235" s="170"/>
      <c r="AS235" s="170">
        <f>'Projection - England'!$B$13*'Eng19'!AP235</f>
        <v>0</v>
      </c>
      <c r="AT235" s="170">
        <f>'Projection - England'!$B$13*'Eng19'!AQ235</f>
        <v>0</v>
      </c>
      <c r="AU235" s="170">
        <f>'Projection - England'!$C$13*'Eng19'!AP235</f>
        <v>7002.3812082571785</v>
      </c>
      <c r="AV235" s="170">
        <f>'Projection - England'!$C$13*'Eng19'!AQ235</f>
        <v>0</v>
      </c>
      <c r="AW235" s="170">
        <f>'Projection - England'!$D$13*'Eng19'!AP235</f>
        <v>0</v>
      </c>
      <c r="AX235" s="170">
        <f>'Projection - England'!$D$13*'Eng19'!AQ235</f>
        <v>0</v>
      </c>
      <c r="AY235" s="170">
        <f>'Projection - England'!$E$13*'Eng19'!AP235</f>
        <v>1387.2487404981696</v>
      </c>
      <c r="AZ235" s="170">
        <f>'Projection - England'!$E$13*'Eng19'!AQ235</f>
        <v>0</v>
      </c>
      <c r="BA235" s="170">
        <f>'Projection - England'!$F$13*'Eng19'!AP235</f>
        <v>2846.999112108881</v>
      </c>
      <c r="BB235" s="170">
        <f>'Projection - England'!$F$13*'Eng19'!AQ235</f>
        <v>0</v>
      </c>
      <c r="BC235" s="170">
        <f>'Projection - England'!$G$13*'Eng19'!AP235</f>
        <v>1400.7572820948726</v>
      </c>
      <c r="BD235" s="170">
        <f>'Projection - England'!$G$13*'Eng19'!AQ235</f>
        <v>0</v>
      </c>
    </row>
    <row r="236" spans="1:56" ht="19.95" customHeight="1">
      <c r="A236" s="132" t="s">
        <v>258</v>
      </c>
      <c r="B236" s="20" t="s">
        <v>235</v>
      </c>
      <c r="C236" s="20" t="s">
        <v>21</v>
      </c>
      <c r="D236" s="153">
        <v>3765.2546529818183</v>
      </c>
      <c r="E236" s="154">
        <v>5472.1612327666617</v>
      </c>
      <c r="F236" s="155">
        <v>16522.782591162028</v>
      </c>
      <c r="G236" s="156">
        <v>14332.33352521549</v>
      </c>
      <c r="H236" s="157">
        <v>1628.5151595397599</v>
      </c>
      <c r="I236" s="158">
        <v>0</v>
      </c>
      <c r="J236" s="159">
        <v>1016.09826016919</v>
      </c>
      <c r="K236" s="160">
        <v>0</v>
      </c>
      <c r="L236" s="161">
        <v>2955.2471816706402</v>
      </c>
      <c r="M236" s="162">
        <v>0</v>
      </c>
      <c r="N236" s="163">
        <v>3.9180403707546807</v>
      </c>
      <c r="O236" s="164">
        <v>299.57589568191116</v>
      </c>
      <c r="P236" s="170">
        <f t="shared" si="84"/>
        <v>45995.886539558254</v>
      </c>
      <c r="Q236" s="86">
        <f t="shared" si="99"/>
        <v>-0.94506059310872403</v>
      </c>
      <c r="R236" s="86">
        <f t="shared" si="100"/>
        <v>0</v>
      </c>
      <c r="S236" s="86">
        <f t="shared" si="101"/>
        <v>0</v>
      </c>
      <c r="T236" s="86">
        <f t="shared" si="102"/>
        <v>0</v>
      </c>
      <c r="U236" s="86">
        <f t="shared" si="103"/>
        <v>-8.8357360441388269E-2</v>
      </c>
      <c r="V236" s="86">
        <f t="shared" si="104"/>
        <v>0</v>
      </c>
      <c r="W236" s="86">
        <f t="shared" si="105"/>
        <v>0</v>
      </c>
      <c r="X236" s="86">
        <f t="shared" si="106"/>
        <v>0</v>
      </c>
      <c r="Y236" s="86">
        <f t="shared" si="107"/>
        <v>0</v>
      </c>
      <c r="Z236" s="86">
        <f t="shared" si="108"/>
        <v>0</v>
      </c>
      <c r="AA236" s="86">
        <f t="shared" si="109"/>
        <v>0</v>
      </c>
      <c r="AB236" s="86">
        <f t="shared" si="110"/>
        <v>0</v>
      </c>
      <c r="AD236" s="170">
        <f t="shared" si="85"/>
        <v>-3558.3937955523802</v>
      </c>
      <c r="AE236" s="170">
        <f t="shared" si="86"/>
        <v>0</v>
      </c>
      <c r="AF236" s="170">
        <f t="shared" si="87"/>
        <v>0</v>
      </c>
      <c r="AG236" s="170">
        <f t="shared" si="88"/>
        <v>0</v>
      </c>
      <c r="AH236" s="170">
        <f t="shared" si="89"/>
        <v>-143.8913009357195</v>
      </c>
      <c r="AI236" s="170">
        <f t="shared" si="90"/>
        <v>0</v>
      </c>
      <c r="AJ236" s="170">
        <f t="shared" si="91"/>
        <v>0</v>
      </c>
      <c r="AK236" s="170">
        <f t="shared" si="92"/>
        <v>0</v>
      </c>
      <c r="AL236" s="170">
        <f t="shared" si="93"/>
        <v>0</v>
      </c>
      <c r="AM236" s="170">
        <f t="shared" si="94"/>
        <v>0</v>
      </c>
      <c r="AN236" s="170">
        <f t="shared" si="95"/>
        <v>0</v>
      </c>
      <c r="AO236" s="170">
        <f t="shared" si="96"/>
        <v>0</v>
      </c>
      <c r="AP236" s="170">
        <f t="shared" si="97"/>
        <v>3702.2850964880995</v>
      </c>
      <c r="AQ236" s="170">
        <f t="shared" si="98"/>
        <v>0</v>
      </c>
      <c r="AR236" s="170"/>
      <c r="AS236" s="170">
        <f>'Projection - England'!$B$13*'Eng19'!AP236</f>
        <v>0</v>
      </c>
      <c r="AT236" s="170">
        <f>'Projection - England'!$B$13*'Eng19'!AQ236</f>
        <v>0</v>
      </c>
      <c r="AU236" s="170">
        <f>'Projection - England'!$C$13*'Eng19'!AP236</f>
        <v>2051.4377643999824</v>
      </c>
      <c r="AV236" s="170">
        <f>'Projection - England'!$C$13*'Eng19'!AQ236</f>
        <v>0</v>
      </c>
      <c r="AW236" s="170">
        <f>'Projection - England'!$D$13*'Eng19'!AP236</f>
        <v>0</v>
      </c>
      <c r="AX236" s="170">
        <f>'Projection - England'!$D$13*'Eng19'!AQ236</f>
        <v>0</v>
      </c>
      <c r="AY236" s="170">
        <f>'Projection - England'!$E$13*'Eng19'!AP236</f>
        <v>406.41238604925377</v>
      </c>
      <c r="AZ236" s="170">
        <f>'Projection - England'!$E$13*'Eng19'!AQ236</f>
        <v>0</v>
      </c>
      <c r="BA236" s="170">
        <f>'Projection - England'!$F$13*'Eng19'!AP236</f>
        <v>834.06505874121137</v>
      </c>
      <c r="BB236" s="170">
        <f>'Projection - England'!$F$13*'Eng19'!AQ236</f>
        <v>0</v>
      </c>
      <c r="BC236" s="170">
        <f>'Projection - England'!$G$13*'Eng19'!AP236</f>
        <v>410.36988729765289</v>
      </c>
      <c r="BD236" s="170">
        <f>'Projection - England'!$G$13*'Eng19'!AQ236</f>
        <v>0</v>
      </c>
    </row>
    <row r="237" spans="1:56" ht="19.95" customHeight="1">
      <c r="A237" s="132" t="s">
        <v>259</v>
      </c>
      <c r="B237" s="20" t="s">
        <v>235</v>
      </c>
      <c r="C237" s="20" t="s">
        <v>21</v>
      </c>
      <c r="D237" s="153">
        <v>9927.9421619182503</v>
      </c>
      <c r="E237" s="154">
        <v>14428.585906287979</v>
      </c>
      <c r="F237" s="155">
        <v>5168.9764252433843</v>
      </c>
      <c r="G237" s="156">
        <v>4483.7177819062554</v>
      </c>
      <c r="H237" s="157">
        <v>10454.7071608153</v>
      </c>
      <c r="I237" s="158">
        <v>7435.2733486396992</v>
      </c>
      <c r="J237" s="159">
        <v>199.41006201178001</v>
      </c>
      <c r="K237" s="160">
        <v>0</v>
      </c>
      <c r="L237" s="161">
        <v>351.00031554543602</v>
      </c>
      <c r="M237" s="162">
        <v>0</v>
      </c>
      <c r="N237" s="163">
        <v>0.261005031079243</v>
      </c>
      <c r="O237" s="164">
        <v>19.956613144337872</v>
      </c>
      <c r="P237" s="170">
        <f t="shared" si="84"/>
        <v>52469.830780543503</v>
      </c>
      <c r="Q237" s="86">
        <f t="shared" si="99"/>
        <v>-0.94506059310872403</v>
      </c>
      <c r="R237" s="86">
        <f t="shared" si="100"/>
        <v>0</v>
      </c>
      <c r="S237" s="86">
        <f t="shared" si="101"/>
        <v>0</v>
      </c>
      <c r="T237" s="86">
        <f t="shared" si="102"/>
        <v>0</v>
      </c>
      <c r="U237" s="86">
        <f t="shared" si="103"/>
        <v>-8.8357360441388269E-2</v>
      </c>
      <c r="V237" s="86">
        <f t="shared" si="104"/>
        <v>0</v>
      </c>
      <c r="W237" s="86">
        <f t="shared" si="105"/>
        <v>0</v>
      </c>
      <c r="X237" s="86">
        <f t="shared" si="106"/>
        <v>0</v>
      </c>
      <c r="Y237" s="86">
        <f t="shared" si="107"/>
        <v>0</v>
      </c>
      <c r="Z237" s="86">
        <f t="shared" si="108"/>
        <v>0</v>
      </c>
      <c r="AA237" s="86">
        <f t="shared" si="109"/>
        <v>0</v>
      </c>
      <c r="AB237" s="86">
        <f t="shared" si="110"/>
        <v>0</v>
      </c>
      <c r="AD237" s="170">
        <f t="shared" si="85"/>
        <v>-9382.5069078915694</v>
      </c>
      <c r="AE237" s="170">
        <f t="shared" si="86"/>
        <v>0</v>
      </c>
      <c r="AF237" s="170">
        <f t="shared" si="87"/>
        <v>0</v>
      </c>
      <c r="AG237" s="170">
        <f t="shared" si="88"/>
        <v>0</v>
      </c>
      <c r="AH237" s="170">
        <f t="shared" si="89"/>
        <v>-923.75032891732042</v>
      </c>
      <c r="AI237" s="170">
        <f t="shared" si="90"/>
        <v>0</v>
      </c>
      <c r="AJ237" s="170">
        <f t="shared" si="91"/>
        <v>0</v>
      </c>
      <c r="AK237" s="170">
        <f t="shared" si="92"/>
        <v>0</v>
      </c>
      <c r="AL237" s="170">
        <f t="shared" si="93"/>
        <v>0</v>
      </c>
      <c r="AM237" s="170">
        <f t="shared" si="94"/>
        <v>0</v>
      </c>
      <c r="AN237" s="170">
        <f t="shared" si="95"/>
        <v>0</v>
      </c>
      <c r="AO237" s="170">
        <f t="shared" si="96"/>
        <v>0</v>
      </c>
      <c r="AP237" s="170">
        <f t="shared" si="97"/>
        <v>10306.25723680889</v>
      </c>
      <c r="AQ237" s="170">
        <f t="shared" si="98"/>
        <v>0</v>
      </c>
      <c r="AR237" s="170"/>
      <c r="AS237" s="170">
        <f>'Projection - England'!$B$13*'Eng19'!AP237</f>
        <v>0</v>
      </c>
      <c r="AT237" s="170">
        <f>'Projection - England'!$B$13*'Eng19'!AQ237</f>
        <v>0</v>
      </c>
      <c r="AU237" s="170">
        <f>'Projection - England'!$C$13*'Eng19'!AP237</f>
        <v>5710.7015678683911</v>
      </c>
      <c r="AV237" s="170">
        <f>'Projection - England'!$C$13*'Eng19'!AQ237</f>
        <v>0</v>
      </c>
      <c r="AW237" s="170">
        <f>'Projection - England'!$D$13*'Eng19'!AP237</f>
        <v>0</v>
      </c>
      <c r="AX237" s="170">
        <f>'Projection - England'!$D$13*'Eng19'!AQ237</f>
        <v>0</v>
      </c>
      <c r="AY237" s="170">
        <f>'Projection - England'!$E$13*'Eng19'!AP237</f>
        <v>1131.3527958238788</v>
      </c>
      <c r="AZ237" s="170">
        <f>'Projection - England'!$E$13*'Eng19'!AQ237</f>
        <v>0</v>
      </c>
      <c r="BA237" s="170">
        <f>'Projection - England'!$F$13*'Eng19'!AP237</f>
        <v>2321.8333606385659</v>
      </c>
      <c r="BB237" s="170">
        <f>'Projection - England'!$F$13*'Eng19'!AQ237</f>
        <v>0</v>
      </c>
      <c r="BC237" s="170">
        <f>'Projection - England'!$G$13*'Eng19'!AP237</f>
        <v>1142.3695124780561</v>
      </c>
      <c r="BD237" s="170">
        <f>'Projection - England'!$G$13*'Eng19'!AQ237</f>
        <v>0</v>
      </c>
    </row>
    <row r="238" spans="1:56" ht="19.95" customHeight="1">
      <c r="A238" s="132" t="s">
        <v>260</v>
      </c>
      <c r="B238" s="20" t="s">
        <v>235</v>
      </c>
      <c r="C238" s="20" t="s">
        <v>21</v>
      </c>
      <c r="D238" s="153">
        <v>7556.0272238661701</v>
      </c>
      <c r="E238" s="154">
        <v>10981.408446152611</v>
      </c>
      <c r="F238" s="155">
        <v>10217.452394498037</v>
      </c>
      <c r="G238" s="156">
        <v>8862.9100266856785</v>
      </c>
      <c r="H238" s="157">
        <v>1975.23039690273</v>
      </c>
      <c r="I238" s="158">
        <v>0</v>
      </c>
      <c r="J238" s="159">
        <v>1097.2494622885599</v>
      </c>
      <c r="K238" s="160">
        <v>0</v>
      </c>
      <c r="L238" s="161">
        <v>3587.7536255259301</v>
      </c>
      <c r="M238" s="162">
        <v>0</v>
      </c>
      <c r="N238" s="163">
        <v>2.6678658253623277</v>
      </c>
      <c r="O238" s="164">
        <v>203.98674300493124</v>
      </c>
      <c r="P238" s="170">
        <f t="shared" si="84"/>
        <v>44484.686184750011</v>
      </c>
      <c r="Q238" s="86">
        <f t="shared" si="99"/>
        <v>-0.94506059310872403</v>
      </c>
      <c r="R238" s="86">
        <f t="shared" si="100"/>
        <v>0</v>
      </c>
      <c r="S238" s="86">
        <f t="shared" si="101"/>
        <v>0</v>
      </c>
      <c r="T238" s="86">
        <f t="shared" si="102"/>
        <v>0</v>
      </c>
      <c r="U238" s="86">
        <f t="shared" si="103"/>
        <v>-8.8357360441388269E-2</v>
      </c>
      <c r="V238" s="86">
        <f t="shared" si="104"/>
        <v>0</v>
      </c>
      <c r="W238" s="86">
        <f t="shared" si="105"/>
        <v>0</v>
      </c>
      <c r="X238" s="86">
        <f t="shared" si="106"/>
        <v>0</v>
      </c>
      <c r="Y238" s="86">
        <f t="shared" si="107"/>
        <v>0</v>
      </c>
      <c r="Z238" s="86">
        <f t="shared" si="108"/>
        <v>0</v>
      </c>
      <c r="AA238" s="86">
        <f t="shared" si="109"/>
        <v>0</v>
      </c>
      <c r="AB238" s="86">
        <f t="shared" si="110"/>
        <v>0</v>
      </c>
      <c r="AD238" s="170">
        <f t="shared" si="85"/>
        <v>-7140.9035697326281</v>
      </c>
      <c r="AE238" s="170">
        <f t="shared" si="86"/>
        <v>0</v>
      </c>
      <c r="AF238" s="170">
        <f t="shared" si="87"/>
        <v>0</v>
      </c>
      <c r="AG238" s="170">
        <f t="shared" si="88"/>
        <v>0</v>
      </c>
      <c r="AH238" s="170">
        <f t="shared" si="89"/>
        <v>-174.52614413392092</v>
      </c>
      <c r="AI238" s="170">
        <f t="shared" si="90"/>
        <v>0</v>
      </c>
      <c r="AJ238" s="170">
        <f t="shared" si="91"/>
        <v>0</v>
      </c>
      <c r="AK238" s="170">
        <f t="shared" si="92"/>
        <v>0</v>
      </c>
      <c r="AL238" s="170">
        <f t="shared" si="93"/>
        <v>0</v>
      </c>
      <c r="AM238" s="170">
        <f t="shared" si="94"/>
        <v>0</v>
      </c>
      <c r="AN238" s="170">
        <f t="shared" si="95"/>
        <v>0</v>
      </c>
      <c r="AO238" s="170">
        <f t="shared" si="96"/>
        <v>0</v>
      </c>
      <c r="AP238" s="170">
        <f t="shared" si="97"/>
        <v>7315.4297138665488</v>
      </c>
      <c r="AQ238" s="170">
        <f t="shared" si="98"/>
        <v>0</v>
      </c>
      <c r="AR238" s="170"/>
      <c r="AS238" s="170">
        <f>'Projection - England'!$B$13*'Eng19'!AP238</f>
        <v>0</v>
      </c>
      <c r="AT238" s="170">
        <f>'Projection - England'!$B$13*'Eng19'!AQ238</f>
        <v>0</v>
      </c>
      <c r="AU238" s="170">
        <f>'Projection - England'!$C$13*'Eng19'!AP238</f>
        <v>4053.4827509839865</v>
      </c>
      <c r="AV238" s="170">
        <f>'Projection - England'!$C$13*'Eng19'!AQ238</f>
        <v>0</v>
      </c>
      <c r="AW238" s="170">
        <f>'Projection - England'!$D$13*'Eng19'!AP238</f>
        <v>0</v>
      </c>
      <c r="AX238" s="170">
        <f>'Projection - England'!$D$13*'Eng19'!AQ238</f>
        <v>0</v>
      </c>
      <c r="AY238" s="170">
        <f>'Projection - England'!$E$13*'Eng19'!AP238</f>
        <v>803.03951951412625</v>
      </c>
      <c r="AZ238" s="170">
        <f>'Projection - England'!$E$13*'Eng19'!AQ238</f>
        <v>0</v>
      </c>
      <c r="BA238" s="170">
        <f>'Projection - England'!$F$13*'Eng19'!AP238</f>
        <v>1648.048206714574</v>
      </c>
      <c r="BB238" s="170">
        <f>'Projection - England'!$F$13*'Eng19'!AQ238</f>
        <v>0</v>
      </c>
      <c r="BC238" s="170">
        <f>'Projection - England'!$G$13*'Eng19'!AP238</f>
        <v>810.85923665386383</v>
      </c>
      <c r="BD238" s="170">
        <f>'Projection - England'!$G$13*'Eng19'!AQ238</f>
        <v>0</v>
      </c>
    </row>
    <row r="239" spans="1:56" ht="19.95" customHeight="1">
      <c r="A239" s="132" t="s">
        <v>261</v>
      </c>
      <c r="B239" s="20" t="s">
        <v>235</v>
      </c>
      <c r="C239" s="20" t="s">
        <v>21</v>
      </c>
      <c r="D239" s="153">
        <v>8693.9684864055507</v>
      </c>
      <c r="E239" s="154">
        <v>12635.213735816671</v>
      </c>
      <c r="F239" s="155">
        <v>9602.1682303604666</v>
      </c>
      <c r="G239" s="156">
        <v>8329.1949696395332</v>
      </c>
      <c r="H239" s="157">
        <v>1226</v>
      </c>
      <c r="I239" s="158">
        <v>0</v>
      </c>
      <c r="J239" s="159">
        <v>845</v>
      </c>
      <c r="K239" s="160">
        <v>0</v>
      </c>
      <c r="L239" s="161">
        <v>2156</v>
      </c>
      <c r="M239" s="162">
        <v>0</v>
      </c>
      <c r="N239" s="163">
        <v>1.6032089490643335</v>
      </c>
      <c r="O239" s="164">
        <v>122.58239105093566</v>
      </c>
      <c r="P239" s="170">
        <f t="shared" si="84"/>
        <v>43611.731022222222</v>
      </c>
      <c r="Q239" s="86">
        <f t="shared" si="99"/>
        <v>-0.94506059310872403</v>
      </c>
      <c r="R239" s="86">
        <f t="shared" si="100"/>
        <v>0</v>
      </c>
      <c r="S239" s="86">
        <f t="shared" si="101"/>
        <v>0</v>
      </c>
      <c r="T239" s="86">
        <f t="shared" si="102"/>
        <v>0</v>
      </c>
      <c r="U239" s="86">
        <f t="shared" si="103"/>
        <v>-8.8357360441388269E-2</v>
      </c>
      <c r="V239" s="86">
        <f t="shared" si="104"/>
        <v>0</v>
      </c>
      <c r="W239" s="86">
        <f t="shared" si="105"/>
        <v>0</v>
      </c>
      <c r="X239" s="86">
        <f t="shared" si="106"/>
        <v>0</v>
      </c>
      <c r="Y239" s="86">
        <f t="shared" si="107"/>
        <v>0</v>
      </c>
      <c r="Z239" s="86">
        <f t="shared" si="108"/>
        <v>0</v>
      </c>
      <c r="AA239" s="86">
        <f t="shared" si="109"/>
        <v>0</v>
      </c>
      <c r="AB239" s="86">
        <f t="shared" si="110"/>
        <v>0</v>
      </c>
      <c r="AD239" s="170">
        <f t="shared" si="85"/>
        <v>-8216.3270142309848</v>
      </c>
      <c r="AE239" s="170">
        <f t="shared" si="86"/>
        <v>0</v>
      </c>
      <c r="AF239" s="170">
        <f t="shared" si="87"/>
        <v>0</v>
      </c>
      <c r="AG239" s="170">
        <f t="shared" si="88"/>
        <v>0</v>
      </c>
      <c r="AH239" s="170">
        <f t="shared" si="89"/>
        <v>-108.32612390114201</v>
      </c>
      <c r="AI239" s="170">
        <f t="shared" si="90"/>
        <v>0</v>
      </c>
      <c r="AJ239" s="170">
        <f t="shared" si="91"/>
        <v>0</v>
      </c>
      <c r="AK239" s="170">
        <f t="shared" si="92"/>
        <v>0</v>
      </c>
      <c r="AL239" s="170">
        <f t="shared" si="93"/>
        <v>0</v>
      </c>
      <c r="AM239" s="170">
        <f t="shared" si="94"/>
        <v>0</v>
      </c>
      <c r="AN239" s="170">
        <f t="shared" si="95"/>
        <v>0</v>
      </c>
      <c r="AO239" s="170">
        <f t="shared" si="96"/>
        <v>0</v>
      </c>
      <c r="AP239" s="170">
        <f t="shared" si="97"/>
        <v>8324.6531381321274</v>
      </c>
      <c r="AQ239" s="170">
        <f t="shared" si="98"/>
        <v>0</v>
      </c>
      <c r="AR239" s="170"/>
      <c r="AS239" s="170">
        <f>'Projection - England'!$B$13*'Eng19'!AP239</f>
        <v>0</v>
      </c>
      <c r="AT239" s="170">
        <f>'Projection - England'!$B$13*'Eng19'!AQ239</f>
        <v>0</v>
      </c>
      <c r="AU239" s="170">
        <f>'Projection - England'!$C$13*'Eng19'!AP239</f>
        <v>4612.6938844591932</v>
      </c>
      <c r="AV239" s="170">
        <f>'Projection - England'!$C$13*'Eng19'!AQ239</f>
        <v>0</v>
      </c>
      <c r="AW239" s="170">
        <f>'Projection - England'!$D$13*'Eng19'!AP239</f>
        <v>0</v>
      </c>
      <c r="AX239" s="170">
        <f>'Projection - England'!$D$13*'Eng19'!AQ239</f>
        <v>0</v>
      </c>
      <c r="AY239" s="170">
        <f>'Projection - England'!$E$13*'Eng19'!AP239</f>
        <v>913.82539613439008</v>
      </c>
      <c r="AZ239" s="170">
        <f>'Projection - England'!$E$13*'Eng19'!AQ239</f>
        <v>0</v>
      </c>
      <c r="BA239" s="170">
        <f>'Projection - England'!$F$13*'Eng19'!AP239</f>
        <v>1875.4099502608904</v>
      </c>
      <c r="BB239" s="170">
        <f>'Projection - England'!$F$13*'Eng19'!AQ239</f>
        <v>0</v>
      </c>
      <c r="BC239" s="170">
        <f>'Projection - England'!$G$13*'Eng19'!AP239</f>
        <v>922.72390727765617</v>
      </c>
      <c r="BD239" s="170">
        <f>'Projection - England'!$G$13*'Eng19'!AQ239</f>
        <v>0</v>
      </c>
    </row>
    <row r="240" spans="1:56" ht="19.95" customHeight="1">
      <c r="A240" s="132" t="s">
        <v>262</v>
      </c>
      <c r="B240" s="20" t="s">
        <v>235</v>
      </c>
      <c r="C240" s="20" t="s">
        <v>21</v>
      </c>
      <c r="D240" s="153">
        <v>2042.6573329967118</v>
      </c>
      <c r="E240" s="154">
        <v>2968.6571824827711</v>
      </c>
      <c r="F240" s="155">
        <v>19948.500342732761</v>
      </c>
      <c r="G240" s="156">
        <v>17303.898944530862</v>
      </c>
      <c r="H240" s="157">
        <v>991.20821521901098</v>
      </c>
      <c r="I240" s="158">
        <v>0</v>
      </c>
      <c r="J240" s="159">
        <v>1112.84165375618</v>
      </c>
      <c r="K240" s="160">
        <v>0</v>
      </c>
      <c r="L240" s="161">
        <v>2939.5407648432501</v>
      </c>
      <c r="M240" s="162">
        <v>0</v>
      </c>
      <c r="N240" s="163">
        <v>6.7308753910915549</v>
      </c>
      <c r="O240" s="164">
        <v>514.64707690625266</v>
      </c>
      <c r="P240" s="170">
        <f t="shared" si="84"/>
        <v>47828.682388858891</v>
      </c>
      <c r="Q240" s="86">
        <f t="shared" si="99"/>
        <v>-0.94506059310872403</v>
      </c>
      <c r="R240" s="86">
        <f t="shared" si="100"/>
        <v>0</v>
      </c>
      <c r="S240" s="86">
        <f t="shared" si="101"/>
        <v>0</v>
      </c>
      <c r="T240" s="86">
        <f t="shared" si="102"/>
        <v>0</v>
      </c>
      <c r="U240" s="86">
        <f t="shared" si="103"/>
        <v>-8.8357360441388269E-2</v>
      </c>
      <c r="V240" s="86">
        <f t="shared" si="104"/>
        <v>0</v>
      </c>
      <c r="W240" s="86">
        <f t="shared" si="105"/>
        <v>0</v>
      </c>
      <c r="X240" s="86">
        <f t="shared" si="106"/>
        <v>0</v>
      </c>
      <c r="Y240" s="86">
        <f t="shared" si="107"/>
        <v>0</v>
      </c>
      <c r="Z240" s="86">
        <f t="shared" si="108"/>
        <v>0</v>
      </c>
      <c r="AA240" s="86">
        <f t="shared" si="109"/>
        <v>0</v>
      </c>
      <c r="AB240" s="86">
        <f t="shared" si="110"/>
        <v>0</v>
      </c>
      <c r="AD240" s="170">
        <f t="shared" si="85"/>
        <v>-1930.4349506397568</v>
      </c>
      <c r="AE240" s="170">
        <f t="shared" si="86"/>
        <v>0</v>
      </c>
      <c r="AF240" s="170">
        <f t="shared" si="87"/>
        <v>0</v>
      </c>
      <c r="AG240" s="170">
        <f t="shared" si="88"/>
        <v>0</v>
      </c>
      <c r="AH240" s="170">
        <f t="shared" si="89"/>
        <v>-87.580541544571304</v>
      </c>
      <c r="AI240" s="170">
        <f t="shared" si="90"/>
        <v>0</v>
      </c>
      <c r="AJ240" s="170">
        <f t="shared" si="91"/>
        <v>0</v>
      </c>
      <c r="AK240" s="170">
        <f t="shared" si="92"/>
        <v>0</v>
      </c>
      <c r="AL240" s="170">
        <f t="shared" si="93"/>
        <v>0</v>
      </c>
      <c r="AM240" s="170">
        <f t="shared" si="94"/>
        <v>0</v>
      </c>
      <c r="AN240" s="170">
        <f t="shared" si="95"/>
        <v>0</v>
      </c>
      <c r="AO240" s="170">
        <f t="shared" si="96"/>
        <v>0</v>
      </c>
      <c r="AP240" s="170">
        <f t="shared" si="97"/>
        <v>2018.0154921843282</v>
      </c>
      <c r="AQ240" s="170">
        <f t="shared" si="98"/>
        <v>0</v>
      </c>
      <c r="AR240" s="170"/>
      <c r="AS240" s="170">
        <f>'Projection - England'!$B$13*'Eng19'!AP240</f>
        <v>0</v>
      </c>
      <c r="AT240" s="170">
        <f>'Projection - England'!$B$13*'Eng19'!AQ240</f>
        <v>0</v>
      </c>
      <c r="AU240" s="170">
        <f>'Projection - England'!$C$13*'Eng19'!AP240</f>
        <v>1118.1832522130985</v>
      </c>
      <c r="AV240" s="170">
        <f>'Projection - England'!$C$13*'Eng19'!AQ240</f>
        <v>0</v>
      </c>
      <c r="AW240" s="170">
        <f>'Projection - England'!$D$13*'Eng19'!AP240</f>
        <v>0</v>
      </c>
      <c r="AX240" s="170">
        <f>'Projection - England'!$D$13*'Eng19'!AQ240</f>
        <v>0</v>
      </c>
      <c r="AY240" s="170">
        <f>'Projection - England'!$E$13*'Eng19'!AP240</f>
        <v>221.52440179200778</v>
      </c>
      <c r="AZ240" s="170">
        <f>'Projection - England'!$E$13*'Eng19'!AQ240</f>
        <v>0</v>
      </c>
      <c r="BA240" s="170">
        <f>'Projection - England'!$F$13*'Eng19'!AP240</f>
        <v>454.62630947195248</v>
      </c>
      <c r="BB240" s="170">
        <f>'Projection - England'!$F$13*'Eng19'!AQ240</f>
        <v>0</v>
      </c>
      <c r="BC240" s="170">
        <f>'Projection - England'!$G$13*'Eng19'!AP240</f>
        <v>223.68152870726988</v>
      </c>
      <c r="BD240" s="170">
        <f>'Projection - England'!$G$13*'Eng19'!AQ240</f>
        <v>0</v>
      </c>
    </row>
    <row r="241" spans="1:56" ht="19.95" customHeight="1">
      <c r="A241" s="132" t="s">
        <v>263</v>
      </c>
      <c r="B241" s="20" t="s">
        <v>235</v>
      </c>
      <c r="C241" s="20" t="s">
        <v>21</v>
      </c>
      <c r="D241" s="153">
        <v>9179.0991484598071</v>
      </c>
      <c r="E241" s="154">
        <v>13340.269156070221</v>
      </c>
      <c r="F241" s="155">
        <v>11667.573469335317</v>
      </c>
      <c r="G241" s="156">
        <v>10120.786463771341</v>
      </c>
      <c r="H241" s="157">
        <v>2700.8979941068001</v>
      </c>
      <c r="I241" s="158">
        <v>0</v>
      </c>
      <c r="J241" s="159">
        <v>1658.3370863755899</v>
      </c>
      <c r="K241" s="160">
        <v>0</v>
      </c>
      <c r="L241" s="161">
        <v>650.26656800922296</v>
      </c>
      <c r="M241" s="162">
        <v>0</v>
      </c>
      <c r="N241" s="163">
        <v>2.6398534871396779</v>
      </c>
      <c r="O241" s="164">
        <v>201.84490154361455</v>
      </c>
      <c r="P241" s="170">
        <f t="shared" si="84"/>
        <v>49521.714641159051</v>
      </c>
      <c r="Q241" s="86">
        <f t="shared" si="99"/>
        <v>-0.94506059310872403</v>
      </c>
      <c r="R241" s="86">
        <f t="shared" si="100"/>
        <v>0</v>
      </c>
      <c r="S241" s="86">
        <f t="shared" si="101"/>
        <v>0</v>
      </c>
      <c r="T241" s="86">
        <f t="shared" si="102"/>
        <v>0</v>
      </c>
      <c r="U241" s="86">
        <f t="shared" si="103"/>
        <v>-8.8357360441388269E-2</v>
      </c>
      <c r="V241" s="86">
        <f t="shared" si="104"/>
        <v>0</v>
      </c>
      <c r="W241" s="86">
        <f t="shared" si="105"/>
        <v>0</v>
      </c>
      <c r="X241" s="86">
        <f t="shared" si="106"/>
        <v>0</v>
      </c>
      <c r="Y241" s="86">
        <f t="shared" si="107"/>
        <v>0</v>
      </c>
      <c r="Z241" s="86">
        <f t="shared" si="108"/>
        <v>0</v>
      </c>
      <c r="AA241" s="86">
        <f t="shared" si="109"/>
        <v>0</v>
      </c>
      <c r="AB241" s="86">
        <f t="shared" si="110"/>
        <v>0</v>
      </c>
      <c r="AD241" s="170">
        <f t="shared" si="85"/>
        <v>-8674.804885447209</v>
      </c>
      <c r="AE241" s="170">
        <f t="shared" si="86"/>
        <v>0</v>
      </c>
      <c r="AF241" s="170">
        <f t="shared" si="87"/>
        <v>0</v>
      </c>
      <c r="AG241" s="170">
        <f t="shared" si="88"/>
        <v>0</v>
      </c>
      <c r="AH241" s="170">
        <f t="shared" si="89"/>
        <v>-238.64421758071711</v>
      </c>
      <c r="AI241" s="170">
        <f t="shared" si="90"/>
        <v>0</v>
      </c>
      <c r="AJ241" s="170">
        <f t="shared" si="91"/>
        <v>0</v>
      </c>
      <c r="AK241" s="170">
        <f t="shared" si="92"/>
        <v>0</v>
      </c>
      <c r="AL241" s="170">
        <f t="shared" si="93"/>
        <v>0</v>
      </c>
      <c r="AM241" s="170">
        <f t="shared" si="94"/>
        <v>0</v>
      </c>
      <c r="AN241" s="170">
        <f t="shared" si="95"/>
        <v>0</v>
      </c>
      <c r="AO241" s="170">
        <f t="shared" si="96"/>
        <v>0</v>
      </c>
      <c r="AP241" s="170">
        <f t="shared" si="97"/>
        <v>8913.449103027926</v>
      </c>
      <c r="AQ241" s="170">
        <f t="shared" si="98"/>
        <v>0</v>
      </c>
      <c r="AR241" s="170"/>
      <c r="AS241" s="170">
        <f>'Projection - England'!$B$13*'Eng19'!AP241</f>
        <v>0</v>
      </c>
      <c r="AT241" s="170">
        <f>'Projection - England'!$B$13*'Eng19'!AQ241</f>
        <v>0</v>
      </c>
      <c r="AU241" s="170">
        <f>'Projection - England'!$C$13*'Eng19'!AP241</f>
        <v>4938.9459818623163</v>
      </c>
      <c r="AV241" s="170">
        <f>'Projection - England'!$C$13*'Eng19'!AQ241</f>
        <v>0</v>
      </c>
      <c r="AW241" s="170">
        <f>'Projection - England'!$D$13*'Eng19'!AP241</f>
        <v>0</v>
      </c>
      <c r="AX241" s="170">
        <f>'Projection - England'!$D$13*'Eng19'!AQ241</f>
        <v>0</v>
      </c>
      <c r="AY241" s="170">
        <f>'Projection - England'!$E$13*'Eng19'!AP241</f>
        <v>978.45952526087547</v>
      </c>
      <c r="AZ241" s="170">
        <f>'Projection - England'!$E$13*'Eng19'!AQ241</f>
        <v>0</v>
      </c>
      <c r="BA241" s="170">
        <f>'Projection - England'!$F$13*'Eng19'!AP241</f>
        <v>2008.0561750244135</v>
      </c>
      <c r="BB241" s="170">
        <f>'Projection - England'!$F$13*'Eng19'!AQ241</f>
        <v>0</v>
      </c>
      <c r="BC241" s="170">
        <f>'Projection - England'!$G$13*'Eng19'!AP241</f>
        <v>987.98742088032304</v>
      </c>
      <c r="BD241" s="170">
        <f>'Projection - England'!$G$13*'Eng19'!AQ241</f>
        <v>0</v>
      </c>
    </row>
    <row r="242" spans="1:56" ht="19.95" customHeight="1">
      <c r="A242" s="132" t="s">
        <v>264</v>
      </c>
      <c r="B242" s="20" t="s">
        <v>235</v>
      </c>
      <c r="C242" s="20" t="s">
        <v>21</v>
      </c>
      <c r="D242" s="153">
        <v>8793.6687646253013</v>
      </c>
      <c r="E242" s="154">
        <v>12780.111238815072</v>
      </c>
      <c r="F242" s="155">
        <v>11214.76588174831</v>
      </c>
      <c r="G242" s="156">
        <v>9728.008229703395</v>
      </c>
      <c r="H242" s="157">
        <v>1890.9313191946301</v>
      </c>
      <c r="I242" s="158">
        <v>0</v>
      </c>
      <c r="J242" s="159">
        <v>85.991846502491398</v>
      </c>
      <c r="K242" s="160">
        <v>0</v>
      </c>
      <c r="L242" s="161">
        <v>2822.3767190795102</v>
      </c>
      <c r="M242" s="162">
        <v>0</v>
      </c>
      <c r="N242" s="163">
        <v>13.343022076689312</v>
      </c>
      <c r="O242" s="164">
        <v>1020.2160803559505</v>
      </c>
      <c r="P242" s="170">
        <f t="shared" si="84"/>
        <v>48349.413102101345</v>
      </c>
      <c r="Q242" s="86">
        <f t="shared" si="99"/>
        <v>-0.94506059310872403</v>
      </c>
      <c r="R242" s="86">
        <f t="shared" si="100"/>
        <v>0</v>
      </c>
      <c r="S242" s="86">
        <f t="shared" si="101"/>
        <v>0</v>
      </c>
      <c r="T242" s="86">
        <f t="shared" si="102"/>
        <v>0</v>
      </c>
      <c r="U242" s="86">
        <f t="shared" si="103"/>
        <v>-8.8357360441388269E-2</v>
      </c>
      <c r="V242" s="86">
        <f t="shared" si="104"/>
        <v>0</v>
      </c>
      <c r="W242" s="86">
        <f t="shared" si="105"/>
        <v>0</v>
      </c>
      <c r="X242" s="86">
        <f t="shared" si="106"/>
        <v>0</v>
      </c>
      <c r="Y242" s="86">
        <f t="shared" si="107"/>
        <v>0</v>
      </c>
      <c r="Z242" s="86">
        <f t="shared" si="108"/>
        <v>0</v>
      </c>
      <c r="AA242" s="86">
        <f t="shared" si="109"/>
        <v>0</v>
      </c>
      <c r="AB242" s="86">
        <f t="shared" si="110"/>
        <v>0</v>
      </c>
      <c r="AD242" s="170">
        <f t="shared" si="85"/>
        <v>-8310.5498182984484</v>
      </c>
      <c r="AE242" s="170">
        <f t="shared" si="86"/>
        <v>0</v>
      </c>
      <c r="AF242" s="170">
        <f t="shared" si="87"/>
        <v>0</v>
      </c>
      <c r="AG242" s="170">
        <f t="shared" si="88"/>
        <v>0</v>
      </c>
      <c r="AH242" s="170">
        <f t="shared" si="89"/>
        <v>-167.07770013998973</v>
      </c>
      <c r="AI242" s="170">
        <f t="shared" si="90"/>
        <v>0</v>
      </c>
      <c r="AJ242" s="170">
        <f t="shared" si="91"/>
        <v>0</v>
      </c>
      <c r="AK242" s="170">
        <f t="shared" si="92"/>
        <v>0</v>
      </c>
      <c r="AL242" s="170">
        <f t="shared" si="93"/>
        <v>0</v>
      </c>
      <c r="AM242" s="170">
        <f t="shared" si="94"/>
        <v>0</v>
      </c>
      <c r="AN242" s="170">
        <f t="shared" si="95"/>
        <v>0</v>
      </c>
      <c r="AO242" s="170">
        <f t="shared" si="96"/>
        <v>0</v>
      </c>
      <c r="AP242" s="170">
        <f t="shared" si="97"/>
        <v>8477.6275184384376</v>
      </c>
      <c r="AQ242" s="170">
        <f t="shared" si="98"/>
        <v>0</v>
      </c>
      <c r="AR242" s="170"/>
      <c r="AS242" s="170">
        <f>'Projection - England'!$B$13*'Eng19'!AP242</f>
        <v>0</v>
      </c>
      <c r="AT242" s="170">
        <f>'Projection - England'!$B$13*'Eng19'!AQ242</f>
        <v>0</v>
      </c>
      <c r="AU242" s="170">
        <f>'Projection - England'!$C$13*'Eng19'!AP242</f>
        <v>4697.4570543846339</v>
      </c>
      <c r="AV242" s="170">
        <f>'Projection - England'!$C$13*'Eng19'!AQ242</f>
        <v>0</v>
      </c>
      <c r="AW242" s="170">
        <f>'Projection - England'!$D$13*'Eng19'!AP242</f>
        <v>0</v>
      </c>
      <c r="AX242" s="170">
        <f>'Projection - England'!$D$13*'Eng19'!AQ242</f>
        <v>0</v>
      </c>
      <c r="AY242" s="170">
        <f>'Projection - England'!$E$13*'Eng19'!AP242</f>
        <v>930.61791245455868</v>
      </c>
      <c r="AZ242" s="170">
        <f>'Projection - England'!$E$13*'Eng19'!AQ242</f>
        <v>0</v>
      </c>
      <c r="BA242" s="170">
        <f>'Projection - England'!$F$13*'Eng19'!AP242</f>
        <v>1909.872608368207</v>
      </c>
      <c r="BB242" s="170">
        <f>'Projection - England'!$F$13*'Eng19'!AQ242</f>
        <v>0</v>
      </c>
      <c r="BC242" s="170">
        <f>'Projection - England'!$G$13*'Eng19'!AP242</f>
        <v>939.67994323103994</v>
      </c>
      <c r="BD242" s="170">
        <f>'Projection - England'!$G$13*'Eng19'!AQ242</f>
        <v>0</v>
      </c>
    </row>
    <row r="243" spans="1:56" ht="19.95" customHeight="1">
      <c r="A243" s="132" t="s">
        <v>265</v>
      </c>
      <c r="B243" s="20" t="s">
        <v>235</v>
      </c>
      <c r="C243" s="20" t="s">
        <v>21</v>
      </c>
      <c r="D243" s="153">
        <v>3060.1484763706671</v>
      </c>
      <c r="E243" s="154">
        <v>4447.4085824830381</v>
      </c>
      <c r="F243" s="155">
        <v>18292.719237372025</v>
      </c>
      <c r="G243" s="156">
        <v>15867.627123132341</v>
      </c>
      <c r="H243" s="157">
        <v>4957.7025179943003</v>
      </c>
      <c r="I243" s="158">
        <v>0</v>
      </c>
      <c r="J243" s="159">
        <v>1253.71327317031</v>
      </c>
      <c r="K243" s="160">
        <v>0</v>
      </c>
      <c r="L243" s="161">
        <v>2662.8067708808699</v>
      </c>
      <c r="M243" s="162">
        <v>0</v>
      </c>
      <c r="N243" s="163">
        <v>6.2111119792712524</v>
      </c>
      <c r="O243" s="164">
        <v>474.90563095255487</v>
      </c>
      <c r="P243" s="170">
        <f t="shared" si="84"/>
        <v>51023.242724335381</v>
      </c>
      <c r="Q243" s="86">
        <f t="shared" si="99"/>
        <v>-0.94506059310872403</v>
      </c>
      <c r="R243" s="86">
        <f t="shared" si="100"/>
        <v>0</v>
      </c>
      <c r="S243" s="86">
        <f t="shared" si="101"/>
        <v>0</v>
      </c>
      <c r="T243" s="86">
        <f t="shared" si="102"/>
        <v>0</v>
      </c>
      <c r="U243" s="86">
        <f t="shared" si="103"/>
        <v>-8.8357360441388269E-2</v>
      </c>
      <c r="V243" s="86">
        <f t="shared" si="104"/>
        <v>0</v>
      </c>
      <c r="W243" s="86">
        <f t="shared" si="105"/>
        <v>0</v>
      </c>
      <c r="X243" s="86">
        <f t="shared" si="106"/>
        <v>0</v>
      </c>
      <c r="Y243" s="86">
        <f t="shared" si="107"/>
        <v>0</v>
      </c>
      <c r="Z243" s="86">
        <f t="shared" si="108"/>
        <v>0</v>
      </c>
      <c r="AA243" s="86">
        <f t="shared" si="109"/>
        <v>0</v>
      </c>
      <c r="AB243" s="86">
        <f t="shared" si="110"/>
        <v>0</v>
      </c>
      <c r="AD243" s="170">
        <f t="shared" si="85"/>
        <v>-2892.0257340796211</v>
      </c>
      <c r="AE243" s="170">
        <f t="shared" si="86"/>
        <v>0</v>
      </c>
      <c r="AF243" s="170">
        <f t="shared" si="87"/>
        <v>0</v>
      </c>
      <c r="AG243" s="170">
        <f t="shared" si="88"/>
        <v>0</v>
      </c>
      <c r="AH243" s="170">
        <f t="shared" si="89"/>
        <v>-438.04950834360062</v>
      </c>
      <c r="AI243" s="170">
        <f t="shared" si="90"/>
        <v>0</v>
      </c>
      <c r="AJ243" s="170">
        <f t="shared" si="91"/>
        <v>0</v>
      </c>
      <c r="AK243" s="170">
        <f t="shared" si="92"/>
        <v>0</v>
      </c>
      <c r="AL243" s="170">
        <f t="shared" si="93"/>
        <v>0</v>
      </c>
      <c r="AM243" s="170">
        <f t="shared" si="94"/>
        <v>0</v>
      </c>
      <c r="AN243" s="170">
        <f t="shared" si="95"/>
        <v>0</v>
      </c>
      <c r="AO243" s="170">
        <f t="shared" si="96"/>
        <v>0</v>
      </c>
      <c r="AP243" s="170">
        <f t="shared" si="97"/>
        <v>3330.0752424232219</v>
      </c>
      <c r="AQ243" s="170">
        <f t="shared" si="98"/>
        <v>0</v>
      </c>
      <c r="AR243" s="170"/>
      <c r="AS243" s="170">
        <f>'Projection - England'!$B$13*'Eng19'!AP243</f>
        <v>0</v>
      </c>
      <c r="AT243" s="170">
        <f>'Projection - England'!$B$13*'Eng19'!AQ243</f>
        <v>0</v>
      </c>
      <c r="AU243" s="170">
        <f>'Projection - England'!$C$13*'Eng19'!AP243</f>
        <v>1845.1961241668205</v>
      </c>
      <c r="AV243" s="170">
        <f>'Projection - England'!$C$13*'Eng19'!AQ243</f>
        <v>0</v>
      </c>
      <c r="AW243" s="170">
        <f>'Projection - England'!$D$13*'Eng19'!AP243</f>
        <v>0</v>
      </c>
      <c r="AX243" s="170">
        <f>'Projection - England'!$D$13*'Eng19'!AQ243</f>
        <v>0</v>
      </c>
      <c r="AY243" s="170">
        <f>'Projection - England'!$E$13*'Eng19'!AP243</f>
        <v>365.55364855087925</v>
      </c>
      <c r="AZ243" s="170">
        <f>'Projection - England'!$E$13*'Eng19'!AQ243</f>
        <v>0</v>
      </c>
      <c r="BA243" s="170">
        <f>'Projection - England'!$F$13*'Eng19'!AP243</f>
        <v>750.21218795901177</v>
      </c>
      <c r="BB243" s="170">
        <f>'Projection - England'!$F$13*'Eng19'!AQ243</f>
        <v>0</v>
      </c>
      <c r="BC243" s="170">
        <f>'Projection - England'!$G$13*'Eng19'!AP243</f>
        <v>369.11328174651129</v>
      </c>
      <c r="BD243" s="170">
        <f>'Projection - England'!$G$13*'Eng19'!AQ243</f>
        <v>0</v>
      </c>
    </row>
    <row r="244" spans="1:56" ht="19.95" customHeight="1">
      <c r="A244" s="132" t="s">
        <v>266</v>
      </c>
      <c r="B244" s="20" t="s">
        <v>235</v>
      </c>
      <c r="C244" s="20" t="s">
        <v>21</v>
      </c>
      <c r="D244" s="153">
        <v>1211.1504274765236</v>
      </c>
      <c r="E244" s="154">
        <v>1760.2024370482352</v>
      </c>
      <c r="F244" s="155">
        <v>20714.219095073346</v>
      </c>
      <c r="G244" s="156">
        <v>17968.105259932443</v>
      </c>
      <c r="H244" s="157">
        <v>1169.5212790457599</v>
      </c>
      <c r="I244" s="158">
        <v>0</v>
      </c>
      <c r="J244" s="159">
        <v>1884.07360869328</v>
      </c>
      <c r="K244" s="160">
        <v>0</v>
      </c>
      <c r="L244" s="161">
        <v>1337.5124784999</v>
      </c>
      <c r="M244" s="162">
        <v>0</v>
      </c>
      <c r="N244" s="163">
        <v>3.8869385103949701</v>
      </c>
      <c r="O244" s="164">
        <v>297.19782736383524</v>
      </c>
      <c r="P244" s="170">
        <f t="shared" si="84"/>
        <v>46345.86935164372</v>
      </c>
      <c r="Q244" s="86">
        <f t="shared" si="99"/>
        <v>-0.94506059310872403</v>
      </c>
      <c r="R244" s="86">
        <f t="shared" si="100"/>
        <v>0</v>
      </c>
      <c r="S244" s="86">
        <f t="shared" si="101"/>
        <v>0</v>
      </c>
      <c r="T244" s="86">
        <f t="shared" si="102"/>
        <v>0</v>
      </c>
      <c r="U244" s="86">
        <f t="shared" si="103"/>
        <v>-8.8357360441388269E-2</v>
      </c>
      <c r="V244" s="86">
        <f t="shared" si="104"/>
        <v>0</v>
      </c>
      <c r="W244" s="86">
        <f t="shared" si="105"/>
        <v>0</v>
      </c>
      <c r="X244" s="86">
        <f t="shared" si="106"/>
        <v>0</v>
      </c>
      <c r="Y244" s="86">
        <f t="shared" si="107"/>
        <v>0</v>
      </c>
      <c r="Z244" s="86">
        <f t="shared" si="108"/>
        <v>0</v>
      </c>
      <c r="AA244" s="86">
        <f t="shared" si="109"/>
        <v>0</v>
      </c>
      <c r="AB244" s="86">
        <f t="shared" si="110"/>
        <v>0</v>
      </c>
      <c r="AD244" s="170">
        <f t="shared" si="85"/>
        <v>-1144.610541334848</v>
      </c>
      <c r="AE244" s="170">
        <f t="shared" si="86"/>
        <v>0</v>
      </c>
      <c r="AF244" s="170">
        <f t="shared" si="87"/>
        <v>0</v>
      </c>
      <c r="AG244" s="170">
        <f t="shared" si="88"/>
        <v>0</v>
      </c>
      <c r="AH244" s="170">
        <f t="shared" si="89"/>
        <v>-103.33581319651964</v>
      </c>
      <c r="AI244" s="170">
        <f t="shared" si="90"/>
        <v>0</v>
      </c>
      <c r="AJ244" s="170">
        <f t="shared" si="91"/>
        <v>0</v>
      </c>
      <c r="AK244" s="170">
        <f t="shared" si="92"/>
        <v>0</v>
      </c>
      <c r="AL244" s="170">
        <f t="shared" si="93"/>
        <v>0</v>
      </c>
      <c r="AM244" s="170">
        <f t="shared" si="94"/>
        <v>0</v>
      </c>
      <c r="AN244" s="170">
        <f t="shared" si="95"/>
        <v>0</v>
      </c>
      <c r="AO244" s="170">
        <f t="shared" si="96"/>
        <v>0</v>
      </c>
      <c r="AP244" s="170">
        <f t="shared" si="97"/>
        <v>1247.9463545313677</v>
      </c>
      <c r="AQ244" s="170">
        <f t="shared" si="98"/>
        <v>0</v>
      </c>
      <c r="AR244" s="170"/>
      <c r="AS244" s="170">
        <f>'Projection - England'!$B$13*'Eng19'!AP244</f>
        <v>0</v>
      </c>
      <c r="AT244" s="170">
        <f>'Projection - England'!$B$13*'Eng19'!AQ244</f>
        <v>0</v>
      </c>
      <c r="AU244" s="170">
        <f>'Projection - England'!$C$13*'Eng19'!AP244</f>
        <v>691.48761181557097</v>
      </c>
      <c r="AV244" s="170">
        <f>'Projection - England'!$C$13*'Eng19'!AQ244</f>
        <v>0</v>
      </c>
      <c r="AW244" s="170">
        <f>'Projection - England'!$D$13*'Eng19'!AP244</f>
        <v>0</v>
      </c>
      <c r="AX244" s="170">
        <f>'Projection - England'!$D$13*'Eng19'!AQ244</f>
        <v>0</v>
      </c>
      <c r="AY244" s="170">
        <f>'Projection - England'!$E$13*'Eng19'!AP244</f>
        <v>136.99130196312026</v>
      </c>
      <c r="AZ244" s="170">
        <f>'Projection - England'!$E$13*'Eng19'!AQ244</f>
        <v>0</v>
      </c>
      <c r="BA244" s="170">
        <f>'Projection - England'!$F$13*'Eng19'!AP244</f>
        <v>281.14216554674005</v>
      </c>
      <c r="BB244" s="170">
        <f>'Projection - England'!$F$13*'Eng19'!AQ244</f>
        <v>0</v>
      </c>
      <c r="BC244" s="170">
        <f>'Projection - England'!$G$13*'Eng19'!AP244</f>
        <v>138.32527520593666</v>
      </c>
      <c r="BD244" s="170">
        <f>'Projection - England'!$G$13*'Eng19'!AQ244</f>
        <v>0</v>
      </c>
    </row>
    <row r="245" spans="1:56" ht="19.95" customHeight="1">
      <c r="A245" s="132" t="s">
        <v>267</v>
      </c>
      <c r="B245" s="20" t="s">
        <v>235</v>
      </c>
      <c r="C245" s="20" t="s">
        <v>21</v>
      </c>
      <c r="D245" s="153">
        <v>2234.1363705483041</v>
      </c>
      <c r="E245" s="154">
        <v>3246.939599675326</v>
      </c>
      <c r="F245" s="155">
        <v>20770.433448469739</v>
      </c>
      <c r="G245" s="156">
        <v>18016.867195601342</v>
      </c>
      <c r="H245" s="157">
        <v>1007.41094843218</v>
      </c>
      <c r="I245" s="158">
        <v>0</v>
      </c>
      <c r="J245" s="159">
        <v>784.19817863799597</v>
      </c>
      <c r="K245" s="160">
        <v>0</v>
      </c>
      <c r="L245" s="161">
        <v>1212.2567285515099</v>
      </c>
      <c r="M245" s="162">
        <v>0</v>
      </c>
      <c r="N245" s="163">
        <v>16.414583468669498</v>
      </c>
      <c r="O245" s="164">
        <v>1255.0696469533775</v>
      </c>
      <c r="P245" s="170">
        <f t="shared" si="84"/>
        <v>48543.72670033844</v>
      </c>
      <c r="Q245" s="86">
        <f t="shared" si="99"/>
        <v>-0.94506059310872403</v>
      </c>
      <c r="R245" s="86">
        <f t="shared" si="100"/>
        <v>0</v>
      </c>
      <c r="S245" s="86">
        <f t="shared" si="101"/>
        <v>0</v>
      </c>
      <c r="T245" s="86">
        <f t="shared" si="102"/>
        <v>0</v>
      </c>
      <c r="U245" s="86">
        <f t="shared" si="103"/>
        <v>-8.8357360441388269E-2</v>
      </c>
      <c r="V245" s="86">
        <f t="shared" si="104"/>
        <v>0</v>
      </c>
      <c r="W245" s="86">
        <f t="shared" si="105"/>
        <v>0</v>
      </c>
      <c r="X245" s="86">
        <f t="shared" si="106"/>
        <v>0</v>
      </c>
      <c r="Y245" s="86">
        <f t="shared" si="107"/>
        <v>0</v>
      </c>
      <c r="Z245" s="86">
        <f t="shared" si="108"/>
        <v>0</v>
      </c>
      <c r="AA245" s="86">
        <f t="shared" si="109"/>
        <v>0</v>
      </c>
      <c r="AB245" s="86">
        <f t="shared" si="110"/>
        <v>0</v>
      </c>
      <c r="AD245" s="170">
        <f t="shared" si="85"/>
        <v>-2111.3942434361525</v>
      </c>
      <c r="AE245" s="170">
        <f t="shared" si="86"/>
        <v>0</v>
      </c>
      <c r="AF245" s="170">
        <f t="shared" si="87"/>
        <v>0</v>
      </c>
      <c r="AG245" s="170">
        <f t="shared" si="88"/>
        <v>0</v>
      </c>
      <c r="AH245" s="170">
        <f t="shared" si="89"/>
        <v>-89.012172283222938</v>
      </c>
      <c r="AI245" s="170">
        <f t="shared" si="90"/>
        <v>0</v>
      </c>
      <c r="AJ245" s="170">
        <f t="shared" si="91"/>
        <v>0</v>
      </c>
      <c r="AK245" s="170">
        <f t="shared" si="92"/>
        <v>0</v>
      </c>
      <c r="AL245" s="170">
        <f t="shared" si="93"/>
        <v>0</v>
      </c>
      <c r="AM245" s="170">
        <f t="shared" si="94"/>
        <v>0</v>
      </c>
      <c r="AN245" s="170">
        <f t="shared" si="95"/>
        <v>0</v>
      </c>
      <c r="AO245" s="170">
        <f t="shared" si="96"/>
        <v>0</v>
      </c>
      <c r="AP245" s="170">
        <f t="shared" si="97"/>
        <v>2200.4064157193752</v>
      </c>
      <c r="AQ245" s="170">
        <f t="shared" si="98"/>
        <v>0</v>
      </c>
      <c r="AR245" s="170"/>
      <c r="AS245" s="170">
        <f>'Projection - England'!$B$13*'Eng19'!AP245</f>
        <v>0</v>
      </c>
      <c r="AT245" s="170">
        <f>'Projection - England'!$B$13*'Eng19'!AQ245</f>
        <v>0</v>
      </c>
      <c r="AU245" s="170">
        <f>'Projection - England'!$C$13*'Eng19'!AP245</f>
        <v>1219.2461413942985</v>
      </c>
      <c r="AV245" s="170">
        <f>'Projection - England'!$C$13*'Eng19'!AQ245</f>
        <v>0</v>
      </c>
      <c r="AW245" s="170">
        <f>'Projection - England'!$D$13*'Eng19'!AP245</f>
        <v>0</v>
      </c>
      <c r="AX245" s="170">
        <f>'Projection - England'!$D$13*'Eng19'!AQ245</f>
        <v>0</v>
      </c>
      <c r="AY245" s="170">
        <f>'Projection - England'!$E$13*'Eng19'!AP245</f>
        <v>241.54607178655237</v>
      </c>
      <c r="AZ245" s="170">
        <f>'Projection - England'!$E$13*'Eng19'!AQ245</f>
        <v>0</v>
      </c>
      <c r="BA245" s="170">
        <f>'Projection - England'!$F$13*'Eng19'!AP245</f>
        <v>495.71603983778135</v>
      </c>
      <c r="BB245" s="170">
        <f>'Projection - England'!$F$13*'Eng19'!AQ245</f>
        <v>0</v>
      </c>
      <c r="BC245" s="170">
        <f>'Projection - England'!$G$13*'Eng19'!AP245</f>
        <v>243.89816270074351</v>
      </c>
      <c r="BD245" s="170">
        <f>'Projection - England'!$G$13*'Eng19'!AQ245</f>
        <v>0</v>
      </c>
    </row>
    <row r="246" spans="1:56" ht="19.95" customHeight="1">
      <c r="A246" s="132" t="s">
        <v>268</v>
      </c>
      <c r="B246" s="20" t="s">
        <v>235</v>
      </c>
      <c r="C246" s="20" t="s">
        <v>21</v>
      </c>
      <c r="D246" s="153">
        <v>2139.7444769921331</v>
      </c>
      <c r="E246" s="154">
        <v>3109.7569365594427</v>
      </c>
      <c r="F246" s="155">
        <v>18944.416999996407</v>
      </c>
      <c r="G246" s="156">
        <v>16432.928375511314</v>
      </c>
      <c r="H246" s="157">
        <v>3228.8112221021102</v>
      </c>
      <c r="I246" s="158">
        <v>0</v>
      </c>
      <c r="J246" s="159">
        <v>2257.5894954852902</v>
      </c>
      <c r="K246" s="160">
        <v>0</v>
      </c>
      <c r="L246" s="161">
        <v>1622.75845608233</v>
      </c>
      <c r="M246" s="162">
        <v>0</v>
      </c>
      <c r="N246" s="163">
        <v>5.1883612793656715</v>
      </c>
      <c r="O246" s="164">
        <v>396.70545229423755</v>
      </c>
      <c r="P246" s="170">
        <f t="shared" si="84"/>
        <v>48137.899776302635</v>
      </c>
      <c r="Q246" s="86">
        <f t="shared" si="99"/>
        <v>-0.94506059310872403</v>
      </c>
      <c r="R246" s="86">
        <f t="shared" si="100"/>
        <v>0</v>
      </c>
      <c r="S246" s="86">
        <f t="shared" si="101"/>
        <v>0</v>
      </c>
      <c r="T246" s="86">
        <f t="shared" si="102"/>
        <v>0</v>
      </c>
      <c r="U246" s="86">
        <f t="shared" si="103"/>
        <v>-8.8357360441388269E-2</v>
      </c>
      <c r="V246" s="86">
        <f t="shared" si="104"/>
        <v>0</v>
      </c>
      <c r="W246" s="86">
        <f t="shared" si="105"/>
        <v>0</v>
      </c>
      <c r="X246" s="86">
        <f t="shared" si="106"/>
        <v>0</v>
      </c>
      <c r="Y246" s="86">
        <f t="shared" si="107"/>
        <v>0</v>
      </c>
      <c r="Z246" s="86">
        <f t="shared" si="108"/>
        <v>0</v>
      </c>
      <c r="AA246" s="86">
        <f t="shared" si="109"/>
        <v>0</v>
      </c>
      <c r="AB246" s="86">
        <f t="shared" si="110"/>
        <v>0</v>
      </c>
      <c r="AD246" s="170">
        <f t="shared" si="85"/>
        <v>-2022.1881845273017</v>
      </c>
      <c r="AE246" s="170">
        <f t="shared" si="86"/>
        <v>0</v>
      </c>
      <c r="AF246" s="170">
        <f t="shared" si="87"/>
        <v>0</v>
      </c>
      <c r="AG246" s="170">
        <f t="shared" si="88"/>
        <v>0</v>
      </c>
      <c r="AH246" s="170">
        <f t="shared" si="89"/>
        <v>-285.28923694847549</v>
      </c>
      <c r="AI246" s="170">
        <f t="shared" si="90"/>
        <v>0</v>
      </c>
      <c r="AJ246" s="170">
        <f t="shared" si="91"/>
        <v>0</v>
      </c>
      <c r="AK246" s="170">
        <f t="shared" si="92"/>
        <v>0</v>
      </c>
      <c r="AL246" s="170">
        <f t="shared" si="93"/>
        <v>0</v>
      </c>
      <c r="AM246" s="170">
        <f t="shared" si="94"/>
        <v>0</v>
      </c>
      <c r="AN246" s="170">
        <f t="shared" si="95"/>
        <v>0</v>
      </c>
      <c r="AO246" s="170">
        <f t="shared" si="96"/>
        <v>0</v>
      </c>
      <c r="AP246" s="170">
        <f t="shared" si="97"/>
        <v>2307.4774214757772</v>
      </c>
      <c r="AQ246" s="170">
        <f t="shared" si="98"/>
        <v>0</v>
      </c>
      <c r="AR246" s="170"/>
      <c r="AS246" s="170">
        <f>'Projection - England'!$B$13*'Eng19'!AP246</f>
        <v>0</v>
      </c>
      <c r="AT246" s="170">
        <f>'Projection - England'!$B$13*'Eng19'!AQ246</f>
        <v>0</v>
      </c>
      <c r="AU246" s="170">
        <f>'Projection - England'!$C$13*'Eng19'!AP246</f>
        <v>1278.5742317375639</v>
      </c>
      <c r="AV246" s="170">
        <f>'Projection - England'!$C$13*'Eng19'!AQ246</f>
        <v>0</v>
      </c>
      <c r="AW246" s="170">
        <f>'Projection - England'!$D$13*'Eng19'!AP246</f>
        <v>0</v>
      </c>
      <c r="AX246" s="170">
        <f>'Projection - England'!$D$13*'Eng19'!AQ246</f>
        <v>0</v>
      </c>
      <c r="AY246" s="170">
        <f>'Projection - England'!$E$13*'Eng19'!AP246</f>
        <v>253.29961906669837</v>
      </c>
      <c r="AZ246" s="170">
        <f>'Projection - England'!$E$13*'Eng19'!AQ246</f>
        <v>0</v>
      </c>
      <c r="BA246" s="170">
        <f>'Projection - England'!$F$13*'Eng19'!AP246</f>
        <v>519.83740877028356</v>
      </c>
      <c r="BB246" s="170">
        <f>'Projection - England'!$F$13*'Eng19'!AQ246</f>
        <v>0</v>
      </c>
      <c r="BC246" s="170">
        <f>'Projection - England'!$G$13*'Eng19'!AP246</f>
        <v>255.76616190123195</v>
      </c>
      <c r="BD246" s="170">
        <f>'Projection - England'!$G$13*'Eng19'!AQ246</f>
        <v>0</v>
      </c>
    </row>
    <row r="247" spans="1:56" ht="19.95" customHeight="1">
      <c r="A247" s="132" t="s">
        <v>269</v>
      </c>
      <c r="B247" s="20" t="s">
        <v>235</v>
      </c>
      <c r="C247" s="20" t="s">
        <v>21</v>
      </c>
      <c r="D247" s="153">
        <v>2161.4739107309756</v>
      </c>
      <c r="E247" s="154">
        <v>3141.3369957784121</v>
      </c>
      <c r="F247" s="155">
        <v>20308.519694791095</v>
      </c>
      <c r="G247" s="156">
        <v>17616.190012985156</v>
      </c>
      <c r="H247" s="157">
        <v>1418.66844635602</v>
      </c>
      <c r="I247" s="158">
        <v>0</v>
      </c>
      <c r="J247" s="159">
        <v>797.71387370112097</v>
      </c>
      <c r="K247" s="160">
        <v>0</v>
      </c>
      <c r="L247" s="161">
        <v>2211.2531585125898</v>
      </c>
      <c r="M247" s="162">
        <v>0</v>
      </c>
      <c r="N247" s="163">
        <v>18.022875198018525</v>
      </c>
      <c r="O247" s="164">
        <v>1378.0406706656067</v>
      </c>
      <c r="P247" s="170">
        <f t="shared" si="84"/>
        <v>49051.219638718991</v>
      </c>
      <c r="Q247" s="86">
        <f t="shared" si="99"/>
        <v>-0.94506059310872403</v>
      </c>
      <c r="R247" s="86">
        <f t="shared" si="100"/>
        <v>0</v>
      </c>
      <c r="S247" s="86">
        <f t="shared" si="101"/>
        <v>0</v>
      </c>
      <c r="T247" s="86">
        <f t="shared" si="102"/>
        <v>0</v>
      </c>
      <c r="U247" s="86">
        <f t="shared" si="103"/>
        <v>-8.8357360441388269E-2</v>
      </c>
      <c r="V247" s="86">
        <f t="shared" si="104"/>
        <v>0</v>
      </c>
      <c r="W247" s="86">
        <f t="shared" si="105"/>
        <v>0</v>
      </c>
      <c r="X247" s="86">
        <f t="shared" si="106"/>
        <v>0</v>
      </c>
      <c r="Y247" s="86">
        <f t="shared" si="107"/>
        <v>0</v>
      </c>
      <c r="Z247" s="86">
        <f t="shared" si="108"/>
        <v>0</v>
      </c>
      <c r="AA247" s="86">
        <f t="shared" si="109"/>
        <v>0</v>
      </c>
      <c r="AB247" s="86">
        <f t="shared" si="110"/>
        <v>0</v>
      </c>
      <c r="AD247" s="170">
        <f t="shared" si="85"/>
        <v>-2042.723816064449</v>
      </c>
      <c r="AE247" s="170">
        <f t="shared" si="86"/>
        <v>0</v>
      </c>
      <c r="AF247" s="170">
        <f t="shared" si="87"/>
        <v>0</v>
      </c>
      <c r="AG247" s="170">
        <f t="shared" si="88"/>
        <v>0</v>
      </c>
      <c r="AH247" s="170">
        <f t="shared" si="89"/>
        <v>-125.34979926150316</v>
      </c>
      <c r="AI247" s="170">
        <f t="shared" si="90"/>
        <v>0</v>
      </c>
      <c r="AJ247" s="170">
        <f t="shared" si="91"/>
        <v>0</v>
      </c>
      <c r="AK247" s="170">
        <f t="shared" si="92"/>
        <v>0</v>
      </c>
      <c r="AL247" s="170">
        <f t="shared" si="93"/>
        <v>0</v>
      </c>
      <c r="AM247" s="170">
        <f t="shared" si="94"/>
        <v>0</v>
      </c>
      <c r="AN247" s="170">
        <f t="shared" si="95"/>
        <v>0</v>
      </c>
      <c r="AO247" s="170">
        <f t="shared" si="96"/>
        <v>0</v>
      </c>
      <c r="AP247" s="170">
        <f t="shared" si="97"/>
        <v>2168.0736153259522</v>
      </c>
      <c r="AQ247" s="170">
        <f t="shared" si="98"/>
        <v>0</v>
      </c>
      <c r="AR247" s="170"/>
      <c r="AS247" s="170">
        <f>'Projection - England'!$B$13*'Eng19'!AP247</f>
        <v>0</v>
      </c>
      <c r="AT247" s="170">
        <f>'Projection - England'!$B$13*'Eng19'!AQ247</f>
        <v>0</v>
      </c>
      <c r="AU247" s="170">
        <f>'Projection - England'!$C$13*'Eng19'!AP247</f>
        <v>1201.3305227892397</v>
      </c>
      <c r="AV247" s="170">
        <f>'Projection - England'!$C$13*'Eng19'!AQ247</f>
        <v>0</v>
      </c>
      <c r="AW247" s="170">
        <f>'Projection - England'!$D$13*'Eng19'!AP247</f>
        <v>0</v>
      </c>
      <c r="AX247" s="170">
        <f>'Projection - England'!$D$13*'Eng19'!AQ247</f>
        <v>0</v>
      </c>
      <c r="AY247" s="170">
        <f>'Projection - England'!$E$13*'Eng19'!AP247</f>
        <v>237.99679067689121</v>
      </c>
      <c r="AZ247" s="170">
        <f>'Projection - England'!$E$13*'Eng19'!AQ247</f>
        <v>0</v>
      </c>
      <c r="BA247" s="170">
        <f>'Projection - England'!$F$13*'Eng19'!AP247</f>
        <v>488.43198192311968</v>
      </c>
      <c r="BB247" s="170">
        <f>'Projection - England'!$F$13*'Eng19'!AQ247</f>
        <v>0</v>
      </c>
      <c r="BC247" s="170">
        <f>'Projection - England'!$G$13*'Eng19'!AP247</f>
        <v>240.3143199367023</v>
      </c>
      <c r="BD247" s="170">
        <f>'Projection - England'!$G$13*'Eng19'!AQ247</f>
        <v>0</v>
      </c>
    </row>
    <row r="248" spans="1:56" ht="19.95" customHeight="1">
      <c r="A248" s="132" t="s">
        <v>270</v>
      </c>
      <c r="B248" s="20" t="s">
        <v>235</v>
      </c>
      <c r="C248" s="20" t="s">
        <v>21</v>
      </c>
      <c r="D248" s="153">
        <v>11532.076281908148</v>
      </c>
      <c r="E248" s="154">
        <v>16759.92371809185</v>
      </c>
      <c r="F248" s="155">
        <v>9414.5502366472247</v>
      </c>
      <c r="G248" s="156">
        <v>8166.4497633527753</v>
      </c>
      <c r="H248" s="157">
        <v>5684</v>
      </c>
      <c r="I248" s="158">
        <v>0</v>
      </c>
      <c r="J248" s="159">
        <v>2310</v>
      </c>
      <c r="K248" s="160">
        <v>0</v>
      </c>
      <c r="L248" s="161">
        <v>0</v>
      </c>
      <c r="M248" s="162">
        <v>0</v>
      </c>
      <c r="N248" s="163">
        <v>0</v>
      </c>
      <c r="O248" s="164">
        <v>0</v>
      </c>
      <c r="P248" s="170">
        <f t="shared" si="84"/>
        <v>53867</v>
      </c>
      <c r="Q248" s="86">
        <f t="shared" si="99"/>
        <v>-0.94506059310872403</v>
      </c>
      <c r="R248" s="86">
        <f t="shared" si="100"/>
        <v>0</v>
      </c>
      <c r="S248" s="86">
        <f t="shared" si="101"/>
        <v>0</v>
      </c>
      <c r="T248" s="86">
        <f t="shared" si="102"/>
        <v>0</v>
      </c>
      <c r="U248" s="86">
        <f t="shared" si="103"/>
        <v>-8.8357360441388269E-2</v>
      </c>
      <c r="V248" s="86">
        <f t="shared" si="104"/>
        <v>0</v>
      </c>
      <c r="W248" s="86">
        <f t="shared" si="105"/>
        <v>0</v>
      </c>
      <c r="X248" s="86">
        <f t="shared" si="106"/>
        <v>0</v>
      </c>
      <c r="Y248" s="86">
        <f t="shared" si="107"/>
        <v>0</v>
      </c>
      <c r="Z248" s="86">
        <f t="shared" si="108"/>
        <v>0</v>
      </c>
      <c r="AA248" s="86">
        <f t="shared" si="109"/>
        <v>0</v>
      </c>
      <c r="AB248" s="86">
        <f t="shared" si="110"/>
        <v>0</v>
      </c>
      <c r="AD248" s="170">
        <f t="shared" si="85"/>
        <v>-10898.510850755163</v>
      </c>
      <c r="AE248" s="170">
        <f t="shared" si="86"/>
        <v>0</v>
      </c>
      <c r="AF248" s="170">
        <f t="shared" si="87"/>
        <v>0</v>
      </c>
      <c r="AG248" s="170">
        <f t="shared" si="88"/>
        <v>0</v>
      </c>
      <c r="AH248" s="170">
        <f t="shared" si="89"/>
        <v>-502.22323674885092</v>
      </c>
      <c r="AI248" s="170">
        <f t="shared" si="90"/>
        <v>0</v>
      </c>
      <c r="AJ248" s="170">
        <f t="shared" si="91"/>
        <v>0</v>
      </c>
      <c r="AK248" s="170">
        <f t="shared" si="92"/>
        <v>0</v>
      </c>
      <c r="AL248" s="170">
        <f t="shared" si="93"/>
        <v>0</v>
      </c>
      <c r="AM248" s="170">
        <f t="shared" si="94"/>
        <v>0</v>
      </c>
      <c r="AN248" s="170">
        <f t="shared" si="95"/>
        <v>0</v>
      </c>
      <c r="AO248" s="170">
        <f t="shared" si="96"/>
        <v>0</v>
      </c>
      <c r="AP248" s="170">
        <f t="shared" si="97"/>
        <v>11400.734087504014</v>
      </c>
      <c r="AQ248" s="170">
        <f t="shared" si="98"/>
        <v>0</v>
      </c>
      <c r="AR248" s="170"/>
      <c r="AS248" s="170">
        <f>'Projection - England'!$B$13*'Eng19'!AP248</f>
        <v>0</v>
      </c>
      <c r="AT248" s="170">
        <f>'Projection - England'!$B$13*'Eng19'!AQ248</f>
        <v>0</v>
      </c>
      <c r="AU248" s="170">
        <f>'Projection - England'!$C$13*'Eng19'!AP248</f>
        <v>6317.1516615976216</v>
      </c>
      <c r="AV248" s="170">
        <f>'Projection - England'!$C$13*'Eng19'!AQ248</f>
        <v>0</v>
      </c>
      <c r="AW248" s="170">
        <f>'Projection - England'!$D$13*'Eng19'!AP248</f>
        <v>0</v>
      </c>
      <c r="AX248" s="170">
        <f>'Projection - England'!$D$13*'Eng19'!AQ248</f>
        <v>0</v>
      </c>
      <c r="AY248" s="170">
        <f>'Projection - England'!$E$13*'Eng19'!AP248</f>
        <v>1251.4972300784459</v>
      </c>
      <c r="AZ248" s="170">
        <f>'Projection - England'!$E$13*'Eng19'!AQ248</f>
        <v>0</v>
      </c>
      <c r="BA248" s="170">
        <f>'Projection - England'!$F$13*'Eng19'!AP248</f>
        <v>2568.4013247404787</v>
      </c>
      <c r="BB248" s="170">
        <f>'Projection - England'!$F$13*'Eng19'!AQ248</f>
        <v>0</v>
      </c>
      <c r="BC248" s="170">
        <f>'Projection - England'!$G$13*'Eng19'!AP248</f>
        <v>1263.6838710874708</v>
      </c>
      <c r="BD248" s="170">
        <f>'Projection - England'!$G$13*'Eng19'!AQ248</f>
        <v>0</v>
      </c>
    </row>
    <row r="249" spans="1:56" ht="19.95" customHeight="1">
      <c r="A249" s="132" t="s">
        <v>271</v>
      </c>
      <c r="B249" s="20" t="s">
        <v>235</v>
      </c>
      <c r="C249" s="20" t="s">
        <v>21</v>
      </c>
      <c r="D249" s="153">
        <v>7316.2727849912944</v>
      </c>
      <c r="E249" s="154">
        <v>10632.965892670651</v>
      </c>
      <c r="F249" s="155">
        <v>11460.290751721835</v>
      </c>
      <c r="G249" s="156">
        <v>9940.9835143311811</v>
      </c>
      <c r="H249" s="157">
        <v>2140.9414466006101</v>
      </c>
      <c r="I249" s="158">
        <v>0</v>
      </c>
      <c r="J249" s="159">
        <v>1172.56417755756</v>
      </c>
      <c r="K249" s="160">
        <v>0</v>
      </c>
      <c r="L249" s="161">
        <v>6022.7141144674997</v>
      </c>
      <c r="M249" s="162">
        <v>0</v>
      </c>
      <c r="N249" s="163">
        <v>4.8765685330135033</v>
      </c>
      <c r="O249" s="164">
        <v>372.8655776587492</v>
      </c>
      <c r="P249" s="170">
        <f t="shared" si="84"/>
        <v>49064.474828532388</v>
      </c>
      <c r="Q249" s="86">
        <f t="shared" si="99"/>
        <v>-0.94506059310872403</v>
      </c>
      <c r="R249" s="86">
        <f t="shared" si="100"/>
        <v>0</v>
      </c>
      <c r="S249" s="86">
        <f t="shared" si="101"/>
        <v>0</v>
      </c>
      <c r="T249" s="86">
        <f t="shared" si="102"/>
        <v>0</v>
      </c>
      <c r="U249" s="86">
        <f t="shared" si="103"/>
        <v>-8.8357360441388269E-2</v>
      </c>
      <c r="V249" s="86">
        <f t="shared" si="104"/>
        <v>0</v>
      </c>
      <c r="W249" s="86">
        <f t="shared" si="105"/>
        <v>0</v>
      </c>
      <c r="X249" s="86">
        <f t="shared" si="106"/>
        <v>0</v>
      </c>
      <c r="Y249" s="86">
        <f t="shared" si="107"/>
        <v>0</v>
      </c>
      <c r="Z249" s="86">
        <f t="shared" si="108"/>
        <v>0</v>
      </c>
      <c r="AA249" s="86">
        <f t="shared" si="109"/>
        <v>0</v>
      </c>
      <c r="AB249" s="86">
        <f t="shared" si="110"/>
        <v>0</v>
      </c>
      <c r="AD249" s="170">
        <f t="shared" si="85"/>
        <v>-6914.3210975290885</v>
      </c>
      <c r="AE249" s="170">
        <f t="shared" si="86"/>
        <v>0</v>
      </c>
      <c r="AF249" s="170">
        <f t="shared" si="87"/>
        <v>0</v>
      </c>
      <c r="AG249" s="170">
        <f t="shared" si="88"/>
        <v>0</v>
      </c>
      <c r="AH249" s="170">
        <f t="shared" si="89"/>
        <v>-189.16793508119733</v>
      </c>
      <c r="AI249" s="170">
        <f t="shared" si="90"/>
        <v>0</v>
      </c>
      <c r="AJ249" s="170">
        <f t="shared" si="91"/>
        <v>0</v>
      </c>
      <c r="AK249" s="170">
        <f t="shared" si="92"/>
        <v>0</v>
      </c>
      <c r="AL249" s="170">
        <f t="shared" si="93"/>
        <v>0</v>
      </c>
      <c r="AM249" s="170">
        <f t="shared" si="94"/>
        <v>0</v>
      </c>
      <c r="AN249" s="170">
        <f t="shared" si="95"/>
        <v>0</v>
      </c>
      <c r="AO249" s="170">
        <f t="shared" si="96"/>
        <v>0</v>
      </c>
      <c r="AP249" s="170">
        <f t="shared" si="97"/>
        <v>7103.4890326102859</v>
      </c>
      <c r="AQ249" s="170">
        <f t="shared" si="98"/>
        <v>0</v>
      </c>
      <c r="AR249" s="170"/>
      <c r="AS249" s="170">
        <f>'Projection - England'!$B$13*'Eng19'!AP249</f>
        <v>0</v>
      </c>
      <c r="AT249" s="170">
        <f>'Projection - England'!$B$13*'Eng19'!AQ249</f>
        <v>0</v>
      </c>
      <c r="AU249" s="170">
        <f>'Projection - England'!$C$13*'Eng19'!AP249</f>
        <v>3936.046328339447</v>
      </c>
      <c r="AV249" s="170">
        <f>'Projection - England'!$C$13*'Eng19'!AQ249</f>
        <v>0</v>
      </c>
      <c r="AW249" s="170">
        <f>'Projection - England'!$D$13*'Eng19'!AP249</f>
        <v>0</v>
      </c>
      <c r="AX249" s="170">
        <f>'Projection - England'!$D$13*'Eng19'!AQ249</f>
        <v>0</v>
      </c>
      <c r="AY249" s="170">
        <f>'Projection - England'!$E$13*'Eng19'!AP249</f>
        <v>779.77407243875973</v>
      </c>
      <c r="AZ249" s="170">
        <f>'Projection - England'!$E$13*'Eng19'!AQ249</f>
        <v>0</v>
      </c>
      <c r="BA249" s="170">
        <f>'Projection - England'!$F$13*'Eng19'!AP249</f>
        <v>1600.301393015829</v>
      </c>
      <c r="BB249" s="170">
        <f>'Projection - England'!$F$13*'Eng19'!AQ249</f>
        <v>0</v>
      </c>
      <c r="BC249" s="170">
        <f>'Projection - England'!$G$13*'Eng19'!AP249</f>
        <v>787.3672388162521</v>
      </c>
      <c r="BD249" s="170">
        <f>'Projection - England'!$G$13*'Eng19'!AQ249</f>
        <v>0</v>
      </c>
    </row>
    <row r="250" spans="1:56" ht="19.95" customHeight="1">
      <c r="A250" s="132" t="s">
        <v>272</v>
      </c>
      <c r="B250" s="20" t="s">
        <v>235</v>
      </c>
      <c r="C250" s="20" t="s">
        <v>21</v>
      </c>
      <c r="D250" s="153">
        <v>5137.2359333944423</v>
      </c>
      <c r="E250" s="154">
        <v>7466.104130841286</v>
      </c>
      <c r="F250" s="155">
        <v>11940.353639873001</v>
      </c>
      <c r="G250" s="156">
        <v>10357.403774544555</v>
      </c>
      <c r="H250" s="157">
        <v>1473.7171483725299</v>
      </c>
      <c r="I250" s="158">
        <v>0</v>
      </c>
      <c r="J250" s="159">
        <v>837.36645208015102</v>
      </c>
      <c r="K250" s="160">
        <v>0</v>
      </c>
      <c r="L250" s="161">
        <v>3191.7253893645002</v>
      </c>
      <c r="M250" s="162">
        <v>0</v>
      </c>
      <c r="N250" s="163">
        <v>2.71322751570177</v>
      </c>
      <c r="O250" s="164">
        <v>207.45512712739153</v>
      </c>
      <c r="P250" s="170">
        <f t="shared" si="84"/>
        <v>40614.074823113559</v>
      </c>
      <c r="Q250" s="86">
        <f t="shared" si="99"/>
        <v>-0.94506059310872403</v>
      </c>
      <c r="R250" s="86">
        <f t="shared" si="100"/>
        <v>0</v>
      </c>
      <c r="S250" s="86">
        <f t="shared" si="101"/>
        <v>0</v>
      </c>
      <c r="T250" s="86">
        <f t="shared" si="102"/>
        <v>0</v>
      </c>
      <c r="U250" s="86">
        <f t="shared" si="103"/>
        <v>-8.8357360441388269E-2</v>
      </c>
      <c r="V250" s="86">
        <f t="shared" si="104"/>
        <v>0</v>
      </c>
      <c r="W250" s="86">
        <f t="shared" si="105"/>
        <v>0</v>
      </c>
      <c r="X250" s="86">
        <f t="shared" si="106"/>
        <v>0</v>
      </c>
      <c r="Y250" s="86">
        <f t="shared" si="107"/>
        <v>0</v>
      </c>
      <c r="Z250" s="86">
        <f t="shared" si="108"/>
        <v>0</v>
      </c>
      <c r="AA250" s="86">
        <f t="shared" si="109"/>
        <v>0</v>
      </c>
      <c r="AB250" s="86">
        <f t="shared" si="110"/>
        <v>0</v>
      </c>
      <c r="AD250" s="170">
        <f t="shared" si="85"/>
        <v>-4854.9992381532011</v>
      </c>
      <c r="AE250" s="170">
        <f t="shared" si="86"/>
        <v>0</v>
      </c>
      <c r="AF250" s="170">
        <f t="shared" si="87"/>
        <v>0</v>
      </c>
      <c r="AG250" s="170">
        <f t="shared" si="88"/>
        <v>0</v>
      </c>
      <c r="AH250" s="170">
        <f t="shared" si="89"/>
        <v>-130.21375726740649</v>
      </c>
      <c r="AI250" s="170">
        <f t="shared" si="90"/>
        <v>0</v>
      </c>
      <c r="AJ250" s="170">
        <f t="shared" si="91"/>
        <v>0</v>
      </c>
      <c r="AK250" s="170">
        <f t="shared" si="92"/>
        <v>0</v>
      </c>
      <c r="AL250" s="170">
        <f t="shared" si="93"/>
        <v>0</v>
      </c>
      <c r="AM250" s="170">
        <f t="shared" si="94"/>
        <v>0</v>
      </c>
      <c r="AN250" s="170">
        <f t="shared" si="95"/>
        <v>0</v>
      </c>
      <c r="AO250" s="170">
        <f t="shared" si="96"/>
        <v>0</v>
      </c>
      <c r="AP250" s="170">
        <f t="shared" si="97"/>
        <v>4985.2129954206075</v>
      </c>
      <c r="AQ250" s="170">
        <f t="shared" si="98"/>
        <v>0</v>
      </c>
      <c r="AR250" s="170"/>
      <c r="AS250" s="170">
        <f>'Projection - England'!$B$13*'Eng19'!AP250</f>
        <v>0</v>
      </c>
      <c r="AT250" s="170">
        <f>'Projection - England'!$B$13*'Eng19'!AQ250</f>
        <v>0</v>
      </c>
      <c r="AU250" s="170">
        <f>'Projection - England'!$C$13*'Eng19'!AP250</f>
        <v>2762.3086650145729</v>
      </c>
      <c r="AV250" s="170">
        <f>'Projection - England'!$C$13*'Eng19'!AQ250</f>
        <v>0</v>
      </c>
      <c r="AW250" s="170">
        <f>'Projection - England'!$D$13*'Eng19'!AP250</f>
        <v>0</v>
      </c>
      <c r="AX250" s="170">
        <f>'Projection - England'!$D$13*'Eng19'!AQ250</f>
        <v>0</v>
      </c>
      <c r="AY250" s="170">
        <f>'Projection - England'!$E$13*'Eng19'!AP250</f>
        <v>547.24373073119148</v>
      </c>
      <c r="AZ250" s="170">
        <f>'Projection - England'!$E$13*'Eng19'!AQ250</f>
        <v>0</v>
      </c>
      <c r="BA250" s="170">
        <f>'Projection - England'!$F$13*'Eng19'!AP250</f>
        <v>1123.088001463505</v>
      </c>
      <c r="BB250" s="170">
        <f>'Projection - England'!$F$13*'Eng19'!AQ250</f>
        <v>0</v>
      </c>
      <c r="BC250" s="170">
        <f>'Projection - England'!$G$13*'Eng19'!AP250</f>
        <v>552.5725982113396</v>
      </c>
      <c r="BD250" s="170">
        <f>'Projection - England'!$G$13*'Eng19'!AQ250</f>
        <v>0</v>
      </c>
    </row>
    <row r="251" spans="1:56" ht="19.95" customHeight="1">
      <c r="A251" s="132" t="s">
        <v>273</v>
      </c>
      <c r="B251" s="20" t="s">
        <v>235</v>
      </c>
      <c r="C251" s="20" t="s">
        <v>21</v>
      </c>
      <c r="D251" s="153">
        <v>3896.0282068676875</v>
      </c>
      <c r="E251" s="154">
        <v>5662.2184899241984</v>
      </c>
      <c r="F251" s="155">
        <v>13299.744482432881</v>
      </c>
      <c r="G251" s="156">
        <v>11536.578216815156</v>
      </c>
      <c r="H251" s="157">
        <v>2131.8358487604401</v>
      </c>
      <c r="I251" s="158">
        <v>0</v>
      </c>
      <c r="J251" s="159">
        <v>1236.9981146904499</v>
      </c>
      <c r="K251" s="160">
        <v>0</v>
      </c>
      <c r="L251" s="161">
        <v>2409.5048615219798</v>
      </c>
      <c r="M251" s="162">
        <v>0</v>
      </c>
      <c r="N251" s="163">
        <v>2.402989854555341</v>
      </c>
      <c r="O251" s="164">
        <v>183.7341553104776</v>
      </c>
      <c r="P251" s="170">
        <f t="shared" si="84"/>
        <v>40359.04536617783</v>
      </c>
      <c r="Q251" s="86">
        <f t="shared" si="99"/>
        <v>-0.94506059310872403</v>
      </c>
      <c r="R251" s="86">
        <f t="shared" si="100"/>
        <v>0</v>
      </c>
      <c r="S251" s="86">
        <f t="shared" si="101"/>
        <v>0</v>
      </c>
      <c r="T251" s="86">
        <f t="shared" si="102"/>
        <v>0</v>
      </c>
      <c r="U251" s="86">
        <f t="shared" si="103"/>
        <v>-8.8357360441388269E-2</v>
      </c>
      <c r="V251" s="86">
        <f t="shared" si="104"/>
        <v>0</v>
      </c>
      <c r="W251" s="86">
        <f t="shared" si="105"/>
        <v>0</v>
      </c>
      <c r="X251" s="86">
        <f t="shared" si="106"/>
        <v>0</v>
      </c>
      <c r="Y251" s="86">
        <f t="shared" si="107"/>
        <v>0</v>
      </c>
      <c r="Z251" s="86">
        <f t="shared" si="108"/>
        <v>0</v>
      </c>
      <c r="AA251" s="86">
        <f t="shared" si="109"/>
        <v>0</v>
      </c>
      <c r="AB251" s="86">
        <f t="shared" si="110"/>
        <v>0</v>
      </c>
      <c r="AD251" s="170">
        <f t="shared" si="85"/>
        <v>-3681.9827279506953</v>
      </c>
      <c r="AE251" s="170">
        <f t="shared" si="86"/>
        <v>0</v>
      </c>
      <c r="AF251" s="170">
        <f t="shared" si="87"/>
        <v>0</v>
      </c>
      <c r="AG251" s="170">
        <f t="shared" si="88"/>
        <v>0</v>
      </c>
      <c r="AH251" s="170">
        <f t="shared" si="89"/>
        <v>-188.36338849079908</v>
      </c>
      <c r="AI251" s="170">
        <f t="shared" si="90"/>
        <v>0</v>
      </c>
      <c r="AJ251" s="170">
        <f t="shared" si="91"/>
        <v>0</v>
      </c>
      <c r="AK251" s="170">
        <f t="shared" si="92"/>
        <v>0</v>
      </c>
      <c r="AL251" s="170">
        <f t="shared" si="93"/>
        <v>0</v>
      </c>
      <c r="AM251" s="170">
        <f t="shared" si="94"/>
        <v>0</v>
      </c>
      <c r="AN251" s="170">
        <f t="shared" si="95"/>
        <v>0</v>
      </c>
      <c r="AO251" s="170">
        <f t="shared" si="96"/>
        <v>0</v>
      </c>
      <c r="AP251" s="170">
        <f t="shared" si="97"/>
        <v>3870.3461164414944</v>
      </c>
      <c r="AQ251" s="170">
        <f t="shared" si="98"/>
        <v>0</v>
      </c>
      <c r="AR251" s="170"/>
      <c r="AS251" s="170">
        <f>'Projection - England'!$B$13*'Eng19'!AP251</f>
        <v>0</v>
      </c>
      <c r="AT251" s="170">
        <f>'Projection - England'!$B$13*'Eng19'!AQ251</f>
        <v>0</v>
      </c>
      <c r="AU251" s="170">
        <f>'Projection - England'!$C$13*'Eng19'!AP251</f>
        <v>2144.5604478429759</v>
      </c>
      <c r="AV251" s="170">
        <f>'Projection - England'!$C$13*'Eng19'!AQ251</f>
        <v>0</v>
      </c>
      <c r="AW251" s="170">
        <f>'Projection - England'!$D$13*'Eng19'!AP251</f>
        <v>0</v>
      </c>
      <c r="AX251" s="170">
        <f>'Projection - England'!$D$13*'Eng19'!AQ251</f>
        <v>0</v>
      </c>
      <c r="AY251" s="170">
        <f>'Projection - England'!$E$13*'Eng19'!AP251</f>
        <v>424.86101394825596</v>
      </c>
      <c r="AZ251" s="170">
        <f>'Projection - England'!$E$13*'Eng19'!AQ251</f>
        <v>0</v>
      </c>
      <c r="BA251" s="170">
        <f>'Projection - England'!$F$13*'Eng19'!AP251</f>
        <v>871.92649318679253</v>
      </c>
      <c r="BB251" s="170">
        <f>'Projection - England'!$F$13*'Eng19'!AQ251</f>
        <v>0</v>
      </c>
      <c r="BC251" s="170">
        <f>'Projection - England'!$G$13*'Eng19'!AP251</f>
        <v>428.99816146347115</v>
      </c>
      <c r="BD251" s="170">
        <f>'Projection - England'!$G$13*'Eng19'!AQ251</f>
        <v>0</v>
      </c>
    </row>
    <row r="252" spans="1:56" ht="19.95" customHeight="1">
      <c r="A252" s="132" t="s">
        <v>274</v>
      </c>
      <c r="B252" s="20" t="s">
        <v>235</v>
      </c>
      <c r="C252" s="20" t="s">
        <v>21</v>
      </c>
      <c r="D252" s="153">
        <v>1555.2950927317527</v>
      </c>
      <c r="E252" s="154">
        <v>2260.3585404825008</v>
      </c>
      <c r="F252" s="155">
        <v>17054.044354902704</v>
      </c>
      <c r="G252" s="156">
        <v>14793.165152401485</v>
      </c>
      <c r="H252" s="157">
        <v>3066.3947626337199</v>
      </c>
      <c r="I252" s="158">
        <v>0</v>
      </c>
      <c r="J252" s="159">
        <v>2053.0366515862902</v>
      </c>
      <c r="K252" s="160">
        <v>0</v>
      </c>
      <c r="L252" s="161">
        <v>902.481145241116</v>
      </c>
      <c r="M252" s="162">
        <v>0</v>
      </c>
      <c r="N252" s="163">
        <v>1.0231391933867489</v>
      </c>
      <c r="O252" s="164">
        <v>78.229883120644018</v>
      </c>
      <c r="P252" s="170">
        <f t="shared" si="84"/>
        <v>41764.028722293595</v>
      </c>
      <c r="Q252" s="86">
        <f t="shared" si="99"/>
        <v>-0.94506059310872403</v>
      </c>
      <c r="R252" s="86">
        <f t="shared" si="100"/>
        <v>0</v>
      </c>
      <c r="S252" s="86">
        <f t="shared" si="101"/>
        <v>0</v>
      </c>
      <c r="T252" s="86">
        <f t="shared" si="102"/>
        <v>0</v>
      </c>
      <c r="U252" s="86">
        <f t="shared" si="103"/>
        <v>-8.8357360441388269E-2</v>
      </c>
      <c r="V252" s="86">
        <f t="shared" si="104"/>
        <v>0</v>
      </c>
      <c r="W252" s="86">
        <f t="shared" si="105"/>
        <v>0</v>
      </c>
      <c r="X252" s="86">
        <f t="shared" si="106"/>
        <v>0</v>
      </c>
      <c r="Y252" s="86">
        <f t="shared" si="107"/>
        <v>0</v>
      </c>
      <c r="Z252" s="86">
        <f t="shared" si="108"/>
        <v>0</v>
      </c>
      <c r="AA252" s="86">
        <f t="shared" si="109"/>
        <v>0</v>
      </c>
      <c r="AB252" s="86">
        <f t="shared" si="110"/>
        <v>0</v>
      </c>
      <c r="AD252" s="170">
        <f t="shared" si="85"/>
        <v>-1469.8481027961582</v>
      </c>
      <c r="AE252" s="170">
        <f t="shared" si="86"/>
        <v>0</v>
      </c>
      <c r="AF252" s="170">
        <f t="shared" si="87"/>
        <v>0</v>
      </c>
      <c r="AG252" s="170">
        <f t="shared" si="88"/>
        <v>0</v>
      </c>
      <c r="AH252" s="170">
        <f t="shared" si="89"/>
        <v>-270.93854729761279</v>
      </c>
      <c r="AI252" s="170">
        <f t="shared" si="90"/>
        <v>0</v>
      </c>
      <c r="AJ252" s="170">
        <f t="shared" si="91"/>
        <v>0</v>
      </c>
      <c r="AK252" s="170">
        <f t="shared" si="92"/>
        <v>0</v>
      </c>
      <c r="AL252" s="170">
        <f t="shared" si="93"/>
        <v>0</v>
      </c>
      <c r="AM252" s="170">
        <f t="shared" si="94"/>
        <v>0</v>
      </c>
      <c r="AN252" s="170">
        <f t="shared" si="95"/>
        <v>0</v>
      </c>
      <c r="AO252" s="170">
        <f t="shared" si="96"/>
        <v>0</v>
      </c>
      <c r="AP252" s="170">
        <f t="shared" si="97"/>
        <v>1740.786650093771</v>
      </c>
      <c r="AQ252" s="170">
        <f t="shared" si="98"/>
        <v>0</v>
      </c>
      <c r="AR252" s="170"/>
      <c r="AS252" s="170">
        <f>'Projection - England'!$B$13*'Eng19'!AP252</f>
        <v>0</v>
      </c>
      <c r="AT252" s="170">
        <f>'Projection - England'!$B$13*'Eng19'!AQ252</f>
        <v>0</v>
      </c>
      <c r="AU252" s="170">
        <f>'Projection - England'!$C$13*'Eng19'!AP252</f>
        <v>964.57063156837273</v>
      </c>
      <c r="AV252" s="170">
        <f>'Projection - England'!$C$13*'Eng19'!AQ252</f>
        <v>0</v>
      </c>
      <c r="AW252" s="170">
        <f>'Projection - England'!$D$13*'Eng19'!AP252</f>
        <v>0</v>
      </c>
      <c r="AX252" s="170">
        <f>'Projection - England'!$D$13*'Eng19'!AQ252</f>
        <v>0</v>
      </c>
      <c r="AY252" s="170">
        <f>'Projection - England'!$E$13*'Eng19'!AP252</f>
        <v>191.09205197038801</v>
      </c>
      <c r="AZ252" s="170">
        <f>'Projection - England'!$E$13*'Eng19'!AQ252</f>
        <v>0</v>
      </c>
      <c r="BA252" s="170">
        <f>'Projection - England'!$F$13*'Eng19'!AP252</f>
        <v>392.17112721644361</v>
      </c>
      <c r="BB252" s="170">
        <f>'Projection - England'!$F$13*'Eng19'!AQ252</f>
        <v>0</v>
      </c>
      <c r="BC252" s="170">
        <f>'Projection - England'!$G$13*'Eng19'!AP252</f>
        <v>192.95283933856706</v>
      </c>
      <c r="BD252" s="170">
        <f>'Projection - England'!$G$13*'Eng19'!AQ252</f>
        <v>0</v>
      </c>
    </row>
    <row r="253" spans="1:56" ht="19.95" customHeight="1">
      <c r="A253" s="132" t="s">
        <v>275</v>
      </c>
      <c r="B253" s="20" t="s">
        <v>235</v>
      </c>
      <c r="C253" s="20" t="s">
        <v>21</v>
      </c>
      <c r="D253" s="153">
        <v>2464.6564235263677</v>
      </c>
      <c r="E253" s="154">
        <v>3581.9615340570826</v>
      </c>
      <c r="F253" s="155">
        <v>17399.582956947186</v>
      </c>
      <c r="G253" s="156">
        <v>15092.895204710425</v>
      </c>
      <c r="H253" s="157">
        <v>8102.8913593228299</v>
      </c>
      <c r="I253" s="158">
        <v>0</v>
      </c>
      <c r="J253" s="159">
        <v>1976.46302885105</v>
      </c>
      <c r="K253" s="160">
        <v>0</v>
      </c>
      <c r="L253" s="161">
        <v>930.55490054966299</v>
      </c>
      <c r="M253" s="162">
        <v>0</v>
      </c>
      <c r="N253" s="163">
        <v>0.69196379599113667</v>
      </c>
      <c r="O253" s="164">
        <v>52.907998475669451</v>
      </c>
      <c r="P253" s="170">
        <f t="shared" si="84"/>
        <v>49602.605370236262</v>
      </c>
      <c r="Q253" s="86">
        <f t="shared" si="99"/>
        <v>-0.94506059310872403</v>
      </c>
      <c r="R253" s="86">
        <f t="shared" si="100"/>
        <v>0</v>
      </c>
      <c r="S253" s="86">
        <f t="shared" si="101"/>
        <v>0</v>
      </c>
      <c r="T253" s="86">
        <f t="shared" si="102"/>
        <v>0</v>
      </c>
      <c r="U253" s="86">
        <f t="shared" si="103"/>
        <v>-8.8357360441388269E-2</v>
      </c>
      <c r="V253" s="86">
        <f t="shared" si="104"/>
        <v>0</v>
      </c>
      <c r="W253" s="86">
        <f t="shared" si="105"/>
        <v>0</v>
      </c>
      <c r="X253" s="86">
        <f t="shared" si="106"/>
        <v>0</v>
      </c>
      <c r="Y253" s="86">
        <f t="shared" si="107"/>
        <v>0</v>
      </c>
      <c r="Z253" s="86">
        <f t="shared" si="108"/>
        <v>0</v>
      </c>
      <c r="AA253" s="86">
        <f t="shared" si="109"/>
        <v>0</v>
      </c>
      <c r="AB253" s="86">
        <f t="shared" si="110"/>
        <v>0</v>
      </c>
      <c r="AD253" s="170">
        <f t="shared" si="85"/>
        <v>-2329.2496614270558</v>
      </c>
      <c r="AE253" s="170">
        <f t="shared" si="86"/>
        <v>0</v>
      </c>
      <c r="AF253" s="170">
        <f t="shared" si="87"/>
        <v>0</v>
      </c>
      <c r="AG253" s="170">
        <f t="shared" si="88"/>
        <v>0</v>
      </c>
      <c r="AH253" s="170">
        <f t="shared" si="89"/>
        <v>-715.9500924530978</v>
      </c>
      <c r="AI253" s="170">
        <f t="shared" si="90"/>
        <v>0</v>
      </c>
      <c r="AJ253" s="170">
        <f t="shared" si="91"/>
        <v>0</v>
      </c>
      <c r="AK253" s="170">
        <f t="shared" si="92"/>
        <v>0</v>
      </c>
      <c r="AL253" s="170">
        <f t="shared" si="93"/>
        <v>0</v>
      </c>
      <c r="AM253" s="170">
        <f t="shared" si="94"/>
        <v>0</v>
      </c>
      <c r="AN253" s="170">
        <f t="shared" si="95"/>
        <v>0</v>
      </c>
      <c r="AO253" s="170">
        <f t="shared" si="96"/>
        <v>0</v>
      </c>
      <c r="AP253" s="170">
        <f t="shared" si="97"/>
        <v>3045.1997538801534</v>
      </c>
      <c r="AQ253" s="170">
        <f t="shared" si="98"/>
        <v>0</v>
      </c>
      <c r="AR253" s="170"/>
      <c r="AS253" s="170">
        <f>'Projection - England'!$B$13*'Eng19'!AP253</f>
        <v>0</v>
      </c>
      <c r="AT253" s="170">
        <f>'Projection - England'!$B$13*'Eng19'!AQ253</f>
        <v>0</v>
      </c>
      <c r="AU253" s="170">
        <f>'Projection - England'!$C$13*'Eng19'!AP253</f>
        <v>1687.3464934337637</v>
      </c>
      <c r="AV253" s="170">
        <f>'Projection - England'!$C$13*'Eng19'!AQ253</f>
        <v>0</v>
      </c>
      <c r="AW253" s="170">
        <f>'Projection - England'!$D$13*'Eng19'!AP253</f>
        <v>0</v>
      </c>
      <c r="AX253" s="170">
        <f>'Projection - England'!$D$13*'Eng19'!AQ253</f>
        <v>0</v>
      </c>
      <c r="AY253" s="170">
        <f>'Projection - England'!$E$13*'Eng19'!AP253</f>
        <v>334.28190042549619</v>
      </c>
      <c r="AZ253" s="170">
        <f>'Projection - England'!$E$13*'Eng19'!AQ253</f>
        <v>0</v>
      </c>
      <c r="BA253" s="170">
        <f>'Projection - England'!$F$13*'Eng19'!AP253</f>
        <v>686.03433971307527</v>
      </c>
      <c r="BB253" s="170">
        <f>'Projection - England'!$F$13*'Eng19'!AQ253</f>
        <v>0</v>
      </c>
      <c r="BC253" s="170">
        <f>'Projection - England'!$G$13*'Eng19'!AP253</f>
        <v>337.53702030781886</v>
      </c>
      <c r="BD253" s="170">
        <f>'Projection - England'!$G$13*'Eng19'!AQ253</f>
        <v>0</v>
      </c>
    </row>
    <row r="254" spans="1:56" ht="19.95" customHeight="1">
      <c r="A254" s="132" t="s">
        <v>276</v>
      </c>
      <c r="B254" s="20" t="s">
        <v>235</v>
      </c>
      <c r="C254" s="20" t="s">
        <v>21</v>
      </c>
      <c r="D254" s="153">
        <v>9226.2036111322413</v>
      </c>
      <c r="E254" s="154">
        <v>13408.727530943292</v>
      </c>
      <c r="F254" s="155">
        <v>10707.872110725224</v>
      </c>
      <c r="G254" s="156">
        <v>9288.3140953725888</v>
      </c>
      <c r="H254" s="157">
        <v>2499.3138338927602</v>
      </c>
      <c r="I254" s="158">
        <v>0</v>
      </c>
      <c r="J254" s="159">
        <v>901.16017017976299</v>
      </c>
      <c r="K254" s="160">
        <v>0</v>
      </c>
      <c r="L254" s="161">
        <v>362.04206139206502</v>
      </c>
      <c r="M254" s="162">
        <v>0</v>
      </c>
      <c r="N254" s="163">
        <v>4.810728316404127</v>
      </c>
      <c r="O254" s="164">
        <v>367.83139219964278</v>
      </c>
      <c r="P254" s="170">
        <f t="shared" si="84"/>
        <v>46766.275534153974</v>
      </c>
      <c r="Q254" s="86">
        <f t="shared" si="99"/>
        <v>-0.94506059310872403</v>
      </c>
      <c r="R254" s="86">
        <f t="shared" si="100"/>
        <v>0</v>
      </c>
      <c r="S254" s="86">
        <f t="shared" si="101"/>
        <v>0</v>
      </c>
      <c r="T254" s="86">
        <f t="shared" si="102"/>
        <v>0</v>
      </c>
      <c r="U254" s="86">
        <f t="shared" si="103"/>
        <v>-8.8357360441388269E-2</v>
      </c>
      <c r="V254" s="86">
        <f t="shared" si="104"/>
        <v>0</v>
      </c>
      <c r="W254" s="86">
        <f t="shared" si="105"/>
        <v>0</v>
      </c>
      <c r="X254" s="86">
        <f t="shared" si="106"/>
        <v>0</v>
      </c>
      <c r="Y254" s="86">
        <f t="shared" si="107"/>
        <v>0</v>
      </c>
      <c r="Z254" s="86">
        <f t="shared" si="108"/>
        <v>0</v>
      </c>
      <c r="AA254" s="86">
        <f t="shared" si="109"/>
        <v>0</v>
      </c>
      <c r="AB254" s="86">
        <f t="shared" si="110"/>
        <v>0</v>
      </c>
      <c r="AD254" s="170">
        <f t="shared" si="85"/>
        <v>-8719.3214568784879</v>
      </c>
      <c r="AE254" s="170">
        <f t="shared" si="86"/>
        <v>0</v>
      </c>
      <c r="AF254" s="170">
        <f t="shared" si="87"/>
        <v>0</v>
      </c>
      <c r="AG254" s="170">
        <f t="shared" si="88"/>
        <v>0</v>
      </c>
      <c r="AH254" s="170">
        <f t="shared" si="89"/>
        <v>-220.83277327741061</v>
      </c>
      <c r="AI254" s="170">
        <f t="shared" si="90"/>
        <v>0</v>
      </c>
      <c r="AJ254" s="170">
        <f t="shared" si="91"/>
        <v>0</v>
      </c>
      <c r="AK254" s="170">
        <f t="shared" si="92"/>
        <v>0</v>
      </c>
      <c r="AL254" s="170">
        <f t="shared" si="93"/>
        <v>0</v>
      </c>
      <c r="AM254" s="170">
        <f t="shared" si="94"/>
        <v>0</v>
      </c>
      <c r="AN254" s="170">
        <f t="shared" si="95"/>
        <v>0</v>
      </c>
      <c r="AO254" s="170">
        <f t="shared" si="96"/>
        <v>0</v>
      </c>
      <c r="AP254" s="170">
        <f t="shared" si="97"/>
        <v>8940.1542301558984</v>
      </c>
      <c r="AQ254" s="170">
        <f t="shared" si="98"/>
        <v>0</v>
      </c>
      <c r="AR254" s="170"/>
      <c r="AS254" s="170">
        <f>'Projection - England'!$B$13*'Eng19'!AP254</f>
        <v>0</v>
      </c>
      <c r="AT254" s="170">
        <f>'Projection - England'!$B$13*'Eng19'!AQ254</f>
        <v>0</v>
      </c>
      <c r="AU254" s="170">
        <f>'Projection - England'!$C$13*'Eng19'!AP254</f>
        <v>4953.7433042904004</v>
      </c>
      <c r="AV254" s="170">
        <f>'Projection - England'!$C$13*'Eng19'!AQ254</f>
        <v>0</v>
      </c>
      <c r="AW254" s="170">
        <f>'Projection - England'!$D$13*'Eng19'!AP254</f>
        <v>0</v>
      </c>
      <c r="AX254" s="170">
        <f>'Projection - England'!$D$13*'Eng19'!AQ254</f>
        <v>0</v>
      </c>
      <c r="AY254" s="170">
        <f>'Projection - England'!$E$13*'Eng19'!AP254</f>
        <v>981.39103759797854</v>
      </c>
      <c r="AZ254" s="170">
        <f>'Projection - England'!$E$13*'Eng19'!AQ254</f>
        <v>0</v>
      </c>
      <c r="BA254" s="170">
        <f>'Projection - England'!$F$13*'Eng19'!AP254</f>
        <v>2014.0724090113131</v>
      </c>
      <c r="BB254" s="170">
        <f>'Projection - England'!$F$13*'Eng19'!AQ254</f>
        <v>0</v>
      </c>
      <c r="BC254" s="170">
        <f>'Projection - England'!$G$13*'Eng19'!AP254</f>
        <v>990.94747925620845</v>
      </c>
      <c r="BD254" s="170">
        <f>'Projection - England'!$G$13*'Eng19'!AQ254</f>
        <v>0</v>
      </c>
    </row>
    <row r="255" spans="1:56" ht="19.95" customHeight="1">
      <c r="A255" s="132" t="s">
        <v>277</v>
      </c>
      <c r="B255" s="20" t="s">
        <v>235</v>
      </c>
      <c r="C255" s="20" t="s">
        <v>21</v>
      </c>
      <c r="D255" s="153">
        <v>12236.739462976258</v>
      </c>
      <c r="E255" s="154">
        <v>17784.032549229007</v>
      </c>
      <c r="F255" s="155">
        <v>7420.8019593811723</v>
      </c>
      <c r="G255" s="156">
        <v>6437.015564394932</v>
      </c>
      <c r="H255" s="157">
        <v>10070.7294052375</v>
      </c>
      <c r="I255" s="158">
        <v>0</v>
      </c>
      <c r="J255" s="159">
        <v>929.14897706246802</v>
      </c>
      <c r="K255" s="160">
        <v>0</v>
      </c>
      <c r="L255" s="161">
        <v>225.34454045247099</v>
      </c>
      <c r="M255" s="162">
        <v>0</v>
      </c>
      <c r="N255" s="163">
        <v>6.2232577486512337</v>
      </c>
      <c r="O255" s="164">
        <v>475.83430431894311</v>
      </c>
      <c r="P255" s="170">
        <f t="shared" si="84"/>
        <v>55585.870020801405</v>
      </c>
      <c r="Q255" s="86">
        <f t="shared" si="99"/>
        <v>-0.94506059310872403</v>
      </c>
      <c r="R255" s="86">
        <f t="shared" si="100"/>
        <v>0</v>
      </c>
      <c r="S255" s="86">
        <f t="shared" si="101"/>
        <v>0</v>
      </c>
      <c r="T255" s="86">
        <f t="shared" si="102"/>
        <v>0</v>
      </c>
      <c r="U255" s="86">
        <f t="shared" si="103"/>
        <v>-8.8357360441388269E-2</v>
      </c>
      <c r="V255" s="86">
        <f t="shared" si="104"/>
        <v>0</v>
      </c>
      <c r="W255" s="86">
        <f t="shared" si="105"/>
        <v>0</v>
      </c>
      <c r="X255" s="86">
        <f t="shared" si="106"/>
        <v>0</v>
      </c>
      <c r="Y255" s="86">
        <f t="shared" si="107"/>
        <v>0</v>
      </c>
      <c r="Z255" s="86">
        <f t="shared" si="108"/>
        <v>0</v>
      </c>
      <c r="AA255" s="86">
        <f t="shared" si="109"/>
        <v>0</v>
      </c>
      <c r="AB255" s="86">
        <f t="shared" si="110"/>
        <v>0</v>
      </c>
      <c r="AD255" s="170">
        <f t="shared" si="85"/>
        <v>-11564.460254597272</v>
      </c>
      <c r="AE255" s="170">
        <f t="shared" si="86"/>
        <v>0</v>
      </c>
      <c r="AF255" s="170">
        <f t="shared" si="87"/>
        <v>0</v>
      </c>
      <c r="AG255" s="170">
        <f t="shared" si="88"/>
        <v>0</v>
      </c>
      <c r="AH255" s="170">
        <f t="shared" si="89"/>
        <v>-889.82306796625744</v>
      </c>
      <c r="AI255" s="170">
        <f t="shared" si="90"/>
        <v>0</v>
      </c>
      <c r="AJ255" s="170">
        <f t="shared" si="91"/>
        <v>0</v>
      </c>
      <c r="AK255" s="170">
        <f t="shared" si="92"/>
        <v>0</v>
      </c>
      <c r="AL255" s="170">
        <f t="shared" si="93"/>
        <v>0</v>
      </c>
      <c r="AM255" s="170">
        <f t="shared" si="94"/>
        <v>0</v>
      </c>
      <c r="AN255" s="170">
        <f t="shared" si="95"/>
        <v>0</v>
      </c>
      <c r="AO255" s="170">
        <f t="shared" si="96"/>
        <v>0</v>
      </c>
      <c r="AP255" s="170">
        <f t="shared" si="97"/>
        <v>12454.28332256353</v>
      </c>
      <c r="AQ255" s="170">
        <f t="shared" si="98"/>
        <v>0</v>
      </c>
      <c r="AR255" s="170"/>
      <c r="AS255" s="170">
        <f>'Projection - England'!$B$13*'Eng19'!AP255</f>
        <v>0</v>
      </c>
      <c r="AT255" s="170">
        <f>'Projection - England'!$B$13*'Eng19'!AQ255</f>
        <v>0</v>
      </c>
      <c r="AU255" s="170">
        <f>'Projection - England'!$C$13*'Eng19'!AP255</f>
        <v>6900.9237458992748</v>
      </c>
      <c r="AV255" s="170">
        <f>'Projection - England'!$C$13*'Eng19'!AQ255</f>
        <v>0</v>
      </c>
      <c r="AW255" s="170">
        <f>'Projection - England'!$D$13*'Eng19'!AP255</f>
        <v>0</v>
      </c>
      <c r="AX255" s="170">
        <f>'Projection - England'!$D$13*'Eng19'!AQ255</f>
        <v>0</v>
      </c>
      <c r="AY255" s="170">
        <f>'Projection - England'!$E$13*'Eng19'!AP255</f>
        <v>1367.1489012171869</v>
      </c>
      <c r="AZ255" s="170">
        <f>'Projection - England'!$E$13*'Eng19'!AQ255</f>
        <v>0</v>
      </c>
      <c r="BA255" s="170">
        <f>'Projection - England'!$F$13*'Eng19'!AP255</f>
        <v>2805.7489578172008</v>
      </c>
      <c r="BB255" s="170">
        <f>'Projection - England'!$F$13*'Eng19'!AQ255</f>
        <v>0</v>
      </c>
      <c r="BC255" s="170">
        <f>'Projection - England'!$G$13*'Eng19'!AP255</f>
        <v>1380.4617176298707</v>
      </c>
      <c r="BD255" s="170">
        <f>'Projection - England'!$G$13*'Eng19'!AQ255</f>
        <v>0</v>
      </c>
    </row>
    <row r="256" spans="1:56" ht="19.95" customHeight="1">
      <c r="A256" s="132" t="s">
        <v>278</v>
      </c>
      <c r="B256" s="20" t="s">
        <v>235</v>
      </c>
      <c r="C256" s="20" t="s">
        <v>21</v>
      </c>
      <c r="D256" s="153">
        <v>8033.362243463871</v>
      </c>
      <c r="E256" s="154">
        <v>11675.134217719187</v>
      </c>
      <c r="F256" s="155">
        <v>11100.72159804008</v>
      </c>
      <c r="G256" s="156">
        <v>9629.0829608068016</v>
      </c>
      <c r="H256" s="157">
        <v>2426.3584865774701</v>
      </c>
      <c r="I256" s="158">
        <v>0</v>
      </c>
      <c r="J256" s="159">
        <v>781.35771315668001</v>
      </c>
      <c r="K256" s="160">
        <v>0</v>
      </c>
      <c r="L256" s="161">
        <v>2996.8614558185</v>
      </c>
      <c r="M256" s="162">
        <v>0</v>
      </c>
      <c r="N256" s="163">
        <v>19.149731634836108</v>
      </c>
      <c r="O256" s="164">
        <v>1464.2008411641893</v>
      </c>
      <c r="P256" s="170">
        <f t="shared" si="84"/>
        <v>48126.229248381613</v>
      </c>
      <c r="Q256" s="86">
        <f t="shared" si="99"/>
        <v>-0.94506059310872403</v>
      </c>
      <c r="R256" s="86">
        <f t="shared" si="100"/>
        <v>0</v>
      </c>
      <c r="S256" s="86">
        <f t="shared" si="101"/>
        <v>0</v>
      </c>
      <c r="T256" s="86">
        <f t="shared" si="102"/>
        <v>0</v>
      </c>
      <c r="U256" s="86">
        <f t="shared" si="103"/>
        <v>-8.8357360441388269E-2</v>
      </c>
      <c r="V256" s="86">
        <f t="shared" si="104"/>
        <v>0</v>
      </c>
      <c r="W256" s="86">
        <f t="shared" si="105"/>
        <v>0</v>
      </c>
      <c r="X256" s="86">
        <f t="shared" si="106"/>
        <v>0</v>
      </c>
      <c r="Y256" s="86">
        <f t="shared" si="107"/>
        <v>0</v>
      </c>
      <c r="Z256" s="86">
        <f t="shared" si="108"/>
        <v>0</v>
      </c>
      <c r="AA256" s="86">
        <f t="shared" si="109"/>
        <v>0</v>
      </c>
      <c r="AB256" s="86">
        <f t="shared" si="110"/>
        <v>0</v>
      </c>
      <c r="AD256" s="170">
        <f t="shared" si="85"/>
        <v>-7592.0140864651958</v>
      </c>
      <c r="AE256" s="170">
        <f t="shared" si="86"/>
        <v>0</v>
      </c>
      <c r="AF256" s="170">
        <f t="shared" si="87"/>
        <v>0</v>
      </c>
      <c r="AG256" s="170">
        <f t="shared" si="88"/>
        <v>0</v>
      </c>
      <c r="AH256" s="170">
        <f t="shared" si="89"/>
        <v>-214.38663135854688</v>
      </c>
      <c r="AI256" s="170">
        <f t="shared" si="90"/>
        <v>0</v>
      </c>
      <c r="AJ256" s="170">
        <f t="shared" si="91"/>
        <v>0</v>
      </c>
      <c r="AK256" s="170">
        <f t="shared" si="92"/>
        <v>0</v>
      </c>
      <c r="AL256" s="170">
        <f t="shared" si="93"/>
        <v>0</v>
      </c>
      <c r="AM256" s="170">
        <f t="shared" si="94"/>
        <v>0</v>
      </c>
      <c r="AN256" s="170">
        <f t="shared" si="95"/>
        <v>0</v>
      </c>
      <c r="AO256" s="170">
        <f t="shared" si="96"/>
        <v>0</v>
      </c>
      <c r="AP256" s="170">
        <f t="shared" si="97"/>
        <v>7806.4007178237425</v>
      </c>
      <c r="AQ256" s="170">
        <f t="shared" si="98"/>
        <v>0</v>
      </c>
      <c r="AR256" s="170"/>
      <c r="AS256" s="170">
        <f>'Projection - England'!$B$13*'Eng19'!AP256</f>
        <v>0</v>
      </c>
      <c r="AT256" s="170">
        <f>'Projection - England'!$B$13*'Eng19'!AQ256</f>
        <v>0</v>
      </c>
      <c r="AU256" s="170">
        <f>'Projection - England'!$C$13*'Eng19'!AP256</f>
        <v>4325.5299954543179</v>
      </c>
      <c r="AV256" s="170">
        <f>'Projection - England'!$C$13*'Eng19'!AQ256</f>
        <v>0</v>
      </c>
      <c r="AW256" s="170">
        <f>'Projection - England'!$D$13*'Eng19'!AP256</f>
        <v>0</v>
      </c>
      <c r="AX256" s="170">
        <f>'Projection - England'!$D$13*'Eng19'!AQ256</f>
        <v>0</v>
      </c>
      <c r="AY256" s="170">
        <f>'Projection - England'!$E$13*'Eng19'!AP256</f>
        <v>856.93507104485968</v>
      </c>
      <c r="AZ256" s="170">
        <f>'Projection - England'!$E$13*'Eng19'!AQ256</f>
        <v>0</v>
      </c>
      <c r="BA256" s="170">
        <f>'Projection - England'!$F$13*'Eng19'!AP256</f>
        <v>1758.6560471653897</v>
      </c>
      <c r="BB256" s="170">
        <f>'Projection - England'!$F$13*'Eng19'!AQ256</f>
        <v>0</v>
      </c>
      <c r="BC256" s="170">
        <f>'Projection - England'!$G$13*'Eng19'!AP256</f>
        <v>865.27960415917778</v>
      </c>
      <c r="BD256" s="170">
        <f>'Projection - England'!$G$13*'Eng19'!AQ256</f>
        <v>0</v>
      </c>
    </row>
    <row r="257" spans="1:56" ht="19.95" customHeight="1">
      <c r="A257" s="132" t="s">
        <v>279</v>
      </c>
      <c r="B257" s="20" t="s">
        <v>235</v>
      </c>
      <c r="C257" s="20" t="s">
        <v>21</v>
      </c>
      <c r="D257" s="153">
        <v>5993.0526409491968</v>
      </c>
      <c r="E257" s="154">
        <v>8709.8890646774053</v>
      </c>
      <c r="F257" s="155">
        <v>13377.877258436512</v>
      </c>
      <c r="G257" s="156">
        <v>11604.352818263584</v>
      </c>
      <c r="H257" s="157">
        <v>1542.47746136673</v>
      </c>
      <c r="I257" s="158">
        <v>0</v>
      </c>
      <c r="J257" s="159">
        <v>690.23653126417901</v>
      </c>
      <c r="K257" s="160">
        <v>0</v>
      </c>
      <c r="L257" s="161">
        <v>3324.1790657499801</v>
      </c>
      <c r="M257" s="162">
        <v>0</v>
      </c>
      <c r="N257" s="163">
        <v>14.312824939086434</v>
      </c>
      <c r="O257" s="164">
        <v>1094.3678331827184</v>
      </c>
      <c r="P257" s="170">
        <f t="shared" si="84"/>
        <v>46350.745498829383</v>
      </c>
      <c r="Q257" s="86">
        <f t="shared" si="99"/>
        <v>-0.94506059310872403</v>
      </c>
      <c r="R257" s="86">
        <f t="shared" si="100"/>
        <v>0</v>
      </c>
      <c r="S257" s="86">
        <f t="shared" si="101"/>
        <v>0</v>
      </c>
      <c r="T257" s="86">
        <f t="shared" si="102"/>
        <v>0</v>
      </c>
      <c r="U257" s="86">
        <f t="shared" si="103"/>
        <v>-8.8357360441388269E-2</v>
      </c>
      <c r="V257" s="86">
        <f t="shared" si="104"/>
        <v>0</v>
      </c>
      <c r="W257" s="86">
        <f t="shared" si="105"/>
        <v>0</v>
      </c>
      <c r="X257" s="86">
        <f t="shared" si="106"/>
        <v>0</v>
      </c>
      <c r="Y257" s="86">
        <f t="shared" si="107"/>
        <v>0</v>
      </c>
      <c r="Z257" s="86">
        <f t="shared" si="108"/>
        <v>0</v>
      </c>
      <c r="AA257" s="86">
        <f t="shared" si="109"/>
        <v>0</v>
      </c>
      <c r="AB257" s="86">
        <f t="shared" si="110"/>
        <v>0</v>
      </c>
      <c r="AD257" s="170">
        <f t="shared" si="85"/>
        <v>-5663.797883387253</v>
      </c>
      <c r="AE257" s="170">
        <f t="shared" si="86"/>
        <v>0</v>
      </c>
      <c r="AF257" s="170">
        <f t="shared" si="87"/>
        <v>0</v>
      </c>
      <c r="AG257" s="170">
        <f t="shared" si="88"/>
        <v>0</v>
      </c>
      <c r="AH257" s="170">
        <f t="shared" si="89"/>
        <v>-136.28923702669772</v>
      </c>
      <c r="AI257" s="170">
        <f t="shared" si="90"/>
        <v>0</v>
      </c>
      <c r="AJ257" s="170">
        <f t="shared" si="91"/>
        <v>0</v>
      </c>
      <c r="AK257" s="170">
        <f t="shared" si="92"/>
        <v>0</v>
      </c>
      <c r="AL257" s="170">
        <f t="shared" si="93"/>
        <v>0</v>
      </c>
      <c r="AM257" s="170">
        <f t="shared" si="94"/>
        <v>0</v>
      </c>
      <c r="AN257" s="170">
        <f t="shared" si="95"/>
        <v>0</v>
      </c>
      <c r="AO257" s="170">
        <f t="shared" si="96"/>
        <v>0</v>
      </c>
      <c r="AP257" s="170">
        <f t="shared" si="97"/>
        <v>5800.0871204139512</v>
      </c>
      <c r="AQ257" s="170">
        <f t="shared" si="98"/>
        <v>0</v>
      </c>
      <c r="AR257" s="170"/>
      <c r="AS257" s="170">
        <f>'Projection - England'!$B$13*'Eng19'!AP257</f>
        <v>0</v>
      </c>
      <c r="AT257" s="170">
        <f>'Projection - England'!$B$13*'Eng19'!AQ257</f>
        <v>0</v>
      </c>
      <c r="AU257" s="170">
        <f>'Projection - England'!$C$13*'Eng19'!AP257</f>
        <v>3213.8307681690376</v>
      </c>
      <c r="AV257" s="170">
        <f>'Projection - England'!$C$13*'Eng19'!AQ257</f>
        <v>0</v>
      </c>
      <c r="AW257" s="170">
        <f>'Projection - England'!$D$13*'Eng19'!AP257</f>
        <v>0</v>
      </c>
      <c r="AX257" s="170">
        <f>'Projection - England'!$D$13*'Eng19'!AQ257</f>
        <v>0</v>
      </c>
      <c r="AY257" s="170">
        <f>'Projection - England'!$E$13*'Eng19'!AP257</f>
        <v>636.69522591250188</v>
      </c>
      <c r="AZ257" s="170">
        <f>'Projection - England'!$E$13*'Eng19'!AQ257</f>
        <v>0</v>
      </c>
      <c r="BA257" s="170">
        <f>'Projection - England'!$F$13*'Eng19'!AP257</f>
        <v>1306.6659856587182</v>
      </c>
      <c r="BB257" s="170">
        <f>'Projection - England'!$F$13*'Eng19'!AQ257</f>
        <v>0</v>
      </c>
      <c r="BC257" s="170">
        <f>'Projection - England'!$G$13*'Eng19'!AP257</f>
        <v>642.89514067369498</v>
      </c>
      <c r="BD257" s="170">
        <f>'Projection - England'!$G$13*'Eng19'!AQ257</f>
        <v>0</v>
      </c>
    </row>
    <row r="258" spans="1:56" ht="19.95" customHeight="1">
      <c r="A258" s="132" t="s">
        <v>280</v>
      </c>
      <c r="B258" s="20" t="s">
        <v>235</v>
      </c>
      <c r="C258" s="20" t="s">
        <v>21</v>
      </c>
      <c r="D258" s="153">
        <v>11151.220009317241</v>
      </c>
      <c r="E258" s="154">
        <v>16206.41349841056</v>
      </c>
      <c r="F258" s="155">
        <v>10077.896507482221</v>
      </c>
      <c r="G258" s="156">
        <v>8741.8552644455795</v>
      </c>
      <c r="H258" s="157">
        <v>2687.2521728216402</v>
      </c>
      <c r="I258" s="158">
        <v>0</v>
      </c>
      <c r="J258" s="159">
        <v>1051.6497150928301</v>
      </c>
      <c r="K258" s="160">
        <v>0</v>
      </c>
      <c r="L258" s="161">
        <v>0</v>
      </c>
      <c r="M258" s="162">
        <v>0</v>
      </c>
      <c r="N258" s="163">
        <v>4.4667502254203493</v>
      </c>
      <c r="O258" s="164">
        <v>341.53060533930466</v>
      </c>
      <c r="P258" s="170">
        <f t="shared" si="84"/>
        <v>50262.284523134804</v>
      </c>
      <c r="Q258" s="86">
        <f t="shared" si="99"/>
        <v>-0.94506059310872403</v>
      </c>
      <c r="R258" s="86">
        <f t="shared" si="100"/>
        <v>0</v>
      </c>
      <c r="S258" s="86">
        <f t="shared" si="101"/>
        <v>0</v>
      </c>
      <c r="T258" s="86">
        <f t="shared" si="102"/>
        <v>0</v>
      </c>
      <c r="U258" s="86">
        <f t="shared" si="103"/>
        <v>-8.8357360441388269E-2</v>
      </c>
      <c r="V258" s="86">
        <f t="shared" si="104"/>
        <v>0</v>
      </c>
      <c r="W258" s="86">
        <f t="shared" si="105"/>
        <v>0</v>
      </c>
      <c r="X258" s="86">
        <f t="shared" si="106"/>
        <v>0</v>
      </c>
      <c r="Y258" s="86">
        <f t="shared" si="107"/>
        <v>0</v>
      </c>
      <c r="Z258" s="86">
        <f t="shared" si="108"/>
        <v>0</v>
      </c>
      <c r="AA258" s="86">
        <f t="shared" si="109"/>
        <v>0</v>
      </c>
      <c r="AB258" s="86">
        <f t="shared" si="110"/>
        <v>0</v>
      </c>
      <c r="AD258" s="170">
        <f t="shared" si="85"/>
        <v>-10538.578595891224</v>
      </c>
      <c r="AE258" s="170">
        <f t="shared" si="86"/>
        <v>0</v>
      </c>
      <c r="AF258" s="170">
        <f t="shared" si="87"/>
        <v>0</v>
      </c>
      <c r="AG258" s="170">
        <f t="shared" si="88"/>
        <v>0</v>
      </c>
      <c r="AH258" s="170">
        <f t="shared" si="89"/>
        <v>-237.43850883090548</v>
      </c>
      <c r="AI258" s="170">
        <f t="shared" si="90"/>
        <v>0</v>
      </c>
      <c r="AJ258" s="170">
        <f t="shared" si="91"/>
        <v>0</v>
      </c>
      <c r="AK258" s="170">
        <f t="shared" si="92"/>
        <v>0</v>
      </c>
      <c r="AL258" s="170">
        <f t="shared" si="93"/>
        <v>0</v>
      </c>
      <c r="AM258" s="170">
        <f t="shared" si="94"/>
        <v>0</v>
      </c>
      <c r="AN258" s="170">
        <f t="shared" si="95"/>
        <v>0</v>
      </c>
      <c r="AO258" s="170">
        <f t="shared" si="96"/>
        <v>0</v>
      </c>
      <c r="AP258" s="170">
        <f t="shared" si="97"/>
        <v>10776.01710472213</v>
      </c>
      <c r="AQ258" s="170">
        <f t="shared" si="98"/>
        <v>0</v>
      </c>
      <c r="AR258" s="170"/>
      <c r="AS258" s="170">
        <f>'Projection - England'!$B$13*'Eng19'!AP258</f>
        <v>0</v>
      </c>
      <c r="AT258" s="170">
        <f>'Projection - England'!$B$13*'Eng19'!AQ258</f>
        <v>0</v>
      </c>
      <c r="AU258" s="170">
        <f>'Projection - England'!$C$13*'Eng19'!AP258</f>
        <v>5970.9957127333819</v>
      </c>
      <c r="AV258" s="170">
        <f>'Projection - England'!$C$13*'Eng19'!AQ258</f>
        <v>0</v>
      </c>
      <c r="AW258" s="170">
        <f>'Projection - England'!$D$13*'Eng19'!AP258</f>
        <v>0</v>
      </c>
      <c r="AX258" s="170">
        <f>'Projection - England'!$D$13*'Eng19'!AQ258</f>
        <v>0</v>
      </c>
      <c r="AY258" s="170">
        <f>'Projection - England'!$E$13*'Eng19'!AP258</f>
        <v>1182.9199290438194</v>
      </c>
      <c r="AZ258" s="170">
        <f>'Projection - England'!$E$13*'Eng19'!AQ258</f>
        <v>0</v>
      </c>
      <c r="BA258" s="170">
        <f>'Projection - England'!$F$13*'Eng19'!AP258</f>
        <v>2427.6626745930698</v>
      </c>
      <c r="BB258" s="170">
        <f>'Projection - England'!$F$13*'Eng19'!AQ258</f>
        <v>0</v>
      </c>
      <c r="BC258" s="170">
        <f>'Projection - England'!$G$13*'Eng19'!AP258</f>
        <v>1194.4387883518616</v>
      </c>
      <c r="BD258" s="170">
        <f>'Projection - England'!$G$13*'Eng19'!AQ258</f>
        <v>0</v>
      </c>
    </row>
    <row r="259" spans="1:56" ht="19.95" customHeight="1">
      <c r="A259" s="132" t="s">
        <v>281</v>
      </c>
      <c r="B259" s="20" t="s">
        <v>235</v>
      </c>
      <c r="C259" s="20" t="s">
        <v>21</v>
      </c>
      <c r="D259" s="153">
        <v>12421.306933975644</v>
      </c>
      <c r="E259" s="154">
        <v>18052.27017263458</v>
      </c>
      <c r="F259" s="155">
        <v>8059.8317539047839</v>
      </c>
      <c r="G259" s="156">
        <v>6991.3282594346474</v>
      </c>
      <c r="H259" s="157">
        <v>3822.2677101682598</v>
      </c>
      <c r="I259" s="158">
        <v>0</v>
      </c>
      <c r="J259" s="159">
        <v>1288.6578284827699</v>
      </c>
      <c r="K259" s="160">
        <v>0</v>
      </c>
      <c r="L259" s="161">
        <v>959.97745969314099</v>
      </c>
      <c r="M259" s="162">
        <v>0</v>
      </c>
      <c r="N259" s="163">
        <v>15.674174800903533</v>
      </c>
      <c r="O259" s="164">
        <v>1198.4575223126312</v>
      </c>
      <c r="P259" s="170">
        <f t="shared" si="84"/>
        <v>52809.771815407366</v>
      </c>
      <c r="Q259" s="86">
        <f t="shared" si="99"/>
        <v>-0.94506059310872403</v>
      </c>
      <c r="R259" s="86">
        <f t="shared" si="100"/>
        <v>0</v>
      </c>
      <c r="S259" s="86">
        <f t="shared" si="101"/>
        <v>0</v>
      </c>
      <c r="T259" s="86">
        <f t="shared" si="102"/>
        <v>0</v>
      </c>
      <c r="U259" s="86">
        <f t="shared" si="103"/>
        <v>-8.8357360441388269E-2</v>
      </c>
      <c r="V259" s="86">
        <f t="shared" si="104"/>
        <v>0</v>
      </c>
      <c r="W259" s="86">
        <f t="shared" si="105"/>
        <v>0</v>
      </c>
      <c r="X259" s="86">
        <f t="shared" si="106"/>
        <v>0</v>
      </c>
      <c r="Y259" s="86">
        <f t="shared" si="107"/>
        <v>0</v>
      </c>
      <c r="Z259" s="86">
        <f t="shared" si="108"/>
        <v>0</v>
      </c>
      <c r="AA259" s="86">
        <f t="shared" si="109"/>
        <v>0</v>
      </c>
      <c r="AB259" s="86">
        <f t="shared" si="110"/>
        <v>0</v>
      </c>
      <c r="AD259" s="170">
        <f t="shared" si="85"/>
        <v>-11738.887698208528</v>
      </c>
      <c r="AE259" s="170">
        <f t="shared" si="86"/>
        <v>0</v>
      </c>
      <c r="AF259" s="170">
        <f t="shared" si="87"/>
        <v>0</v>
      </c>
      <c r="AG259" s="170">
        <f t="shared" si="88"/>
        <v>0</v>
      </c>
      <c r="AH259" s="170">
        <f t="shared" si="89"/>
        <v>-337.7254857708167</v>
      </c>
      <c r="AI259" s="170">
        <f t="shared" si="90"/>
        <v>0</v>
      </c>
      <c r="AJ259" s="170">
        <f t="shared" si="91"/>
        <v>0</v>
      </c>
      <c r="AK259" s="170">
        <f t="shared" si="92"/>
        <v>0</v>
      </c>
      <c r="AL259" s="170">
        <f t="shared" si="93"/>
        <v>0</v>
      </c>
      <c r="AM259" s="170">
        <f t="shared" si="94"/>
        <v>0</v>
      </c>
      <c r="AN259" s="170">
        <f t="shared" si="95"/>
        <v>0</v>
      </c>
      <c r="AO259" s="170">
        <f t="shared" si="96"/>
        <v>0</v>
      </c>
      <c r="AP259" s="170">
        <f t="shared" si="97"/>
        <v>12076.613183979345</v>
      </c>
      <c r="AQ259" s="170">
        <f t="shared" si="98"/>
        <v>0</v>
      </c>
      <c r="AR259" s="170"/>
      <c r="AS259" s="170">
        <f>'Projection - England'!$B$13*'Eng19'!AP259</f>
        <v>0</v>
      </c>
      <c r="AT259" s="170">
        <f>'Projection - England'!$B$13*'Eng19'!AQ259</f>
        <v>0</v>
      </c>
      <c r="AU259" s="170">
        <f>'Projection - England'!$C$13*'Eng19'!AP259</f>
        <v>6691.6565596653736</v>
      </c>
      <c r="AV259" s="170">
        <f>'Projection - England'!$C$13*'Eng19'!AQ259</f>
        <v>0</v>
      </c>
      <c r="AW259" s="170">
        <f>'Projection - England'!$D$13*'Eng19'!AP259</f>
        <v>0</v>
      </c>
      <c r="AX259" s="170">
        <f>'Projection - England'!$D$13*'Eng19'!AQ259</f>
        <v>0</v>
      </c>
      <c r="AY259" s="170">
        <f>'Projection - England'!$E$13*'Eng19'!AP259</f>
        <v>1325.6907697763781</v>
      </c>
      <c r="AZ259" s="170">
        <f>'Projection - England'!$E$13*'Eng19'!AQ259</f>
        <v>0</v>
      </c>
      <c r="BA259" s="170">
        <f>'Projection - England'!$F$13*'Eng19'!AP259</f>
        <v>2720.6659730892493</v>
      </c>
      <c r="BB259" s="170">
        <f>'Projection - England'!$F$13*'Eng19'!AQ259</f>
        <v>0</v>
      </c>
      <c r="BC259" s="170">
        <f>'Projection - England'!$G$13*'Eng19'!AP259</f>
        <v>1338.5998814483473</v>
      </c>
      <c r="BD259" s="170">
        <f>'Projection - England'!$G$13*'Eng19'!AQ259</f>
        <v>0</v>
      </c>
    </row>
    <row r="260" spans="1:56" ht="19.95" customHeight="1">
      <c r="A260" s="132" t="s">
        <v>282</v>
      </c>
      <c r="B260" s="20" t="s">
        <v>235</v>
      </c>
      <c r="C260" s="20" t="s">
        <v>21</v>
      </c>
      <c r="D260" s="153">
        <v>5904.1107594438918</v>
      </c>
      <c r="E260" s="154">
        <v>8580.6270729135213</v>
      </c>
      <c r="F260" s="155">
        <v>13798.124060142993</v>
      </c>
      <c r="G260" s="156">
        <v>11968.886896693213</v>
      </c>
      <c r="H260" s="157">
        <v>2493.3219576792799</v>
      </c>
      <c r="I260" s="158">
        <v>0</v>
      </c>
      <c r="J260" s="159">
        <v>1060.06551422045</v>
      </c>
      <c r="K260" s="160">
        <v>0</v>
      </c>
      <c r="L260" s="161">
        <v>1796.0647837316999</v>
      </c>
      <c r="M260" s="162">
        <v>0</v>
      </c>
      <c r="N260" s="163">
        <v>3.0058899615077701</v>
      </c>
      <c r="O260" s="164">
        <v>229.83228663529718</v>
      </c>
      <c r="P260" s="170">
        <f t="shared" ref="P260:P323" si="111">O260+N260+M260+L260+K260+J260+I260+H260+G260+F260+E260+D260</f>
        <v>45834.039221421859</v>
      </c>
      <c r="Q260" s="86">
        <f t="shared" si="99"/>
        <v>-0.94506059310872403</v>
      </c>
      <c r="R260" s="86">
        <f t="shared" si="100"/>
        <v>0</v>
      </c>
      <c r="S260" s="86">
        <f t="shared" si="101"/>
        <v>0</v>
      </c>
      <c r="T260" s="86">
        <f t="shared" si="102"/>
        <v>0</v>
      </c>
      <c r="U260" s="86">
        <f t="shared" si="103"/>
        <v>-8.8357360441388269E-2</v>
      </c>
      <c r="V260" s="86">
        <f t="shared" si="104"/>
        <v>0</v>
      </c>
      <c r="W260" s="86">
        <f t="shared" si="105"/>
        <v>0</v>
      </c>
      <c r="X260" s="86">
        <f t="shared" si="106"/>
        <v>0</v>
      </c>
      <c r="Y260" s="86">
        <f t="shared" si="107"/>
        <v>0</v>
      </c>
      <c r="Z260" s="86">
        <f t="shared" si="108"/>
        <v>0</v>
      </c>
      <c r="AA260" s="86">
        <f t="shared" si="109"/>
        <v>0</v>
      </c>
      <c r="AB260" s="86">
        <f t="shared" si="110"/>
        <v>0</v>
      </c>
      <c r="AD260" s="170">
        <f t="shared" ref="AD260:AD323" si="112">Q260*D260</f>
        <v>-5579.7424160996434</v>
      </c>
      <c r="AE260" s="170">
        <f t="shared" ref="AE260:AE323" si="113">R260*E260</f>
        <v>0</v>
      </c>
      <c r="AF260" s="170">
        <f t="shared" ref="AF260:AF323" si="114">S260*F260</f>
        <v>0</v>
      </c>
      <c r="AG260" s="170">
        <f t="shared" ref="AG260:AG323" si="115">T260*G260</f>
        <v>0</v>
      </c>
      <c r="AH260" s="170">
        <f t="shared" ref="AH260:AH323" si="116">U260*H260</f>
        <v>-220.30334691109596</v>
      </c>
      <c r="AI260" s="170">
        <f t="shared" ref="AI260:AI323" si="117">V260*I260</f>
        <v>0</v>
      </c>
      <c r="AJ260" s="170">
        <f t="shared" ref="AJ260:AJ323" si="118">W260*J260</f>
        <v>0</v>
      </c>
      <c r="AK260" s="170">
        <f t="shared" ref="AK260:AK323" si="119">X260*K260</f>
        <v>0</v>
      </c>
      <c r="AL260" s="170">
        <f t="shared" ref="AL260:AL323" si="120">Y260*L260</f>
        <v>0</v>
      </c>
      <c r="AM260" s="170">
        <f t="shared" ref="AM260:AM323" si="121">Z260*M260</f>
        <v>0</v>
      </c>
      <c r="AN260" s="170">
        <f t="shared" ref="AN260:AN323" si="122">AA260*N260</f>
        <v>0</v>
      </c>
      <c r="AO260" s="170">
        <f t="shared" ref="AO260:AO323" si="123">AB260*O260</f>
        <v>0</v>
      </c>
      <c r="AP260" s="170">
        <f t="shared" ref="AP260:AP323" si="124">-(AD260+AF260+AH260+AJ260+AL260+AN260)</f>
        <v>5800.0457630107394</v>
      </c>
      <c r="AQ260" s="170">
        <f t="shared" ref="AQ260:AQ323" si="125">-(AE260+AG260+AI260+AK260+AM260+AO260)</f>
        <v>0</v>
      </c>
      <c r="AR260" s="170"/>
      <c r="AS260" s="170">
        <f>'Projection - England'!$B$13*'Eng19'!AP260</f>
        <v>0</v>
      </c>
      <c r="AT260" s="170">
        <f>'Projection - England'!$B$13*'Eng19'!AQ260</f>
        <v>0</v>
      </c>
      <c r="AU260" s="170">
        <f>'Projection - England'!$C$13*'Eng19'!AP260</f>
        <v>3213.8078520141289</v>
      </c>
      <c r="AV260" s="170">
        <f>'Projection - England'!$C$13*'Eng19'!AQ260</f>
        <v>0</v>
      </c>
      <c r="AW260" s="170">
        <f>'Projection - England'!$D$13*'Eng19'!AP260</f>
        <v>0</v>
      </c>
      <c r="AX260" s="170">
        <f>'Projection - England'!$D$13*'Eng19'!AQ260</f>
        <v>0</v>
      </c>
      <c r="AY260" s="170">
        <f>'Projection - England'!$E$13*'Eng19'!AP260</f>
        <v>636.69068597014677</v>
      </c>
      <c r="AZ260" s="170">
        <f>'Projection - England'!$E$13*'Eng19'!AQ260</f>
        <v>0</v>
      </c>
      <c r="BA260" s="170">
        <f>'Projection - England'!$F$13*'Eng19'!AP260</f>
        <v>1306.6566685034911</v>
      </c>
      <c r="BB260" s="170">
        <f>'Projection - England'!$F$13*'Eng19'!AQ260</f>
        <v>0</v>
      </c>
      <c r="BC260" s="170">
        <f>'Projection - England'!$G$13*'Eng19'!AP260</f>
        <v>642.89055652297384</v>
      </c>
      <c r="BD260" s="170">
        <f>'Projection - England'!$G$13*'Eng19'!AQ260</f>
        <v>0</v>
      </c>
    </row>
    <row r="261" spans="1:56" ht="19.95" customHeight="1">
      <c r="A261" s="132" t="s">
        <v>283</v>
      </c>
      <c r="B261" s="20" t="s">
        <v>235</v>
      </c>
      <c r="C261" s="20" t="s">
        <v>21</v>
      </c>
      <c r="D261" s="153">
        <v>13548.543142628812</v>
      </c>
      <c r="E261" s="154">
        <v>19690.51747584893</v>
      </c>
      <c r="F261" s="155">
        <v>8067.2413477173841</v>
      </c>
      <c r="G261" s="156">
        <v>6997.7555527324103</v>
      </c>
      <c r="H261" s="157">
        <v>4843.7741034933897</v>
      </c>
      <c r="I261" s="158">
        <v>0</v>
      </c>
      <c r="J261" s="159">
        <v>1734.7077088557201</v>
      </c>
      <c r="K261" s="160">
        <v>0</v>
      </c>
      <c r="L261" s="161">
        <v>2.9352162683029199</v>
      </c>
      <c r="M261" s="162">
        <v>0</v>
      </c>
      <c r="N261" s="163">
        <v>6.1087708694412211</v>
      </c>
      <c r="O261" s="164">
        <v>467.08056363797101</v>
      </c>
      <c r="P261" s="170">
        <f t="shared" si="111"/>
        <v>55358.663882052366</v>
      </c>
      <c r="Q261" s="86">
        <f t="shared" ref="Q261:Q324" si="126">Q260</f>
        <v>-0.94506059310872403</v>
      </c>
      <c r="R261" s="86">
        <f t="shared" ref="R261:R324" si="127">R260</f>
        <v>0</v>
      </c>
      <c r="S261" s="86">
        <f t="shared" ref="S261:S324" si="128">S260</f>
        <v>0</v>
      </c>
      <c r="T261" s="86">
        <f t="shared" ref="T261:T324" si="129">T260</f>
        <v>0</v>
      </c>
      <c r="U261" s="86">
        <f t="shared" ref="U261:U324" si="130">U260</f>
        <v>-8.8357360441388269E-2</v>
      </c>
      <c r="V261" s="86">
        <f t="shared" ref="V261:V324" si="131">V260</f>
        <v>0</v>
      </c>
      <c r="W261" s="86">
        <f t="shared" ref="W261:W324" si="132">W260</f>
        <v>0</v>
      </c>
      <c r="X261" s="86">
        <f t="shared" ref="X261:X324" si="133">X260</f>
        <v>0</v>
      </c>
      <c r="Y261" s="86">
        <f t="shared" ref="Y261:Y324" si="134">Y260</f>
        <v>0</v>
      </c>
      <c r="Z261" s="86">
        <f t="shared" ref="Z261:Z324" si="135">Z260</f>
        <v>0</v>
      </c>
      <c r="AA261" s="86">
        <f t="shared" ref="AA261:AA324" si="136">AA260</f>
        <v>0</v>
      </c>
      <c r="AB261" s="86">
        <f t="shared" ref="AB261:AB324" si="137">AB260</f>
        <v>0</v>
      </c>
      <c r="AD261" s="170">
        <f t="shared" si="112"/>
        <v>-12804.194218131921</v>
      </c>
      <c r="AE261" s="170">
        <f t="shared" si="113"/>
        <v>0</v>
      </c>
      <c r="AF261" s="170">
        <f t="shared" si="114"/>
        <v>0</v>
      </c>
      <c r="AG261" s="170">
        <f t="shared" si="115"/>
        <v>0</v>
      </c>
      <c r="AH261" s="170">
        <f t="shared" si="116"/>
        <v>-427.98309435902775</v>
      </c>
      <c r="AI261" s="170">
        <f t="shared" si="117"/>
        <v>0</v>
      </c>
      <c r="AJ261" s="170">
        <f t="shared" si="118"/>
        <v>0</v>
      </c>
      <c r="AK261" s="170">
        <f t="shared" si="119"/>
        <v>0</v>
      </c>
      <c r="AL261" s="170">
        <f t="shared" si="120"/>
        <v>0</v>
      </c>
      <c r="AM261" s="170">
        <f t="shared" si="121"/>
        <v>0</v>
      </c>
      <c r="AN261" s="170">
        <f t="shared" si="122"/>
        <v>0</v>
      </c>
      <c r="AO261" s="170">
        <f t="shared" si="123"/>
        <v>0</v>
      </c>
      <c r="AP261" s="170">
        <f t="shared" si="124"/>
        <v>13232.177312490949</v>
      </c>
      <c r="AQ261" s="170">
        <f t="shared" si="125"/>
        <v>0</v>
      </c>
      <c r="AR261" s="170"/>
      <c r="AS261" s="170">
        <f>'Projection - England'!$B$13*'Eng19'!AP261</f>
        <v>0</v>
      </c>
      <c r="AT261" s="170">
        <f>'Projection - England'!$B$13*'Eng19'!AQ261</f>
        <v>0</v>
      </c>
      <c r="AU261" s="170">
        <f>'Projection - England'!$C$13*'Eng19'!AP261</f>
        <v>7331.9551403077239</v>
      </c>
      <c r="AV261" s="170">
        <f>'Projection - England'!$C$13*'Eng19'!AQ261</f>
        <v>0</v>
      </c>
      <c r="AW261" s="170">
        <f>'Projection - England'!$D$13*'Eng19'!AP261</f>
        <v>0</v>
      </c>
      <c r="AX261" s="170">
        <f>'Projection - England'!$D$13*'Eng19'!AQ261</f>
        <v>0</v>
      </c>
      <c r="AY261" s="170">
        <f>'Projection - England'!$E$13*'Eng19'!AP261</f>
        <v>1452.5409616070431</v>
      </c>
      <c r="AZ261" s="170">
        <f>'Projection - England'!$E$13*'Eng19'!AQ261</f>
        <v>0</v>
      </c>
      <c r="BA261" s="170">
        <f>'Projection - England'!$F$13*'Eng19'!AP261</f>
        <v>2980.9959146273873</v>
      </c>
      <c r="BB261" s="170">
        <f>'Projection - England'!$F$13*'Eng19'!AQ261</f>
        <v>0</v>
      </c>
      <c r="BC261" s="170">
        <f>'Projection - England'!$G$13*'Eng19'!AP261</f>
        <v>1466.6852959487974</v>
      </c>
      <c r="BD261" s="170">
        <f>'Projection - England'!$G$13*'Eng19'!AQ261</f>
        <v>0</v>
      </c>
    </row>
    <row r="262" spans="1:56" ht="19.95" customHeight="1">
      <c r="A262" s="132" t="s">
        <v>284</v>
      </c>
      <c r="B262" s="20" t="s">
        <v>235</v>
      </c>
      <c r="C262" s="20" t="s">
        <v>21</v>
      </c>
      <c r="D262" s="153">
        <v>5894.0641822128864</v>
      </c>
      <c r="E262" s="154">
        <v>8566.0260709860777</v>
      </c>
      <c r="F262" s="155">
        <v>12070.226806377215</v>
      </c>
      <c r="G262" s="156">
        <v>10470.059468465619</v>
      </c>
      <c r="H262" s="157">
        <v>2912.0109356020298</v>
      </c>
      <c r="I262" s="158">
        <v>0</v>
      </c>
      <c r="J262" s="159">
        <v>880.27677886177605</v>
      </c>
      <c r="K262" s="160">
        <v>0</v>
      </c>
      <c r="L262" s="161">
        <v>3478.1362210192401</v>
      </c>
      <c r="M262" s="162">
        <v>0</v>
      </c>
      <c r="N262" s="163">
        <v>2.5863539497230281</v>
      </c>
      <c r="O262" s="164">
        <v>197.75429238098522</v>
      </c>
      <c r="P262" s="170">
        <f t="shared" si="111"/>
        <v>44471.141109855547</v>
      </c>
      <c r="Q262" s="86">
        <f t="shared" si="126"/>
        <v>-0.94506059310872403</v>
      </c>
      <c r="R262" s="86">
        <f t="shared" si="127"/>
        <v>0</v>
      </c>
      <c r="S262" s="86">
        <f t="shared" si="128"/>
        <v>0</v>
      </c>
      <c r="T262" s="86">
        <f t="shared" si="129"/>
        <v>0</v>
      </c>
      <c r="U262" s="86">
        <f t="shared" si="130"/>
        <v>-8.8357360441388269E-2</v>
      </c>
      <c r="V262" s="86">
        <f t="shared" si="131"/>
        <v>0</v>
      </c>
      <c r="W262" s="86">
        <f t="shared" si="132"/>
        <v>0</v>
      </c>
      <c r="X262" s="86">
        <f t="shared" si="133"/>
        <v>0</v>
      </c>
      <c r="Y262" s="86">
        <f t="shared" si="134"/>
        <v>0</v>
      </c>
      <c r="Z262" s="86">
        <f t="shared" si="135"/>
        <v>0</v>
      </c>
      <c r="AA262" s="86">
        <f t="shared" si="136"/>
        <v>0</v>
      </c>
      <c r="AB262" s="86">
        <f t="shared" si="137"/>
        <v>0</v>
      </c>
      <c r="AD262" s="170">
        <f t="shared" si="112"/>
        <v>-5570.2477918629966</v>
      </c>
      <c r="AE262" s="170">
        <f t="shared" si="113"/>
        <v>0</v>
      </c>
      <c r="AF262" s="170">
        <f t="shared" si="114"/>
        <v>0</v>
      </c>
      <c r="AG262" s="170">
        <f t="shared" si="115"/>
        <v>0</v>
      </c>
      <c r="AH262" s="170">
        <f t="shared" si="116"/>
        <v>-257.29759984625281</v>
      </c>
      <c r="AI262" s="170">
        <f t="shared" si="117"/>
        <v>0</v>
      </c>
      <c r="AJ262" s="170">
        <f t="shared" si="118"/>
        <v>0</v>
      </c>
      <c r="AK262" s="170">
        <f t="shared" si="119"/>
        <v>0</v>
      </c>
      <c r="AL262" s="170">
        <f t="shared" si="120"/>
        <v>0</v>
      </c>
      <c r="AM262" s="170">
        <f t="shared" si="121"/>
        <v>0</v>
      </c>
      <c r="AN262" s="170">
        <f t="shared" si="122"/>
        <v>0</v>
      </c>
      <c r="AO262" s="170">
        <f t="shared" si="123"/>
        <v>0</v>
      </c>
      <c r="AP262" s="170">
        <f t="shared" si="124"/>
        <v>5827.5453917092491</v>
      </c>
      <c r="AQ262" s="170">
        <f t="shared" si="125"/>
        <v>0</v>
      </c>
      <c r="AR262" s="170"/>
      <c r="AS262" s="170">
        <f>'Projection - England'!$B$13*'Eng19'!AP262</f>
        <v>0</v>
      </c>
      <c r="AT262" s="170">
        <f>'Projection - England'!$B$13*'Eng19'!AQ262</f>
        <v>0</v>
      </c>
      <c r="AU262" s="170">
        <f>'Projection - England'!$C$13*'Eng19'!AP262</f>
        <v>3229.0454081041808</v>
      </c>
      <c r="AV262" s="170">
        <f>'Projection - England'!$C$13*'Eng19'!AQ262</f>
        <v>0</v>
      </c>
      <c r="AW262" s="170">
        <f>'Projection - England'!$D$13*'Eng19'!AP262</f>
        <v>0</v>
      </c>
      <c r="AX262" s="170">
        <f>'Projection - England'!$D$13*'Eng19'!AQ262</f>
        <v>0</v>
      </c>
      <c r="AY262" s="170">
        <f>'Projection - England'!$E$13*'Eng19'!AP262</f>
        <v>639.70941343806419</v>
      </c>
      <c r="AZ262" s="170">
        <f>'Projection - England'!$E$13*'Eng19'!AQ262</f>
        <v>0</v>
      </c>
      <c r="BA262" s="170">
        <f>'Projection - England'!$F$13*'Eng19'!AP262</f>
        <v>1312.8518908669826</v>
      </c>
      <c r="BB262" s="170">
        <f>'Projection - England'!$F$13*'Eng19'!AQ262</f>
        <v>0</v>
      </c>
      <c r="BC262" s="170">
        <f>'Projection - England'!$G$13*'Eng19'!AP262</f>
        <v>645.93867930002295</v>
      </c>
      <c r="BD262" s="170">
        <f>'Projection - England'!$G$13*'Eng19'!AQ262</f>
        <v>0</v>
      </c>
    </row>
    <row r="263" spans="1:56" ht="19.95" customHeight="1">
      <c r="A263" s="132" t="s">
        <v>285</v>
      </c>
      <c r="B263" s="20" t="s">
        <v>235</v>
      </c>
      <c r="C263" s="20" t="s">
        <v>21</v>
      </c>
      <c r="D263" s="153">
        <v>11332.976276780548</v>
      </c>
      <c r="E263" s="154">
        <v>16470.56551262756</v>
      </c>
      <c r="F263" s="155">
        <v>10033.903713990028</v>
      </c>
      <c r="G263" s="156">
        <v>8703.6946588964092</v>
      </c>
      <c r="H263" s="157">
        <v>2043.3274024376601</v>
      </c>
      <c r="I263" s="158">
        <v>0</v>
      </c>
      <c r="J263" s="159">
        <v>1223.26088225946</v>
      </c>
      <c r="K263" s="160">
        <v>0</v>
      </c>
      <c r="L263" s="161">
        <v>112.771826051213</v>
      </c>
      <c r="M263" s="162">
        <v>0</v>
      </c>
      <c r="N263" s="163">
        <v>0.24405945424921269</v>
      </c>
      <c r="O263" s="164">
        <v>18.660943402240456</v>
      </c>
      <c r="P263" s="170">
        <f t="shared" si="111"/>
        <v>49939.405275899364</v>
      </c>
      <c r="Q263" s="86">
        <f t="shared" si="126"/>
        <v>-0.94506059310872403</v>
      </c>
      <c r="R263" s="86">
        <f t="shared" si="127"/>
        <v>0</v>
      </c>
      <c r="S263" s="86">
        <f t="shared" si="128"/>
        <v>0</v>
      </c>
      <c r="T263" s="86">
        <f t="shared" si="129"/>
        <v>0</v>
      </c>
      <c r="U263" s="86">
        <f t="shared" si="130"/>
        <v>-8.8357360441388269E-2</v>
      </c>
      <c r="V263" s="86">
        <f t="shared" si="131"/>
        <v>0</v>
      </c>
      <c r="W263" s="86">
        <f t="shared" si="132"/>
        <v>0</v>
      </c>
      <c r="X263" s="86">
        <f t="shared" si="133"/>
        <v>0</v>
      </c>
      <c r="Y263" s="86">
        <f t="shared" si="134"/>
        <v>0</v>
      </c>
      <c r="Z263" s="86">
        <f t="shared" si="135"/>
        <v>0</v>
      </c>
      <c r="AA263" s="86">
        <f t="shared" si="136"/>
        <v>0</v>
      </c>
      <c r="AB263" s="86">
        <f t="shared" si="137"/>
        <v>0</v>
      </c>
      <c r="AD263" s="170">
        <f t="shared" si="112"/>
        <v>-10710.349281821324</v>
      </c>
      <c r="AE263" s="170">
        <f t="shared" si="113"/>
        <v>0</v>
      </c>
      <c r="AF263" s="170">
        <f t="shared" si="114"/>
        <v>0</v>
      </c>
      <c r="AG263" s="170">
        <f t="shared" si="115"/>
        <v>0</v>
      </c>
      <c r="AH263" s="170">
        <f t="shared" si="116"/>
        <v>-180.54301579694996</v>
      </c>
      <c r="AI263" s="170">
        <f t="shared" si="117"/>
        <v>0</v>
      </c>
      <c r="AJ263" s="170">
        <f t="shared" si="118"/>
        <v>0</v>
      </c>
      <c r="AK263" s="170">
        <f t="shared" si="119"/>
        <v>0</v>
      </c>
      <c r="AL263" s="170">
        <f t="shared" si="120"/>
        <v>0</v>
      </c>
      <c r="AM263" s="170">
        <f t="shared" si="121"/>
        <v>0</v>
      </c>
      <c r="AN263" s="170">
        <f t="shared" si="122"/>
        <v>0</v>
      </c>
      <c r="AO263" s="170">
        <f t="shared" si="123"/>
        <v>0</v>
      </c>
      <c r="AP263" s="170">
        <f t="shared" si="124"/>
        <v>10890.892297618273</v>
      </c>
      <c r="AQ263" s="170">
        <f t="shared" si="125"/>
        <v>0</v>
      </c>
      <c r="AR263" s="170"/>
      <c r="AS263" s="170">
        <f>'Projection - England'!$B$13*'Eng19'!AP263</f>
        <v>0</v>
      </c>
      <c r="AT263" s="170">
        <f>'Projection - England'!$B$13*'Eng19'!AQ263</f>
        <v>0</v>
      </c>
      <c r="AU263" s="170">
        <f>'Projection - England'!$C$13*'Eng19'!AP263</f>
        <v>6034.6481065275339</v>
      </c>
      <c r="AV263" s="170">
        <f>'Projection - England'!$C$13*'Eng19'!AQ263</f>
        <v>0</v>
      </c>
      <c r="AW263" s="170">
        <f>'Projection - England'!$D$13*'Eng19'!AP263</f>
        <v>0</v>
      </c>
      <c r="AX263" s="170">
        <f>'Projection - England'!$D$13*'Eng19'!AQ263</f>
        <v>0</v>
      </c>
      <c r="AY263" s="170">
        <f>'Projection - England'!$E$13*'Eng19'!AP263</f>
        <v>1195.5301684030399</v>
      </c>
      <c r="AZ263" s="170">
        <f>'Projection - England'!$E$13*'Eng19'!AQ263</f>
        <v>0</v>
      </c>
      <c r="BA263" s="170">
        <f>'Projection - England'!$F$13*'Eng19'!AP263</f>
        <v>2453.5422008893338</v>
      </c>
      <c r="BB263" s="170">
        <f>'Projection - England'!$F$13*'Eng19'!AQ263</f>
        <v>0</v>
      </c>
      <c r="BC263" s="170">
        <f>'Projection - England'!$G$13*'Eng19'!AP263</f>
        <v>1207.1718217983682</v>
      </c>
      <c r="BD263" s="170">
        <f>'Projection - England'!$G$13*'Eng19'!AQ263</f>
        <v>0</v>
      </c>
    </row>
    <row r="264" spans="1:56" ht="19.95" customHeight="1">
      <c r="A264" s="132" t="s">
        <v>286</v>
      </c>
      <c r="B264" s="20" t="s">
        <v>235</v>
      </c>
      <c r="C264" s="20" t="s">
        <v>21</v>
      </c>
      <c r="D264" s="153">
        <v>7701.0870141968626</v>
      </c>
      <c r="E264" s="154">
        <v>11192.228333315423</v>
      </c>
      <c r="F264" s="155">
        <v>13495.235711733081</v>
      </c>
      <c r="G264" s="156">
        <v>11706.15289251679</v>
      </c>
      <c r="H264" s="157">
        <v>3228.5931314417899</v>
      </c>
      <c r="I264" s="158">
        <v>0</v>
      </c>
      <c r="J264" s="159">
        <v>1097.00685155217</v>
      </c>
      <c r="K264" s="160">
        <v>0</v>
      </c>
      <c r="L264" s="161">
        <v>2449.9357858503299</v>
      </c>
      <c r="M264" s="162">
        <v>0</v>
      </c>
      <c r="N264" s="163">
        <v>1.9636708013942692</v>
      </c>
      <c r="O264" s="164">
        <v>150.14353694339144</v>
      </c>
      <c r="P264" s="170">
        <f t="shared" si="111"/>
        <v>51022.346928351239</v>
      </c>
      <c r="Q264" s="86">
        <f t="shared" si="126"/>
        <v>-0.94506059310872403</v>
      </c>
      <c r="R264" s="86">
        <f t="shared" si="127"/>
        <v>0</v>
      </c>
      <c r="S264" s="86">
        <f t="shared" si="128"/>
        <v>0</v>
      </c>
      <c r="T264" s="86">
        <f t="shared" si="129"/>
        <v>0</v>
      </c>
      <c r="U264" s="86">
        <f t="shared" si="130"/>
        <v>-8.8357360441388269E-2</v>
      </c>
      <c r="V264" s="86">
        <f t="shared" si="131"/>
        <v>0</v>
      </c>
      <c r="W264" s="86">
        <f t="shared" si="132"/>
        <v>0</v>
      </c>
      <c r="X264" s="86">
        <f t="shared" si="133"/>
        <v>0</v>
      </c>
      <c r="Y264" s="86">
        <f t="shared" si="134"/>
        <v>0</v>
      </c>
      <c r="Z264" s="86">
        <f t="shared" si="135"/>
        <v>0</v>
      </c>
      <c r="AA264" s="86">
        <f t="shared" si="136"/>
        <v>0</v>
      </c>
      <c r="AB264" s="86">
        <f t="shared" si="137"/>
        <v>0</v>
      </c>
      <c r="AD264" s="170">
        <f t="shared" si="112"/>
        <v>-7277.9938612187798</v>
      </c>
      <c r="AE264" s="170">
        <f t="shared" si="113"/>
        <v>0</v>
      </c>
      <c r="AF264" s="170">
        <f t="shared" si="114"/>
        <v>0</v>
      </c>
      <c r="AG264" s="170">
        <f t="shared" si="115"/>
        <v>0</v>
      </c>
      <c r="AH264" s="170">
        <f t="shared" si="116"/>
        <v>-285.26996703339267</v>
      </c>
      <c r="AI264" s="170">
        <f t="shared" si="117"/>
        <v>0</v>
      </c>
      <c r="AJ264" s="170">
        <f t="shared" si="118"/>
        <v>0</v>
      </c>
      <c r="AK264" s="170">
        <f t="shared" si="119"/>
        <v>0</v>
      </c>
      <c r="AL264" s="170">
        <f t="shared" si="120"/>
        <v>0</v>
      </c>
      <c r="AM264" s="170">
        <f t="shared" si="121"/>
        <v>0</v>
      </c>
      <c r="AN264" s="170">
        <f t="shared" si="122"/>
        <v>0</v>
      </c>
      <c r="AO264" s="170">
        <f t="shared" si="123"/>
        <v>0</v>
      </c>
      <c r="AP264" s="170">
        <f t="shared" si="124"/>
        <v>7563.2638282521721</v>
      </c>
      <c r="AQ264" s="170">
        <f t="shared" si="125"/>
        <v>0</v>
      </c>
      <c r="AR264" s="170"/>
      <c r="AS264" s="170">
        <f>'Projection - England'!$B$13*'Eng19'!AP264</f>
        <v>0</v>
      </c>
      <c r="AT264" s="170">
        <f>'Projection - England'!$B$13*'Eng19'!AQ264</f>
        <v>0</v>
      </c>
      <c r="AU264" s="170">
        <f>'Projection - England'!$C$13*'Eng19'!AP264</f>
        <v>4190.8077403640764</v>
      </c>
      <c r="AV264" s="170">
        <f>'Projection - England'!$C$13*'Eng19'!AQ264</f>
        <v>0</v>
      </c>
      <c r="AW264" s="170">
        <f>'Projection - England'!$D$13*'Eng19'!AP264</f>
        <v>0</v>
      </c>
      <c r="AX264" s="170">
        <f>'Projection - England'!$D$13*'Eng19'!AQ264</f>
        <v>0</v>
      </c>
      <c r="AY264" s="170">
        <f>'Projection - England'!$E$13*'Eng19'!AP264</f>
        <v>830.24511042537404</v>
      </c>
      <c r="AZ264" s="170">
        <f>'Projection - England'!$E$13*'Eng19'!AQ264</f>
        <v>0</v>
      </c>
      <c r="BA264" s="170">
        <f>'Projection - England'!$F$13*'Eng19'!AP264</f>
        <v>1703.881231396871</v>
      </c>
      <c r="BB264" s="170">
        <f>'Projection - England'!$F$13*'Eng19'!AQ264</f>
        <v>0</v>
      </c>
      <c r="BC264" s="170">
        <f>'Projection - England'!$G$13*'Eng19'!AP264</f>
        <v>838.32974606585253</v>
      </c>
      <c r="BD264" s="170">
        <f>'Projection - England'!$G$13*'Eng19'!AQ264</f>
        <v>0</v>
      </c>
    </row>
    <row r="265" spans="1:56" ht="19.95" customHeight="1">
      <c r="A265" s="132" t="s">
        <v>287</v>
      </c>
      <c r="B265" s="20" t="s">
        <v>235</v>
      </c>
      <c r="C265" s="20" t="s">
        <v>21</v>
      </c>
      <c r="D265" s="153">
        <v>4181.4924904718755</v>
      </c>
      <c r="E265" s="154">
        <v>6077.0925768179677</v>
      </c>
      <c r="F265" s="155">
        <v>14154.186119584465</v>
      </c>
      <c r="G265" s="156">
        <v>12277.745296507779</v>
      </c>
      <c r="H265" s="157">
        <v>2330.2313395910601</v>
      </c>
      <c r="I265" s="158">
        <v>0</v>
      </c>
      <c r="J265" s="159">
        <v>1788.58306549036</v>
      </c>
      <c r="K265" s="160">
        <v>0</v>
      </c>
      <c r="L265" s="161">
        <v>3709.3145578365702</v>
      </c>
      <c r="M265" s="162">
        <v>0</v>
      </c>
      <c r="N265" s="163">
        <v>2.7582589489880336</v>
      </c>
      <c r="O265" s="164">
        <v>210.8982595823984</v>
      </c>
      <c r="P265" s="170">
        <f t="shared" si="111"/>
        <v>44732.301964831466</v>
      </c>
      <c r="Q265" s="86">
        <f t="shared" si="126"/>
        <v>-0.94506059310872403</v>
      </c>
      <c r="R265" s="86">
        <f t="shared" si="127"/>
        <v>0</v>
      </c>
      <c r="S265" s="86">
        <f t="shared" si="128"/>
        <v>0</v>
      </c>
      <c r="T265" s="86">
        <f t="shared" si="129"/>
        <v>0</v>
      </c>
      <c r="U265" s="86">
        <f t="shared" si="130"/>
        <v>-8.8357360441388269E-2</v>
      </c>
      <c r="V265" s="86">
        <f t="shared" si="131"/>
        <v>0</v>
      </c>
      <c r="W265" s="86">
        <f t="shared" si="132"/>
        <v>0</v>
      </c>
      <c r="X265" s="86">
        <f t="shared" si="133"/>
        <v>0</v>
      </c>
      <c r="Y265" s="86">
        <f t="shared" si="134"/>
        <v>0</v>
      </c>
      <c r="Z265" s="86">
        <f t="shared" si="135"/>
        <v>0</v>
      </c>
      <c r="AA265" s="86">
        <f t="shared" si="136"/>
        <v>0</v>
      </c>
      <c r="AB265" s="86">
        <f t="shared" si="137"/>
        <v>0</v>
      </c>
      <c r="AD265" s="170">
        <f t="shared" si="112"/>
        <v>-3951.7637731250261</v>
      </c>
      <c r="AE265" s="170">
        <f t="shared" si="113"/>
        <v>0</v>
      </c>
      <c r="AF265" s="170">
        <f t="shared" si="114"/>
        <v>0</v>
      </c>
      <c r="AG265" s="170">
        <f t="shared" si="115"/>
        <v>0</v>
      </c>
      <c r="AH265" s="170">
        <f t="shared" si="116"/>
        <v>-205.89309038406631</v>
      </c>
      <c r="AI265" s="170">
        <f t="shared" si="117"/>
        <v>0</v>
      </c>
      <c r="AJ265" s="170">
        <f t="shared" si="118"/>
        <v>0</v>
      </c>
      <c r="AK265" s="170">
        <f t="shared" si="119"/>
        <v>0</v>
      </c>
      <c r="AL265" s="170">
        <f t="shared" si="120"/>
        <v>0</v>
      </c>
      <c r="AM265" s="170">
        <f t="shared" si="121"/>
        <v>0</v>
      </c>
      <c r="AN265" s="170">
        <f t="shared" si="122"/>
        <v>0</v>
      </c>
      <c r="AO265" s="170">
        <f t="shared" si="123"/>
        <v>0</v>
      </c>
      <c r="AP265" s="170">
        <f t="shared" si="124"/>
        <v>4157.6568635090925</v>
      </c>
      <c r="AQ265" s="170">
        <f t="shared" si="125"/>
        <v>0</v>
      </c>
      <c r="AR265" s="170"/>
      <c r="AS265" s="170">
        <f>'Projection - England'!$B$13*'Eng19'!AP265</f>
        <v>0</v>
      </c>
      <c r="AT265" s="170">
        <f>'Projection - England'!$B$13*'Eng19'!AQ265</f>
        <v>0</v>
      </c>
      <c r="AU265" s="170">
        <f>'Projection - England'!$C$13*'Eng19'!AP265</f>
        <v>2303.7594563719335</v>
      </c>
      <c r="AV265" s="170">
        <f>'Projection - England'!$C$13*'Eng19'!AQ265</f>
        <v>0</v>
      </c>
      <c r="AW265" s="170">
        <f>'Projection - England'!$D$13*'Eng19'!AP265</f>
        <v>0</v>
      </c>
      <c r="AX265" s="170">
        <f>'Projection - England'!$D$13*'Eng19'!AQ265</f>
        <v>0</v>
      </c>
      <c r="AY265" s="170">
        <f>'Projection - England'!$E$13*'Eng19'!AP265</f>
        <v>456.40008865757488</v>
      </c>
      <c r="AZ265" s="170">
        <f>'Projection - England'!$E$13*'Eng19'!AQ265</f>
        <v>0</v>
      </c>
      <c r="BA265" s="170">
        <f>'Projection - England'!$F$13*'Eng19'!AP265</f>
        <v>936.65296586098782</v>
      </c>
      <c r="BB265" s="170">
        <f>'Projection - England'!$F$13*'Eng19'!AQ265</f>
        <v>0</v>
      </c>
      <c r="BC265" s="170">
        <f>'Projection - England'!$G$13*'Eng19'!AP265</f>
        <v>460.84435261859733</v>
      </c>
      <c r="BD265" s="170">
        <f>'Projection - England'!$G$13*'Eng19'!AQ265</f>
        <v>0</v>
      </c>
    </row>
    <row r="266" spans="1:56" ht="19.95" customHeight="1">
      <c r="A266" s="132" t="s">
        <v>288</v>
      </c>
      <c r="B266" s="20" t="s">
        <v>235</v>
      </c>
      <c r="C266" s="20" t="s">
        <v>21</v>
      </c>
      <c r="D266" s="153">
        <v>7169.9311452568054</v>
      </c>
      <c r="E266" s="154">
        <v>10420.283054058289</v>
      </c>
      <c r="F266" s="155">
        <v>15309.752219373082</v>
      </c>
      <c r="G266" s="156">
        <v>13280.116335479257</v>
      </c>
      <c r="H266" s="157">
        <v>4746.9154121955798</v>
      </c>
      <c r="I266" s="158">
        <v>0</v>
      </c>
      <c r="J266" s="159">
        <v>1218.2214088631599</v>
      </c>
      <c r="K266" s="160">
        <v>0</v>
      </c>
      <c r="L266" s="161">
        <v>2128.0221560953801</v>
      </c>
      <c r="M266" s="162">
        <v>0</v>
      </c>
      <c r="N266" s="163">
        <v>6.661983664421486</v>
      </c>
      <c r="O266" s="164">
        <v>509.37957101828141</v>
      </c>
      <c r="P266" s="170">
        <f t="shared" si="111"/>
        <v>54789.283286004254</v>
      </c>
      <c r="Q266" s="86">
        <f t="shared" si="126"/>
        <v>-0.94506059310872403</v>
      </c>
      <c r="R266" s="86">
        <f t="shared" si="127"/>
        <v>0</v>
      </c>
      <c r="S266" s="86">
        <f t="shared" si="128"/>
        <v>0</v>
      </c>
      <c r="T266" s="86">
        <f t="shared" si="129"/>
        <v>0</v>
      </c>
      <c r="U266" s="86">
        <f t="shared" si="130"/>
        <v>-8.8357360441388269E-2</v>
      </c>
      <c r="V266" s="86">
        <f t="shared" si="131"/>
        <v>0</v>
      </c>
      <c r="W266" s="86">
        <f t="shared" si="132"/>
        <v>0</v>
      </c>
      <c r="X266" s="86">
        <f t="shared" si="133"/>
        <v>0</v>
      </c>
      <c r="Y266" s="86">
        <f t="shared" si="134"/>
        <v>0</v>
      </c>
      <c r="Z266" s="86">
        <f t="shared" si="135"/>
        <v>0</v>
      </c>
      <c r="AA266" s="86">
        <f t="shared" si="136"/>
        <v>0</v>
      </c>
      <c r="AB266" s="86">
        <f t="shared" si="137"/>
        <v>0</v>
      </c>
      <c r="AD266" s="170">
        <f t="shared" si="112"/>
        <v>-6776.0193806851094</v>
      </c>
      <c r="AE266" s="170">
        <f t="shared" si="113"/>
        <v>0</v>
      </c>
      <c r="AF266" s="170">
        <f t="shared" si="114"/>
        <v>0</v>
      </c>
      <c r="AG266" s="170">
        <f t="shared" si="115"/>
        <v>0</v>
      </c>
      <c r="AH266" s="170">
        <f t="shared" si="116"/>
        <v>-419.42491606014602</v>
      </c>
      <c r="AI266" s="170">
        <f t="shared" si="117"/>
        <v>0</v>
      </c>
      <c r="AJ266" s="170">
        <f t="shared" si="118"/>
        <v>0</v>
      </c>
      <c r="AK266" s="170">
        <f t="shared" si="119"/>
        <v>0</v>
      </c>
      <c r="AL266" s="170">
        <f t="shared" si="120"/>
        <v>0</v>
      </c>
      <c r="AM266" s="170">
        <f t="shared" si="121"/>
        <v>0</v>
      </c>
      <c r="AN266" s="170">
        <f t="shared" si="122"/>
        <v>0</v>
      </c>
      <c r="AO266" s="170">
        <f t="shared" si="123"/>
        <v>0</v>
      </c>
      <c r="AP266" s="170">
        <f t="shared" si="124"/>
        <v>7195.4442967452551</v>
      </c>
      <c r="AQ266" s="170">
        <f t="shared" si="125"/>
        <v>0</v>
      </c>
      <c r="AR266" s="170"/>
      <c r="AS266" s="170">
        <f>'Projection - England'!$B$13*'Eng19'!AP266</f>
        <v>0</v>
      </c>
      <c r="AT266" s="170">
        <f>'Projection - England'!$B$13*'Eng19'!AQ266</f>
        <v>0</v>
      </c>
      <c r="AU266" s="170">
        <f>'Projection - England'!$C$13*'Eng19'!AP266</f>
        <v>3986.9987797486565</v>
      </c>
      <c r="AV266" s="170">
        <f>'Projection - England'!$C$13*'Eng19'!AQ266</f>
        <v>0</v>
      </c>
      <c r="AW266" s="170">
        <f>'Projection - England'!$D$13*'Eng19'!AP266</f>
        <v>0</v>
      </c>
      <c r="AX266" s="170">
        <f>'Projection - England'!$D$13*'Eng19'!AQ266</f>
        <v>0</v>
      </c>
      <c r="AY266" s="170">
        <f>'Projection - England'!$E$13*'Eng19'!AP266</f>
        <v>789.86831351769013</v>
      </c>
      <c r="AZ266" s="170">
        <f>'Projection - England'!$E$13*'Eng19'!AQ266</f>
        <v>0</v>
      </c>
      <c r="BA266" s="170">
        <f>'Projection - England'!$F$13*'Eng19'!AP266</f>
        <v>1621.0174294050983</v>
      </c>
      <c r="BB266" s="170">
        <f>'Projection - England'!$F$13*'Eng19'!AQ266</f>
        <v>0</v>
      </c>
      <c r="BC266" s="170">
        <f>'Projection - England'!$G$13*'Eng19'!AP266</f>
        <v>797.55977407381192</v>
      </c>
      <c r="BD266" s="170">
        <f>'Projection - England'!$G$13*'Eng19'!AQ266</f>
        <v>0</v>
      </c>
    </row>
    <row r="267" spans="1:56" ht="19.95" customHeight="1">
      <c r="A267" s="132" t="s">
        <v>289</v>
      </c>
      <c r="B267" s="20" t="s">
        <v>235</v>
      </c>
      <c r="C267" s="20" t="s">
        <v>21</v>
      </c>
      <c r="D267" s="153">
        <v>10822.669226318651</v>
      </c>
      <c r="E267" s="154">
        <v>15728.92046715005</v>
      </c>
      <c r="F267" s="155">
        <v>9747.9826417373497</v>
      </c>
      <c r="G267" s="156">
        <v>8455.6785546595511</v>
      </c>
      <c r="H267" s="157">
        <v>3132.16686261414</v>
      </c>
      <c r="I267" s="158">
        <v>0</v>
      </c>
      <c r="J267" s="159">
        <v>1305.93818186269</v>
      </c>
      <c r="K267" s="160">
        <v>0</v>
      </c>
      <c r="L267" s="161">
        <v>0</v>
      </c>
      <c r="M267" s="162">
        <v>0</v>
      </c>
      <c r="N267" s="163">
        <v>24.411174262466751</v>
      </c>
      <c r="O267" s="164">
        <v>1866.4941405177731</v>
      </c>
      <c r="P267" s="170">
        <f t="shared" si="111"/>
        <v>51084.261249122668</v>
      </c>
      <c r="Q267" s="86">
        <f t="shared" si="126"/>
        <v>-0.94506059310872403</v>
      </c>
      <c r="R267" s="86">
        <f t="shared" si="127"/>
        <v>0</v>
      </c>
      <c r="S267" s="86">
        <f t="shared" si="128"/>
        <v>0</v>
      </c>
      <c r="T267" s="86">
        <f t="shared" si="129"/>
        <v>0</v>
      </c>
      <c r="U267" s="86">
        <f t="shared" si="130"/>
        <v>-8.8357360441388269E-2</v>
      </c>
      <c r="V267" s="86">
        <f t="shared" si="131"/>
        <v>0</v>
      </c>
      <c r="W267" s="86">
        <f t="shared" si="132"/>
        <v>0</v>
      </c>
      <c r="X267" s="86">
        <f t="shared" si="133"/>
        <v>0</v>
      </c>
      <c r="Y267" s="86">
        <f t="shared" si="134"/>
        <v>0</v>
      </c>
      <c r="Z267" s="86">
        <f t="shared" si="135"/>
        <v>0</v>
      </c>
      <c r="AA267" s="86">
        <f t="shared" si="136"/>
        <v>0</v>
      </c>
      <c r="AB267" s="86">
        <f t="shared" si="137"/>
        <v>0</v>
      </c>
      <c r="AD267" s="170">
        <f t="shared" si="112"/>
        <v>-10228.078198044239</v>
      </c>
      <c r="AE267" s="170">
        <f t="shared" si="113"/>
        <v>0</v>
      </c>
      <c r="AF267" s="170">
        <f t="shared" si="114"/>
        <v>0</v>
      </c>
      <c r="AG267" s="170">
        <f t="shared" si="115"/>
        <v>0</v>
      </c>
      <c r="AH267" s="170">
        <f t="shared" si="116"/>
        <v>-276.7499964425698</v>
      </c>
      <c r="AI267" s="170">
        <f t="shared" si="117"/>
        <v>0</v>
      </c>
      <c r="AJ267" s="170">
        <f t="shared" si="118"/>
        <v>0</v>
      </c>
      <c r="AK267" s="170">
        <f t="shared" si="119"/>
        <v>0</v>
      </c>
      <c r="AL267" s="170">
        <f t="shared" si="120"/>
        <v>0</v>
      </c>
      <c r="AM267" s="170">
        <f t="shared" si="121"/>
        <v>0</v>
      </c>
      <c r="AN267" s="170">
        <f t="shared" si="122"/>
        <v>0</v>
      </c>
      <c r="AO267" s="170">
        <f t="shared" si="123"/>
        <v>0</v>
      </c>
      <c r="AP267" s="170">
        <f t="shared" si="124"/>
        <v>10504.828194486809</v>
      </c>
      <c r="AQ267" s="170">
        <f t="shared" si="125"/>
        <v>0</v>
      </c>
      <c r="AR267" s="170"/>
      <c r="AS267" s="170">
        <f>'Projection - England'!$B$13*'Eng19'!AP267</f>
        <v>0</v>
      </c>
      <c r="AT267" s="170">
        <f>'Projection - England'!$B$13*'Eng19'!AQ267</f>
        <v>0</v>
      </c>
      <c r="AU267" s="170">
        <f>'Projection - England'!$C$13*'Eng19'!AP267</f>
        <v>5820.7298209275532</v>
      </c>
      <c r="AV267" s="170">
        <f>'Projection - England'!$C$13*'Eng19'!AQ267</f>
        <v>0</v>
      </c>
      <c r="AW267" s="170">
        <f>'Projection - England'!$D$13*'Eng19'!AP267</f>
        <v>0</v>
      </c>
      <c r="AX267" s="170">
        <f>'Projection - England'!$D$13*'Eng19'!AQ267</f>
        <v>0</v>
      </c>
      <c r="AY267" s="170">
        <f>'Projection - England'!$E$13*'Eng19'!AP267</f>
        <v>1153.1506030177441</v>
      </c>
      <c r="AZ267" s="170">
        <f>'Projection - England'!$E$13*'Eng19'!AQ267</f>
        <v>0</v>
      </c>
      <c r="BA267" s="170">
        <f>'Projection - England'!$F$13*'Eng19'!AP267</f>
        <v>2366.5681914696752</v>
      </c>
      <c r="BB267" s="170">
        <f>'Projection - England'!$F$13*'Eng19'!AQ267</f>
        <v>0</v>
      </c>
      <c r="BC267" s="170">
        <f>'Projection - England'!$G$13*'Eng19'!AP267</f>
        <v>1164.3795790718395</v>
      </c>
      <c r="BD267" s="170">
        <f>'Projection - England'!$G$13*'Eng19'!AQ267</f>
        <v>0</v>
      </c>
    </row>
    <row r="268" spans="1:56" ht="19.95" customHeight="1">
      <c r="A268" s="132" t="s">
        <v>290</v>
      </c>
      <c r="B268" s="20" t="s">
        <v>235</v>
      </c>
      <c r="C268" s="20" t="s">
        <v>21</v>
      </c>
      <c r="D268" s="153">
        <v>10321.391202293333</v>
      </c>
      <c r="E268" s="154">
        <v>15000.397585507268</v>
      </c>
      <c r="F268" s="155">
        <v>10026.675748194706</v>
      </c>
      <c r="G268" s="156">
        <v>8697.424914928295</v>
      </c>
      <c r="H268" s="157">
        <v>5878.17082833523</v>
      </c>
      <c r="I268" s="158">
        <v>0</v>
      </c>
      <c r="J268" s="159">
        <v>224.70429324712299</v>
      </c>
      <c r="K268" s="160">
        <v>0</v>
      </c>
      <c r="L268" s="161">
        <v>0</v>
      </c>
      <c r="M268" s="162">
        <v>0</v>
      </c>
      <c r="N268" s="163">
        <v>0</v>
      </c>
      <c r="O268" s="164">
        <v>0</v>
      </c>
      <c r="P268" s="170">
        <f t="shared" si="111"/>
        <v>50148.764572505956</v>
      </c>
      <c r="Q268" s="86">
        <f t="shared" si="126"/>
        <v>-0.94506059310872403</v>
      </c>
      <c r="R268" s="86">
        <f t="shared" si="127"/>
        <v>0</v>
      </c>
      <c r="S268" s="86">
        <f t="shared" si="128"/>
        <v>0</v>
      </c>
      <c r="T268" s="86">
        <f t="shared" si="129"/>
        <v>0</v>
      </c>
      <c r="U268" s="86">
        <f t="shared" si="130"/>
        <v>-8.8357360441388269E-2</v>
      </c>
      <c r="V268" s="86">
        <f t="shared" si="131"/>
        <v>0</v>
      </c>
      <c r="W268" s="86">
        <f t="shared" si="132"/>
        <v>0</v>
      </c>
      <c r="X268" s="86">
        <f t="shared" si="133"/>
        <v>0</v>
      </c>
      <c r="Y268" s="86">
        <f t="shared" si="134"/>
        <v>0</v>
      </c>
      <c r="Z268" s="86">
        <f t="shared" si="135"/>
        <v>0</v>
      </c>
      <c r="AA268" s="86">
        <f t="shared" si="136"/>
        <v>0</v>
      </c>
      <c r="AB268" s="86">
        <f t="shared" si="137"/>
        <v>0</v>
      </c>
      <c r="AD268" s="170">
        <f t="shared" si="112"/>
        <v>-9754.340091346503</v>
      </c>
      <c r="AE268" s="170">
        <f t="shared" si="113"/>
        <v>0</v>
      </c>
      <c r="AF268" s="170">
        <f t="shared" si="114"/>
        <v>0</v>
      </c>
      <c r="AG268" s="170">
        <f t="shared" si="115"/>
        <v>0</v>
      </c>
      <c r="AH268" s="170">
        <f t="shared" si="116"/>
        <v>-519.37965861526982</v>
      </c>
      <c r="AI268" s="170">
        <f t="shared" si="117"/>
        <v>0</v>
      </c>
      <c r="AJ268" s="170">
        <f t="shared" si="118"/>
        <v>0</v>
      </c>
      <c r="AK268" s="170">
        <f t="shared" si="119"/>
        <v>0</v>
      </c>
      <c r="AL268" s="170">
        <f t="shared" si="120"/>
        <v>0</v>
      </c>
      <c r="AM268" s="170">
        <f t="shared" si="121"/>
        <v>0</v>
      </c>
      <c r="AN268" s="170">
        <f t="shared" si="122"/>
        <v>0</v>
      </c>
      <c r="AO268" s="170">
        <f t="shared" si="123"/>
        <v>0</v>
      </c>
      <c r="AP268" s="170">
        <f t="shared" si="124"/>
        <v>10273.719749961772</v>
      </c>
      <c r="AQ268" s="170">
        <f t="shared" si="125"/>
        <v>0</v>
      </c>
      <c r="AR268" s="170"/>
      <c r="AS268" s="170">
        <f>'Projection - England'!$B$13*'Eng19'!AP268</f>
        <v>0</v>
      </c>
      <c r="AT268" s="170">
        <f>'Projection - England'!$B$13*'Eng19'!AQ268</f>
        <v>0</v>
      </c>
      <c r="AU268" s="170">
        <f>'Projection - England'!$C$13*'Eng19'!AP268</f>
        <v>5692.6725324113004</v>
      </c>
      <c r="AV268" s="170">
        <f>'Projection - England'!$C$13*'Eng19'!AQ268</f>
        <v>0</v>
      </c>
      <c r="AW268" s="170">
        <f>'Projection - England'!$D$13*'Eng19'!AP268</f>
        <v>0</v>
      </c>
      <c r="AX268" s="170">
        <f>'Projection - England'!$D$13*'Eng19'!AQ268</f>
        <v>0</v>
      </c>
      <c r="AY268" s="170">
        <f>'Projection - England'!$E$13*'Eng19'!AP268</f>
        <v>1127.7810455882939</v>
      </c>
      <c r="AZ268" s="170">
        <f>'Projection - England'!$E$13*'Eng19'!AQ268</f>
        <v>0</v>
      </c>
      <c r="BA268" s="170">
        <f>'Projection - England'!$F$13*'Eng19'!AP268</f>
        <v>2314.5031901705552</v>
      </c>
      <c r="BB268" s="170">
        <f>'Projection - England'!$F$13*'Eng19'!AQ268</f>
        <v>0</v>
      </c>
      <c r="BC268" s="170">
        <f>'Projection - England'!$G$13*'Eng19'!AP268</f>
        <v>1138.7629817916252</v>
      </c>
      <c r="BD268" s="170">
        <f>'Projection - England'!$G$13*'Eng19'!AQ268</f>
        <v>0</v>
      </c>
    </row>
    <row r="269" spans="1:56" ht="19.95" customHeight="1">
      <c r="A269" s="132" t="s">
        <v>291</v>
      </c>
      <c r="B269" s="20" t="s">
        <v>235</v>
      </c>
      <c r="C269" s="20" t="s">
        <v>21</v>
      </c>
      <c r="D269" s="153">
        <v>5937.8394099241614</v>
      </c>
      <c r="E269" s="154">
        <v>8629.6459655521667</v>
      </c>
      <c r="F269" s="155">
        <v>13640.426358754381</v>
      </c>
      <c r="G269" s="156">
        <v>11832.095406519495</v>
      </c>
      <c r="H269" s="157">
        <v>2670.3888556059501</v>
      </c>
      <c r="I269" s="158">
        <v>0</v>
      </c>
      <c r="J269" s="159">
        <v>1968.58044455657</v>
      </c>
      <c r="K269" s="160">
        <v>0</v>
      </c>
      <c r="L269" s="161">
        <v>5380.9818069882904</v>
      </c>
      <c r="M269" s="162">
        <v>0</v>
      </c>
      <c r="N269" s="163">
        <v>4.0013164135974</v>
      </c>
      <c r="O269" s="164">
        <v>305.94323566892808</v>
      </c>
      <c r="P269" s="170">
        <f t="shared" si="111"/>
        <v>50369.902799983545</v>
      </c>
      <c r="Q269" s="86">
        <f t="shared" si="126"/>
        <v>-0.94506059310872403</v>
      </c>
      <c r="R269" s="86">
        <f t="shared" si="127"/>
        <v>0</v>
      </c>
      <c r="S269" s="86">
        <f t="shared" si="128"/>
        <v>0</v>
      </c>
      <c r="T269" s="86">
        <f t="shared" si="129"/>
        <v>0</v>
      </c>
      <c r="U269" s="86">
        <f t="shared" si="130"/>
        <v>-8.8357360441388269E-2</v>
      </c>
      <c r="V269" s="86">
        <f t="shared" si="131"/>
        <v>0</v>
      </c>
      <c r="W269" s="86">
        <f t="shared" si="132"/>
        <v>0</v>
      </c>
      <c r="X269" s="86">
        <f t="shared" si="133"/>
        <v>0</v>
      </c>
      <c r="Y269" s="86">
        <f t="shared" si="134"/>
        <v>0</v>
      </c>
      <c r="Z269" s="86">
        <f t="shared" si="135"/>
        <v>0</v>
      </c>
      <c r="AA269" s="86">
        <f t="shared" si="136"/>
        <v>0</v>
      </c>
      <c r="AB269" s="86">
        <f t="shared" si="137"/>
        <v>0</v>
      </c>
      <c r="AD269" s="170">
        <f t="shared" si="112"/>
        <v>-5611.6180345272842</v>
      </c>
      <c r="AE269" s="170">
        <f t="shared" si="113"/>
        <v>0</v>
      </c>
      <c r="AF269" s="170">
        <f t="shared" si="114"/>
        <v>0</v>
      </c>
      <c r="AG269" s="170">
        <f t="shared" si="115"/>
        <v>0</v>
      </c>
      <c r="AH269" s="170">
        <f t="shared" si="116"/>
        <v>-235.94851063344126</v>
      </c>
      <c r="AI269" s="170">
        <f t="shared" si="117"/>
        <v>0</v>
      </c>
      <c r="AJ269" s="170">
        <f t="shared" si="118"/>
        <v>0</v>
      </c>
      <c r="AK269" s="170">
        <f t="shared" si="119"/>
        <v>0</v>
      </c>
      <c r="AL269" s="170">
        <f t="shared" si="120"/>
        <v>0</v>
      </c>
      <c r="AM269" s="170">
        <f t="shared" si="121"/>
        <v>0</v>
      </c>
      <c r="AN269" s="170">
        <f t="shared" si="122"/>
        <v>0</v>
      </c>
      <c r="AO269" s="170">
        <f t="shared" si="123"/>
        <v>0</v>
      </c>
      <c r="AP269" s="170">
        <f t="shared" si="124"/>
        <v>5847.5665451607256</v>
      </c>
      <c r="AQ269" s="170">
        <f t="shared" si="125"/>
        <v>0</v>
      </c>
      <c r="AR269" s="170"/>
      <c r="AS269" s="170">
        <f>'Projection - England'!$B$13*'Eng19'!AP269</f>
        <v>0</v>
      </c>
      <c r="AT269" s="170">
        <f>'Projection - England'!$B$13*'Eng19'!AQ269</f>
        <v>0</v>
      </c>
      <c r="AU269" s="170">
        <f>'Projection - England'!$C$13*'Eng19'!AP269</f>
        <v>3240.1391378431917</v>
      </c>
      <c r="AV269" s="170">
        <f>'Projection - England'!$C$13*'Eng19'!AQ269</f>
        <v>0</v>
      </c>
      <c r="AW269" s="170">
        <f>'Projection - England'!$D$13*'Eng19'!AP269</f>
        <v>0</v>
      </c>
      <c r="AX269" s="170">
        <f>'Projection - England'!$D$13*'Eng19'!AQ269</f>
        <v>0</v>
      </c>
      <c r="AY269" s="170">
        <f>'Projection - England'!$E$13*'Eng19'!AP269</f>
        <v>641.90720332555588</v>
      </c>
      <c r="AZ269" s="170">
        <f>'Projection - England'!$E$13*'Eng19'!AQ269</f>
        <v>0</v>
      </c>
      <c r="BA269" s="170">
        <f>'Projection - England'!$F$13*'Eng19'!AP269</f>
        <v>1317.3623334975116</v>
      </c>
      <c r="BB269" s="170">
        <f>'Projection - England'!$F$13*'Eng19'!AQ269</f>
        <v>0</v>
      </c>
      <c r="BC269" s="170">
        <f>'Projection - England'!$G$13*'Eng19'!AP269</f>
        <v>648.15787049446794</v>
      </c>
      <c r="BD269" s="170">
        <f>'Projection - England'!$G$13*'Eng19'!AQ269</f>
        <v>0</v>
      </c>
    </row>
    <row r="270" spans="1:56" ht="19.95" customHeight="1">
      <c r="A270" s="132" t="s">
        <v>292</v>
      </c>
      <c r="B270" s="20" t="s">
        <v>235</v>
      </c>
      <c r="C270" s="20" t="s">
        <v>21</v>
      </c>
      <c r="D270" s="153">
        <v>4541.0576291890638</v>
      </c>
      <c r="E270" s="154">
        <v>6599.6597320525716</v>
      </c>
      <c r="F270" s="155">
        <v>14551.646796809564</v>
      </c>
      <c r="G270" s="156">
        <v>12622.5140397699</v>
      </c>
      <c r="H270" s="157">
        <v>2629.0972393963898</v>
      </c>
      <c r="I270" s="158">
        <v>0</v>
      </c>
      <c r="J270" s="159">
        <v>2055.1006769014998</v>
      </c>
      <c r="K270" s="160">
        <v>0</v>
      </c>
      <c r="L270" s="161">
        <v>4874.1506481227198</v>
      </c>
      <c r="M270" s="162">
        <v>0</v>
      </c>
      <c r="N270" s="163">
        <v>3.6244350362514219</v>
      </c>
      <c r="O270" s="164">
        <v>277.12664229561722</v>
      </c>
      <c r="P270" s="170">
        <f t="shared" si="111"/>
        <v>48153.97783957357</v>
      </c>
      <c r="Q270" s="86">
        <f t="shared" si="126"/>
        <v>-0.94506059310872403</v>
      </c>
      <c r="R270" s="86">
        <f t="shared" si="127"/>
        <v>0</v>
      </c>
      <c r="S270" s="86">
        <f t="shared" si="128"/>
        <v>0</v>
      </c>
      <c r="T270" s="86">
        <f t="shared" si="129"/>
        <v>0</v>
      </c>
      <c r="U270" s="86">
        <f t="shared" si="130"/>
        <v>-8.8357360441388269E-2</v>
      </c>
      <c r="V270" s="86">
        <f t="shared" si="131"/>
        <v>0</v>
      </c>
      <c r="W270" s="86">
        <f t="shared" si="132"/>
        <v>0</v>
      </c>
      <c r="X270" s="86">
        <f t="shared" si="133"/>
        <v>0</v>
      </c>
      <c r="Y270" s="86">
        <f t="shared" si="134"/>
        <v>0</v>
      </c>
      <c r="Z270" s="86">
        <f t="shared" si="135"/>
        <v>0</v>
      </c>
      <c r="AA270" s="86">
        <f t="shared" si="136"/>
        <v>0</v>
      </c>
      <c r="AB270" s="86">
        <f t="shared" si="137"/>
        <v>0</v>
      </c>
      <c r="AD270" s="170">
        <f t="shared" si="112"/>
        <v>-4291.5746163823133</v>
      </c>
      <c r="AE270" s="170">
        <f t="shared" si="113"/>
        <v>0</v>
      </c>
      <c r="AF270" s="170">
        <f t="shared" si="114"/>
        <v>0</v>
      </c>
      <c r="AG270" s="170">
        <f t="shared" si="115"/>
        <v>0</v>
      </c>
      <c r="AH270" s="170">
        <f t="shared" si="116"/>
        <v>-232.30009241680568</v>
      </c>
      <c r="AI270" s="170">
        <f t="shared" si="117"/>
        <v>0</v>
      </c>
      <c r="AJ270" s="170">
        <f t="shared" si="118"/>
        <v>0</v>
      </c>
      <c r="AK270" s="170">
        <f t="shared" si="119"/>
        <v>0</v>
      </c>
      <c r="AL270" s="170">
        <f t="shared" si="120"/>
        <v>0</v>
      </c>
      <c r="AM270" s="170">
        <f t="shared" si="121"/>
        <v>0</v>
      </c>
      <c r="AN270" s="170">
        <f t="shared" si="122"/>
        <v>0</v>
      </c>
      <c r="AO270" s="170">
        <f t="shared" si="123"/>
        <v>0</v>
      </c>
      <c r="AP270" s="170">
        <f t="shared" si="124"/>
        <v>4523.8747087991187</v>
      </c>
      <c r="AQ270" s="170">
        <f t="shared" si="125"/>
        <v>0</v>
      </c>
      <c r="AR270" s="170"/>
      <c r="AS270" s="170">
        <f>'Projection - England'!$B$13*'Eng19'!AP270</f>
        <v>0</v>
      </c>
      <c r="AT270" s="170">
        <f>'Projection - England'!$B$13*'Eng19'!AQ270</f>
        <v>0</v>
      </c>
      <c r="AU270" s="170">
        <f>'Projection - England'!$C$13*'Eng19'!AP270</f>
        <v>2506.6809219656529</v>
      </c>
      <c r="AV270" s="170">
        <f>'Projection - England'!$C$13*'Eng19'!AQ270</f>
        <v>0</v>
      </c>
      <c r="AW270" s="170">
        <f>'Projection - England'!$D$13*'Eng19'!AP270</f>
        <v>0</v>
      </c>
      <c r="AX270" s="170">
        <f>'Projection - England'!$D$13*'Eng19'!AQ270</f>
        <v>0</v>
      </c>
      <c r="AY270" s="170">
        <f>'Projection - England'!$E$13*'Eng19'!AP270</f>
        <v>496.60106303940137</v>
      </c>
      <c r="AZ270" s="170">
        <f>'Projection - England'!$E$13*'Eng19'!AQ270</f>
        <v>0</v>
      </c>
      <c r="BA270" s="170">
        <f>'Projection - England'!$F$13*'Eng19'!AP270</f>
        <v>1019.1559338073644</v>
      </c>
      <c r="BB270" s="170">
        <f>'Projection - England'!$F$13*'Eng19'!AQ270</f>
        <v>0</v>
      </c>
      <c r="BC270" s="170">
        <f>'Projection - England'!$G$13*'Eng19'!AP270</f>
        <v>501.43678998670111</v>
      </c>
      <c r="BD270" s="170">
        <f>'Projection - England'!$G$13*'Eng19'!AQ270</f>
        <v>0</v>
      </c>
    </row>
    <row r="271" spans="1:56" ht="19.95" customHeight="1">
      <c r="A271" s="132" t="s">
        <v>293</v>
      </c>
      <c r="B271" s="20" t="s">
        <v>235</v>
      </c>
      <c r="C271" s="20" t="s">
        <v>21</v>
      </c>
      <c r="D271" s="153">
        <v>7103.2435194779218</v>
      </c>
      <c r="E271" s="154">
        <v>10323.363861566631</v>
      </c>
      <c r="F271" s="155">
        <v>10516.807437343647</v>
      </c>
      <c r="G271" s="156">
        <v>9122.5791407012221</v>
      </c>
      <c r="H271" s="157">
        <v>1831.6507554929501</v>
      </c>
      <c r="I271" s="158">
        <v>0</v>
      </c>
      <c r="J271" s="159">
        <v>1412.9455399871499</v>
      </c>
      <c r="K271" s="160">
        <v>0</v>
      </c>
      <c r="L271" s="161">
        <v>3606.2503002864801</v>
      </c>
      <c r="M271" s="162">
        <v>0</v>
      </c>
      <c r="N271" s="163">
        <v>8.3191429751010464</v>
      </c>
      <c r="O271" s="164">
        <v>636.08704154105817</v>
      </c>
      <c r="P271" s="170">
        <f t="shared" si="111"/>
        <v>44561.24673937216</v>
      </c>
      <c r="Q271" s="86">
        <f t="shared" si="126"/>
        <v>-0.94506059310872403</v>
      </c>
      <c r="R271" s="86">
        <f t="shared" si="127"/>
        <v>0</v>
      </c>
      <c r="S271" s="86">
        <f t="shared" si="128"/>
        <v>0</v>
      </c>
      <c r="T271" s="86">
        <f t="shared" si="129"/>
        <v>0</v>
      </c>
      <c r="U271" s="86">
        <f t="shared" si="130"/>
        <v>-8.8357360441388269E-2</v>
      </c>
      <c r="V271" s="86">
        <f t="shared" si="131"/>
        <v>0</v>
      </c>
      <c r="W271" s="86">
        <f t="shared" si="132"/>
        <v>0</v>
      </c>
      <c r="X271" s="86">
        <f t="shared" si="133"/>
        <v>0</v>
      </c>
      <c r="Y271" s="86">
        <f t="shared" si="134"/>
        <v>0</v>
      </c>
      <c r="Z271" s="86">
        <f t="shared" si="135"/>
        <v>0</v>
      </c>
      <c r="AA271" s="86">
        <f t="shared" si="136"/>
        <v>0</v>
      </c>
      <c r="AB271" s="86">
        <f t="shared" si="137"/>
        <v>0</v>
      </c>
      <c r="AD271" s="170">
        <f t="shared" si="112"/>
        <v>-6712.9955335135055</v>
      </c>
      <c r="AE271" s="170">
        <f t="shared" si="113"/>
        <v>0</v>
      </c>
      <c r="AF271" s="170">
        <f t="shared" si="114"/>
        <v>0</v>
      </c>
      <c r="AG271" s="170">
        <f t="shared" si="115"/>
        <v>0</v>
      </c>
      <c r="AH271" s="170">
        <f t="shared" si="116"/>
        <v>-161.83982600583172</v>
      </c>
      <c r="AI271" s="170">
        <f t="shared" si="117"/>
        <v>0</v>
      </c>
      <c r="AJ271" s="170">
        <f t="shared" si="118"/>
        <v>0</v>
      </c>
      <c r="AK271" s="170">
        <f t="shared" si="119"/>
        <v>0</v>
      </c>
      <c r="AL271" s="170">
        <f t="shared" si="120"/>
        <v>0</v>
      </c>
      <c r="AM271" s="170">
        <f t="shared" si="121"/>
        <v>0</v>
      </c>
      <c r="AN271" s="170">
        <f t="shared" si="122"/>
        <v>0</v>
      </c>
      <c r="AO271" s="170">
        <f t="shared" si="123"/>
        <v>0</v>
      </c>
      <c r="AP271" s="170">
        <f t="shared" si="124"/>
        <v>6874.8353595193375</v>
      </c>
      <c r="AQ271" s="170">
        <f t="shared" si="125"/>
        <v>0</v>
      </c>
      <c r="AR271" s="170"/>
      <c r="AS271" s="170">
        <f>'Projection - England'!$B$13*'Eng19'!AP271</f>
        <v>0</v>
      </c>
      <c r="AT271" s="170">
        <f>'Projection - England'!$B$13*'Eng19'!AQ271</f>
        <v>0</v>
      </c>
      <c r="AU271" s="170">
        <f>'Projection - England'!$C$13*'Eng19'!AP271</f>
        <v>3809.3492297306748</v>
      </c>
      <c r="AV271" s="170">
        <f>'Projection - England'!$C$13*'Eng19'!AQ271</f>
        <v>0</v>
      </c>
      <c r="AW271" s="170">
        <f>'Projection - England'!$D$13*'Eng19'!AP271</f>
        <v>0</v>
      </c>
      <c r="AX271" s="170">
        <f>'Projection - England'!$D$13*'Eng19'!AQ271</f>
        <v>0</v>
      </c>
      <c r="AY271" s="170">
        <f>'Projection - England'!$E$13*'Eng19'!AP271</f>
        <v>754.67398359147796</v>
      </c>
      <c r="AZ271" s="170">
        <f>'Projection - England'!$E$13*'Eng19'!AQ271</f>
        <v>0</v>
      </c>
      <c r="BA271" s="170">
        <f>'Projection - England'!$F$13*'Eng19'!AP271</f>
        <v>1548.7894120884553</v>
      </c>
      <c r="BB271" s="170">
        <f>'Projection - England'!$F$13*'Eng19'!AQ271</f>
        <v>0</v>
      </c>
      <c r="BC271" s="170">
        <f>'Projection - England'!$G$13*'Eng19'!AP271</f>
        <v>762.02273410873124</v>
      </c>
      <c r="BD271" s="170">
        <f>'Projection - England'!$G$13*'Eng19'!AQ271</f>
        <v>0</v>
      </c>
    </row>
    <row r="272" spans="1:56" ht="19.95" customHeight="1">
      <c r="A272" s="132" t="s">
        <v>294</v>
      </c>
      <c r="B272" s="20" t="s">
        <v>235</v>
      </c>
      <c r="C272" s="20" t="s">
        <v>21</v>
      </c>
      <c r="D272" s="153">
        <v>5649.4635218296953</v>
      </c>
      <c r="E272" s="154">
        <v>8210.5403536527156</v>
      </c>
      <c r="F272" s="155">
        <v>13705.258001207232</v>
      </c>
      <c r="G272" s="156">
        <v>11888.33222483355</v>
      </c>
      <c r="H272" s="157">
        <v>5052.1969216039797</v>
      </c>
      <c r="I272" s="158">
        <v>0</v>
      </c>
      <c r="J272" s="159">
        <v>1612.5750824629699</v>
      </c>
      <c r="K272" s="160">
        <v>0</v>
      </c>
      <c r="L272" s="161">
        <v>2345.2844514122598</v>
      </c>
      <c r="M272" s="162">
        <v>0</v>
      </c>
      <c r="N272" s="163">
        <v>2.9305643445094955</v>
      </c>
      <c r="O272" s="164">
        <v>224.07284134001958</v>
      </c>
      <c r="P272" s="170">
        <f t="shared" si="111"/>
        <v>48690.653962686927</v>
      </c>
      <c r="Q272" s="86">
        <f t="shared" si="126"/>
        <v>-0.94506059310872403</v>
      </c>
      <c r="R272" s="86">
        <f t="shared" si="127"/>
        <v>0</v>
      </c>
      <c r="S272" s="86">
        <f t="shared" si="128"/>
        <v>0</v>
      </c>
      <c r="T272" s="86">
        <f t="shared" si="129"/>
        <v>0</v>
      </c>
      <c r="U272" s="86">
        <f t="shared" si="130"/>
        <v>-8.8357360441388269E-2</v>
      </c>
      <c r="V272" s="86">
        <f t="shared" si="131"/>
        <v>0</v>
      </c>
      <c r="W272" s="86">
        <f t="shared" si="132"/>
        <v>0</v>
      </c>
      <c r="X272" s="86">
        <f t="shared" si="133"/>
        <v>0</v>
      </c>
      <c r="Y272" s="86">
        <f t="shared" si="134"/>
        <v>0</v>
      </c>
      <c r="Z272" s="86">
        <f t="shared" si="135"/>
        <v>0</v>
      </c>
      <c r="AA272" s="86">
        <f t="shared" si="136"/>
        <v>0</v>
      </c>
      <c r="AB272" s="86">
        <f t="shared" si="137"/>
        <v>0</v>
      </c>
      <c r="AD272" s="170">
        <f t="shared" si="112"/>
        <v>-5339.0853466864728</v>
      </c>
      <c r="AE272" s="170">
        <f t="shared" si="113"/>
        <v>0</v>
      </c>
      <c r="AF272" s="170">
        <f t="shared" si="114"/>
        <v>0</v>
      </c>
      <c r="AG272" s="170">
        <f t="shared" si="115"/>
        <v>0</v>
      </c>
      <c r="AH272" s="170">
        <f t="shared" si="116"/>
        <v>-446.39878442303507</v>
      </c>
      <c r="AI272" s="170">
        <f t="shared" si="117"/>
        <v>0</v>
      </c>
      <c r="AJ272" s="170">
        <f t="shared" si="118"/>
        <v>0</v>
      </c>
      <c r="AK272" s="170">
        <f t="shared" si="119"/>
        <v>0</v>
      </c>
      <c r="AL272" s="170">
        <f t="shared" si="120"/>
        <v>0</v>
      </c>
      <c r="AM272" s="170">
        <f t="shared" si="121"/>
        <v>0</v>
      </c>
      <c r="AN272" s="170">
        <f t="shared" si="122"/>
        <v>0</v>
      </c>
      <c r="AO272" s="170">
        <f t="shared" si="123"/>
        <v>0</v>
      </c>
      <c r="AP272" s="170">
        <f t="shared" si="124"/>
        <v>5785.4841311095079</v>
      </c>
      <c r="AQ272" s="170">
        <f t="shared" si="125"/>
        <v>0</v>
      </c>
      <c r="AR272" s="170"/>
      <c r="AS272" s="170">
        <f>'Projection - England'!$B$13*'Eng19'!AP272</f>
        <v>0</v>
      </c>
      <c r="AT272" s="170">
        <f>'Projection - England'!$B$13*'Eng19'!AQ272</f>
        <v>0</v>
      </c>
      <c r="AU272" s="170">
        <f>'Projection - England'!$C$13*'Eng19'!AP272</f>
        <v>3205.7392455143718</v>
      </c>
      <c r="AV272" s="170">
        <f>'Projection - England'!$C$13*'Eng19'!AQ272</f>
        <v>0</v>
      </c>
      <c r="AW272" s="170">
        <f>'Projection - England'!$D$13*'Eng19'!AP272</f>
        <v>0</v>
      </c>
      <c r="AX272" s="170">
        <f>'Projection - England'!$D$13*'Eng19'!AQ272</f>
        <v>0</v>
      </c>
      <c r="AY272" s="170">
        <f>'Projection - England'!$E$13*'Eng19'!AP272</f>
        <v>635.09220627138882</v>
      </c>
      <c r="AZ272" s="170">
        <f>'Projection - England'!$E$13*'Eng19'!AQ272</f>
        <v>0</v>
      </c>
      <c r="BA272" s="170">
        <f>'Projection - England'!$F$13*'Eng19'!AP272</f>
        <v>1303.3761679341023</v>
      </c>
      <c r="BB272" s="170">
        <f>'Projection - England'!$F$13*'Eng19'!AQ272</f>
        <v>0</v>
      </c>
      <c r="BC272" s="170">
        <f>'Projection - England'!$G$13*'Eng19'!AP272</f>
        <v>641.2765113896462</v>
      </c>
      <c r="BD272" s="170">
        <f>'Projection - England'!$G$13*'Eng19'!AQ272</f>
        <v>0</v>
      </c>
    </row>
    <row r="273" spans="1:56" ht="19.95" customHeight="1">
      <c r="A273" s="132" t="s">
        <v>295</v>
      </c>
      <c r="B273" s="20" t="s">
        <v>235</v>
      </c>
      <c r="C273" s="20" t="s">
        <v>21</v>
      </c>
      <c r="D273" s="153">
        <v>5794.9351434376813</v>
      </c>
      <c r="E273" s="154">
        <v>8421.9587679691322</v>
      </c>
      <c r="F273" s="155">
        <v>16209.573054310253</v>
      </c>
      <c r="G273" s="156">
        <v>14060.646627402102</v>
      </c>
      <c r="H273" s="157">
        <v>2936.9181492141702</v>
      </c>
      <c r="I273" s="158">
        <v>0</v>
      </c>
      <c r="J273" s="159">
        <v>1343.5488293266901</v>
      </c>
      <c r="K273" s="160">
        <v>0</v>
      </c>
      <c r="L273" s="161">
        <v>1760.3215744147701</v>
      </c>
      <c r="M273" s="162">
        <v>0</v>
      </c>
      <c r="N273" s="163">
        <v>1.3089811230671504</v>
      </c>
      <c r="O273" s="164">
        <v>100.0855415632236</v>
      </c>
      <c r="P273" s="170">
        <f t="shared" si="111"/>
        <v>50629.29666876109</v>
      </c>
      <c r="Q273" s="86">
        <f t="shared" si="126"/>
        <v>-0.94506059310872403</v>
      </c>
      <c r="R273" s="86">
        <f t="shared" si="127"/>
        <v>0</v>
      </c>
      <c r="S273" s="86">
        <f t="shared" si="128"/>
        <v>0</v>
      </c>
      <c r="T273" s="86">
        <f t="shared" si="129"/>
        <v>0</v>
      </c>
      <c r="U273" s="86">
        <f t="shared" si="130"/>
        <v>-8.8357360441388269E-2</v>
      </c>
      <c r="V273" s="86">
        <f t="shared" si="131"/>
        <v>0</v>
      </c>
      <c r="W273" s="86">
        <f t="shared" si="132"/>
        <v>0</v>
      </c>
      <c r="X273" s="86">
        <f t="shared" si="133"/>
        <v>0</v>
      </c>
      <c r="Y273" s="86">
        <f t="shared" si="134"/>
        <v>0</v>
      </c>
      <c r="Z273" s="86">
        <f t="shared" si="135"/>
        <v>0</v>
      </c>
      <c r="AA273" s="86">
        <f t="shared" si="136"/>
        <v>0</v>
      </c>
      <c r="AB273" s="86">
        <f t="shared" si="137"/>
        <v>0</v>
      </c>
      <c r="AD273" s="170">
        <f t="shared" si="112"/>
        <v>-5476.5648436838037</v>
      </c>
      <c r="AE273" s="170">
        <f t="shared" si="113"/>
        <v>0</v>
      </c>
      <c r="AF273" s="170">
        <f t="shared" si="114"/>
        <v>0</v>
      </c>
      <c r="AG273" s="170">
        <f t="shared" si="115"/>
        <v>0</v>
      </c>
      <c r="AH273" s="170">
        <f t="shared" si="116"/>
        <v>-259.49833549697138</v>
      </c>
      <c r="AI273" s="170">
        <f t="shared" si="117"/>
        <v>0</v>
      </c>
      <c r="AJ273" s="170">
        <f t="shared" si="118"/>
        <v>0</v>
      </c>
      <c r="AK273" s="170">
        <f t="shared" si="119"/>
        <v>0</v>
      </c>
      <c r="AL273" s="170">
        <f t="shared" si="120"/>
        <v>0</v>
      </c>
      <c r="AM273" s="170">
        <f t="shared" si="121"/>
        <v>0</v>
      </c>
      <c r="AN273" s="170">
        <f t="shared" si="122"/>
        <v>0</v>
      </c>
      <c r="AO273" s="170">
        <f t="shared" si="123"/>
        <v>0</v>
      </c>
      <c r="AP273" s="170">
        <f t="shared" si="124"/>
        <v>5736.0631791807755</v>
      </c>
      <c r="AQ273" s="170">
        <f t="shared" si="125"/>
        <v>0</v>
      </c>
      <c r="AR273" s="170"/>
      <c r="AS273" s="170">
        <f>'Projection - England'!$B$13*'Eng19'!AP273</f>
        <v>0</v>
      </c>
      <c r="AT273" s="170">
        <f>'Projection - England'!$B$13*'Eng19'!AQ273</f>
        <v>0</v>
      </c>
      <c r="AU273" s="170">
        <f>'Projection - England'!$C$13*'Eng19'!AP273</f>
        <v>3178.3550747936006</v>
      </c>
      <c r="AV273" s="170">
        <f>'Projection - England'!$C$13*'Eng19'!AQ273</f>
        <v>0</v>
      </c>
      <c r="AW273" s="170">
        <f>'Projection - England'!$D$13*'Eng19'!AP273</f>
        <v>0</v>
      </c>
      <c r="AX273" s="170">
        <f>'Projection - England'!$D$13*'Eng19'!AQ273</f>
        <v>0</v>
      </c>
      <c r="AY273" s="170">
        <f>'Projection - England'!$E$13*'Eng19'!AP273</f>
        <v>629.66710083765713</v>
      </c>
      <c r="AZ273" s="170">
        <f>'Projection - England'!$E$13*'Eng19'!AQ273</f>
        <v>0</v>
      </c>
      <c r="BA273" s="170">
        <f>'Projection - England'!$F$13*'Eng19'!AP273</f>
        <v>1292.2424253672252</v>
      </c>
      <c r="BB273" s="170">
        <f>'Projection - England'!$F$13*'Eng19'!AQ273</f>
        <v>0</v>
      </c>
      <c r="BC273" s="170">
        <f>'Projection - England'!$G$13*'Eng19'!AP273</f>
        <v>635.79857818229414</v>
      </c>
      <c r="BD273" s="170">
        <f>'Projection - England'!$G$13*'Eng19'!AQ273</f>
        <v>0</v>
      </c>
    </row>
    <row r="274" spans="1:56" ht="19.95" customHeight="1">
      <c r="A274" s="132" t="s">
        <v>296</v>
      </c>
      <c r="B274" s="20" t="s">
        <v>235</v>
      </c>
      <c r="C274" s="20" t="s">
        <v>21</v>
      </c>
      <c r="D274" s="153">
        <v>12782.431277825894</v>
      </c>
      <c r="E274" s="154">
        <v>18577.103368992412</v>
      </c>
      <c r="F274" s="155">
        <v>6469.2602053783794</v>
      </c>
      <c r="G274" s="156">
        <v>5611.621070078254</v>
      </c>
      <c r="H274" s="157">
        <v>9435.0036176977301</v>
      </c>
      <c r="I274" s="158">
        <v>0</v>
      </c>
      <c r="J274" s="159">
        <v>2047.9511263458701</v>
      </c>
      <c r="K274" s="160">
        <v>0</v>
      </c>
      <c r="L274" s="161">
        <v>124.336366460143</v>
      </c>
      <c r="M274" s="162">
        <v>0</v>
      </c>
      <c r="N274" s="163">
        <v>0.27928044672404079</v>
      </c>
      <c r="O274" s="164">
        <v>21.353963220568698</v>
      </c>
      <c r="P274" s="170">
        <f t="shared" si="111"/>
        <v>55069.340276445975</v>
      </c>
      <c r="Q274" s="86">
        <f t="shared" si="126"/>
        <v>-0.94506059310872403</v>
      </c>
      <c r="R274" s="86">
        <f t="shared" si="127"/>
        <v>0</v>
      </c>
      <c r="S274" s="86">
        <f t="shared" si="128"/>
        <v>0</v>
      </c>
      <c r="T274" s="86">
        <f t="shared" si="129"/>
        <v>0</v>
      </c>
      <c r="U274" s="86">
        <f t="shared" si="130"/>
        <v>-8.8357360441388269E-2</v>
      </c>
      <c r="V274" s="86">
        <f t="shared" si="131"/>
        <v>0</v>
      </c>
      <c r="W274" s="86">
        <f t="shared" si="132"/>
        <v>0</v>
      </c>
      <c r="X274" s="86">
        <f t="shared" si="133"/>
        <v>0</v>
      </c>
      <c r="Y274" s="86">
        <f t="shared" si="134"/>
        <v>0</v>
      </c>
      <c r="Z274" s="86">
        <f t="shared" si="135"/>
        <v>0</v>
      </c>
      <c r="AA274" s="86">
        <f t="shared" si="136"/>
        <v>0</v>
      </c>
      <c r="AB274" s="86">
        <f t="shared" si="137"/>
        <v>0</v>
      </c>
      <c r="AD274" s="170">
        <f t="shared" si="112"/>
        <v>-12080.172084793645</v>
      </c>
      <c r="AE274" s="170">
        <f t="shared" si="113"/>
        <v>0</v>
      </c>
      <c r="AF274" s="170">
        <f t="shared" si="114"/>
        <v>0</v>
      </c>
      <c r="AG274" s="170">
        <f t="shared" si="115"/>
        <v>0</v>
      </c>
      <c r="AH274" s="170">
        <f t="shared" si="116"/>
        <v>-833.65201541472061</v>
      </c>
      <c r="AI274" s="170">
        <f t="shared" si="117"/>
        <v>0</v>
      </c>
      <c r="AJ274" s="170">
        <f t="shared" si="118"/>
        <v>0</v>
      </c>
      <c r="AK274" s="170">
        <f t="shared" si="119"/>
        <v>0</v>
      </c>
      <c r="AL274" s="170">
        <f t="shared" si="120"/>
        <v>0</v>
      </c>
      <c r="AM274" s="170">
        <f t="shared" si="121"/>
        <v>0</v>
      </c>
      <c r="AN274" s="170">
        <f t="shared" si="122"/>
        <v>0</v>
      </c>
      <c r="AO274" s="170">
        <f t="shared" si="123"/>
        <v>0</v>
      </c>
      <c r="AP274" s="170">
        <f t="shared" si="124"/>
        <v>12913.824100208365</v>
      </c>
      <c r="AQ274" s="170">
        <f t="shared" si="125"/>
        <v>0</v>
      </c>
      <c r="AR274" s="170"/>
      <c r="AS274" s="170">
        <f>'Projection - England'!$B$13*'Eng19'!AP274</f>
        <v>0</v>
      </c>
      <c r="AT274" s="170">
        <f>'Projection - England'!$B$13*'Eng19'!AQ274</f>
        <v>0</v>
      </c>
      <c r="AU274" s="170">
        <f>'Projection - England'!$C$13*'Eng19'!AP274</f>
        <v>7155.5554884510821</v>
      </c>
      <c r="AV274" s="170">
        <f>'Projection - England'!$C$13*'Eng19'!AQ274</f>
        <v>0</v>
      </c>
      <c r="AW274" s="170">
        <f>'Projection - England'!$D$13*'Eng19'!AP274</f>
        <v>0</v>
      </c>
      <c r="AX274" s="170">
        <f>'Projection - England'!$D$13*'Eng19'!AQ274</f>
        <v>0</v>
      </c>
      <c r="AY274" s="170">
        <f>'Projection - England'!$E$13*'Eng19'!AP274</f>
        <v>1417.5942502549274</v>
      </c>
      <c r="AZ274" s="170">
        <f>'Projection - England'!$E$13*'Eng19'!AQ274</f>
        <v>0</v>
      </c>
      <c r="BA274" s="170">
        <f>'Projection - England'!$F$13*'Eng19'!AP274</f>
        <v>2909.2760757217343</v>
      </c>
      <c r="BB274" s="170">
        <f>'Projection - England'!$F$13*'Eng19'!AQ274</f>
        <v>0</v>
      </c>
      <c r="BC274" s="170">
        <f>'Projection - England'!$G$13*'Eng19'!AP274</f>
        <v>1431.3982857806247</v>
      </c>
      <c r="BD274" s="170">
        <f>'Projection - England'!$G$13*'Eng19'!AQ274</f>
        <v>0</v>
      </c>
    </row>
    <row r="275" spans="1:56" ht="19.95" customHeight="1">
      <c r="A275" s="132" t="s">
        <v>297</v>
      </c>
      <c r="B275" s="20" t="s">
        <v>235</v>
      </c>
      <c r="C275" s="20" t="s">
        <v>21</v>
      </c>
      <c r="D275" s="153">
        <v>5752.5501436679042</v>
      </c>
      <c r="E275" s="154">
        <v>8360.3593347389469</v>
      </c>
      <c r="F275" s="155">
        <v>17759.169824661618</v>
      </c>
      <c r="G275" s="156">
        <v>15404.811123892676</v>
      </c>
      <c r="H275" s="157">
        <v>2008.97490732305</v>
      </c>
      <c r="I275" s="158">
        <v>0</v>
      </c>
      <c r="J275" s="159">
        <v>1235.4179040209101</v>
      </c>
      <c r="K275" s="160">
        <v>0</v>
      </c>
      <c r="L275" s="161">
        <v>2155.2168545135301</v>
      </c>
      <c r="M275" s="162">
        <v>0</v>
      </c>
      <c r="N275" s="163">
        <v>1.6026265994111202</v>
      </c>
      <c r="O275" s="164">
        <v>122.53786422056821</v>
      </c>
      <c r="P275" s="170">
        <f t="shared" si="111"/>
        <v>52800.640583638618</v>
      </c>
      <c r="Q275" s="86">
        <f t="shared" si="126"/>
        <v>-0.94506059310872403</v>
      </c>
      <c r="R275" s="86">
        <f t="shared" si="127"/>
        <v>0</v>
      </c>
      <c r="S275" s="86">
        <f t="shared" si="128"/>
        <v>0</v>
      </c>
      <c r="T275" s="86">
        <f t="shared" si="129"/>
        <v>0</v>
      </c>
      <c r="U275" s="86">
        <f t="shared" si="130"/>
        <v>-8.8357360441388269E-2</v>
      </c>
      <c r="V275" s="86">
        <f t="shared" si="131"/>
        <v>0</v>
      </c>
      <c r="W275" s="86">
        <f t="shared" si="132"/>
        <v>0</v>
      </c>
      <c r="X275" s="86">
        <f t="shared" si="133"/>
        <v>0</v>
      </c>
      <c r="Y275" s="86">
        <f t="shared" si="134"/>
        <v>0</v>
      </c>
      <c r="Z275" s="86">
        <f t="shared" si="135"/>
        <v>0</v>
      </c>
      <c r="AA275" s="86">
        <f t="shared" si="136"/>
        <v>0</v>
      </c>
      <c r="AB275" s="86">
        <f t="shared" si="137"/>
        <v>0</v>
      </c>
      <c r="AD275" s="170">
        <f t="shared" si="112"/>
        <v>-5436.5084506624653</v>
      </c>
      <c r="AE275" s="170">
        <f t="shared" si="113"/>
        <v>0</v>
      </c>
      <c r="AF275" s="170">
        <f t="shared" si="114"/>
        <v>0</v>
      </c>
      <c r="AG275" s="170">
        <f t="shared" si="115"/>
        <v>0</v>
      </c>
      <c r="AH275" s="170">
        <f t="shared" si="116"/>
        <v>-177.50772000404731</v>
      </c>
      <c r="AI275" s="170">
        <f t="shared" si="117"/>
        <v>0</v>
      </c>
      <c r="AJ275" s="170">
        <f t="shared" si="118"/>
        <v>0</v>
      </c>
      <c r="AK275" s="170">
        <f t="shared" si="119"/>
        <v>0</v>
      </c>
      <c r="AL275" s="170">
        <f t="shared" si="120"/>
        <v>0</v>
      </c>
      <c r="AM275" s="170">
        <f t="shared" si="121"/>
        <v>0</v>
      </c>
      <c r="AN275" s="170">
        <f t="shared" si="122"/>
        <v>0</v>
      </c>
      <c r="AO275" s="170">
        <f t="shared" si="123"/>
        <v>0</v>
      </c>
      <c r="AP275" s="170">
        <f t="shared" si="124"/>
        <v>5614.0161706665131</v>
      </c>
      <c r="AQ275" s="170">
        <f t="shared" si="125"/>
        <v>0</v>
      </c>
      <c r="AR275" s="170"/>
      <c r="AS275" s="170">
        <f>'Projection - England'!$B$13*'Eng19'!AP275</f>
        <v>0</v>
      </c>
      <c r="AT275" s="170">
        <f>'Projection - England'!$B$13*'Eng19'!AQ275</f>
        <v>0</v>
      </c>
      <c r="AU275" s="170">
        <f>'Projection - England'!$C$13*'Eng19'!AP275</f>
        <v>3110.7287748806898</v>
      </c>
      <c r="AV275" s="170">
        <f>'Projection - England'!$C$13*'Eng19'!AQ275</f>
        <v>0</v>
      </c>
      <c r="AW275" s="170">
        <f>'Projection - England'!$D$13*'Eng19'!AP275</f>
        <v>0</v>
      </c>
      <c r="AX275" s="170">
        <f>'Projection - England'!$D$13*'Eng19'!AQ275</f>
        <v>0</v>
      </c>
      <c r="AY275" s="170">
        <f>'Projection - England'!$E$13*'Eng19'!AP275</f>
        <v>616.2695869650745</v>
      </c>
      <c r="AZ275" s="170">
        <f>'Projection - England'!$E$13*'Eng19'!AQ275</f>
        <v>0</v>
      </c>
      <c r="BA275" s="170">
        <f>'Projection - England'!$F$13*'Eng19'!AP275</f>
        <v>1264.7472048013649</v>
      </c>
      <c r="BB275" s="170">
        <f>'Projection - England'!$F$13*'Eng19'!AQ275</f>
        <v>0</v>
      </c>
      <c r="BC275" s="170">
        <f>'Projection - England'!$G$13*'Eng19'!AP275</f>
        <v>622.27060401938525</v>
      </c>
      <c r="BD275" s="170">
        <f>'Projection - England'!$G$13*'Eng19'!AQ275</f>
        <v>0</v>
      </c>
    </row>
    <row r="276" spans="1:56" ht="19.95" customHeight="1">
      <c r="A276" s="132" t="s">
        <v>298</v>
      </c>
      <c r="B276" s="20" t="s">
        <v>235</v>
      </c>
      <c r="C276" s="20" t="s">
        <v>21</v>
      </c>
      <c r="D276" s="153">
        <v>8199.3757149270641</v>
      </c>
      <c r="E276" s="154">
        <v>11916.40673880577</v>
      </c>
      <c r="F276" s="155">
        <v>11228.53339322011</v>
      </c>
      <c r="G276" s="156">
        <v>9739.9505623666373</v>
      </c>
      <c r="H276" s="157">
        <v>3004.06656810305</v>
      </c>
      <c r="I276" s="158">
        <v>0</v>
      </c>
      <c r="J276" s="159">
        <v>1248.3422171741699</v>
      </c>
      <c r="K276" s="160">
        <v>0</v>
      </c>
      <c r="L276" s="161">
        <v>2749.4964324765601</v>
      </c>
      <c r="M276" s="162">
        <v>0</v>
      </c>
      <c r="N276" s="163">
        <v>2.0639388394176961</v>
      </c>
      <c r="O276" s="164">
        <v>157.8100958495597</v>
      </c>
      <c r="P276" s="170">
        <f t="shared" si="111"/>
        <v>48246.045661762342</v>
      </c>
      <c r="Q276" s="86">
        <f t="shared" si="126"/>
        <v>-0.94506059310872403</v>
      </c>
      <c r="R276" s="86">
        <f t="shared" si="127"/>
        <v>0</v>
      </c>
      <c r="S276" s="86">
        <f t="shared" si="128"/>
        <v>0</v>
      </c>
      <c r="T276" s="86">
        <f t="shared" si="129"/>
        <v>0</v>
      </c>
      <c r="U276" s="86">
        <f t="shared" si="130"/>
        <v>-8.8357360441388269E-2</v>
      </c>
      <c r="V276" s="86">
        <f t="shared" si="131"/>
        <v>0</v>
      </c>
      <c r="W276" s="86">
        <f t="shared" si="132"/>
        <v>0</v>
      </c>
      <c r="X276" s="86">
        <f t="shared" si="133"/>
        <v>0</v>
      </c>
      <c r="Y276" s="86">
        <f t="shared" si="134"/>
        <v>0</v>
      </c>
      <c r="Z276" s="86">
        <f t="shared" si="135"/>
        <v>0</v>
      </c>
      <c r="AA276" s="86">
        <f t="shared" si="136"/>
        <v>0</v>
      </c>
      <c r="AB276" s="86">
        <f t="shared" si="137"/>
        <v>0</v>
      </c>
      <c r="AD276" s="170">
        <f t="shared" si="112"/>
        <v>-7748.9068762702391</v>
      </c>
      <c r="AE276" s="170">
        <f t="shared" si="113"/>
        <v>0</v>
      </c>
      <c r="AF276" s="170">
        <f t="shared" si="114"/>
        <v>0</v>
      </c>
      <c r="AG276" s="170">
        <f t="shared" si="115"/>
        <v>0</v>
      </c>
      <c r="AH276" s="170">
        <f t="shared" si="116"/>
        <v>-265.43139254780544</v>
      </c>
      <c r="AI276" s="170">
        <f t="shared" si="117"/>
        <v>0</v>
      </c>
      <c r="AJ276" s="170">
        <f t="shared" si="118"/>
        <v>0</v>
      </c>
      <c r="AK276" s="170">
        <f t="shared" si="119"/>
        <v>0</v>
      </c>
      <c r="AL276" s="170">
        <f t="shared" si="120"/>
        <v>0</v>
      </c>
      <c r="AM276" s="170">
        <f t="shared" si="121"/>
        <v>0</v>
      </c>
      <c r="AN276" s="170">
        <f t="shared" si="122"/>
        <v>0</v>
      </c>
      <c r="AO276" s="170">
        <f t="shared" si="123"/>
        <v>0</v>
      </c>
      <c r="AP276" s="170">
        <f t="shared" si="124"/>
        <v>8014.3382688180445</v>
      </c>
      <c r="AQ276" s="170">
        <f t="shared" si="125"/>
        <v>0</v>
      </c>
      <c r="AR276" s="170"/>
      <c r="AS276" s="170">
        <f>'Projection - England'!$B$13*'Eng19'!AP276</f>
        <v>0</v>
      </c>
      <c r="AT276" s="170">
        <f>'Projection - England'!$B$13*'Eng19'!AQ276</f>
        <v>0</v>
      </c>
      <c r="AU276" s="170">
        <f>'Projection - England'!$C$13*'Eng19'!AP276</f>
        <v>4440.7482818988683</v>
      </c>
      <c r="AV276" s="170">
        <f>'Projection - England'!$C$13*'Eng19'!AQ276</f>
        <v>0</v>
      </c>
      <c r="AW276" s="170">
        <f>'Projection - England'!$D$13*'Eng19'!AP276</f>
        <v>0</v>
      </c>
      <c r="AX276" s="170">
        <f>'Projection - England'!$D$13*'Eng19'!AQ276</f>
        <v>0</v>
      </c>
      <c r="AY276" s="170">
        <f>'Projection - England'!$E$13*'Eng19'!AP276</f>
        <v>879.76108094047663</v>
      </c>
      <c r="AZ276" s="170">
        <f>'Projection - England'!$E$13*'Eng19'!AQ276</f>
        <v>0</v>
      </c>
      <c r="BA276" s="170">
        <f>'Projection - England'!$F$13*'Eng19'!AP276</f>
        <v>1805.5010202467661</v>
      </c>
      <c r="BB276" s="170">
        <f>'Projection - England'!$F$13*'Eng19'!AQ276</f>
        <v>0</v>
      </c>
      <c r="BC276" s="170">
        <f>'Projection - England'!$G$13*'Eng19'!AP276</f>
        <v>888.32788573193534</v>
      </c>
      <c r="BD276" s="170">
        <f>'Projection - England'!$G$13*'Eng19'!AQ276</f>
        <v>0</v>
      </c>
    </row>
    <row r="277" spans="1:56" ht="19.95" customHeight="1">
      <c r="A277" s="132" t="s">
        <v>299</v>
      </c>
      <c r="B277" s="20" t="s">
        <v>235</v>
      </c>
      <c r="C277" s="20" t="s">
        <v>21</v>
      </c>
      <c r="D277" s="153">
        <v>10129.567527651772</v>
      </c>
      <c r="E277" s="154">
        <v>14721.614296555188</v>
      </c>
      <c r="F277" s="155">
        <v>13096.553110510669</v>
      </c>
      <c r="G277" s="156">
        <v>11360.324217480143</v>
      </c>
      <c r="H277" s="157">
        <v>4084.6101202372301</v>
      </c>
      <c r="I277" s="158">
        <v>0</v>
      </c>
      <c r="J277" s="159">
        <v>8.6577828258323404</v>
      </c>
      <c r="K277" s="160">
        <v>0</v>
      </c>
      <c r="L277" s="161">
        <v>1401.73838774057</v>
      </c>
      <c r="M277" s="162">
        <v>0</v>
      </c>
      <c r="N277" s="163">
        <v>3.004953297476193</v>
      </c>
      <c r="O277" s="164">
        <v>229.76066869886463</v>
      </c>
      <c r="P277" s="170">
        <f t="shared" si="111"/>
        <v>55035.83106499775</v>
      </c>
      <c r="Q277" s="86">
        <f t="shared" si="126"/>
        <v>-0.94506059310872403</v>
      </c>
      <c r="R277" s="86">
        <f t="shared" si="127"/>
        <v>0</v>
      </c>
      <c r="S277" s="86">
        <f t="shared" si="128"/>
        <v>0</v>
      </c>
      <c r="T277" s="86">
        <f t="shared" si="129"/>
        <v>0</v>
      </c>
      <c r="U277" s="86">
        <f t="shared" si="130"/>
        <v>-8.8357360441388269E-2</v>
      </c>
      <c r="V277" s="86">
        <f t="shared" si="131"/>
        <v>0</v>
      </c>
      <c r="W277" s="86">
        <f t="shared" si="132"/>
        <v>0</v>
      </c>
      <c r="X277" s="86">
        <f t="shared" si="133"/>
        <v>0</v>
      </c>
      <c r="Y277" s="86">
        <f t="shared" si="134"/>
        <v>0</v>
      </c>
      <c r="Z277" s="86">
        <f t="shared" si="135"/>
        <v>0</v>
      </c>
      <c r="AA277" s="86">
        <f t="shared" si="136"/>
        <v>0</v>
      </c>
      <c r="AB277" s="86">
        <f t="shared" si="137"/>
        <v>0</v>
      </c>
      <c r="AD277" s="170">
        <f t="shared" si="112"/>
        <v>-9573.0550956174557</v>
      </c>
      <c r="AE277" s="170">
        <f t="shared" si="113"/>
        <v>0</v>
      </c>
      <c r="AF277" s="170">
        <f t="shared" si="114"/>
        <v>0</v>
      </c>
      <c r="AG277" s="170">
        <f t="shared" si="115"/>
        <v>0</v>
      </c>
      <c r="AH277" s="170">
        <f t="shared" si="116"/>
        <v>-360.90536865634323</v>
      </c>
      <c r="AI277" s="170">
        <f t="shared" si="117"/>
        <v>0</v>
      </c>
      <c r="AJ277" s="170">
        <f t="shared" si="118"/>
        <v>0</v>
      </c>
      <c r="AK277" s="170">
        <f t="shared" si="119"/>
        <v>0</v>
      </c>
      <c r="AL277" s="170">
        <f t="shared" si="120"/>
        <v>0</v>
      </c>
      <c r="AM277" s="170">
        <f t="shared" si="121"/>
        <v>0</v>
      </c>
      <c r="AN277" s="170">
        <f t="shared" si="122"/>
        <v>0</v>
      </c>
      <c r="AO277" s="170">
        <f t="shared" si="123"/>
        <v>0</v>
      </c>
      <c r="AP277" s="170">
        <f t="shared" si="124"/>
        <v>9933.9604642737995</v>
      </c>
      <c r="AQ277" s="170">
        <f t="shared" si="125"/>
        <v>0</v>
      </c>
      <c r="AR277" s="170"/>
      <c r="AS277" s="170">
        <f>'Projection - England'!$B$13*'Eng19'!AP277</f>
        <v>0</v>
      </c>
      <c r="AT277" s="170">
        <f>'Projection - England'!$B$13*'Eng19'!AQ277</f>
        <v>0</v>
      </c>
      <c r="AU277" s="170">
        <f>'Projection - England'!$C$13*'Eng19'!AP277</f>
        <v>5504.4117660734992</v>
      </c>
      <c r="AV277" s="170">
        <f>'Projection - England'!$C$13*'Eng19'!AQ277</f>
        <v>0</v>
      </c>
      <c r="AW277" s="170">
        <f>'Projection - England'!$D$13*'Eng19'!AP277</f>
        <v>0</v>
      </c>
      <c r="AX277" s="170">
        <f>'Projection - England'!$D$13*'Eng19'!AQ277</f>
        <v>0</v>
      </c>
      <c r="AY277" s="170">
        <f>'Projection - England'!$E$13*'Eng19'!AP277</f>
        <v>1090.4845169903692</v>
      </c>
      <c r="AZ277" s="170">
        <f>'Projection - England'!$E$13*'Eng19'!AQ277</f>
        <v>0</v>
      </c>
      <c r="BA277" s="170">
        <f>'Projection - England'!$F$13*'Eng19'!AP277</f>
        <v>2237.9609085283287</v>
      </c>
      <c r="BB277" s="170">
        <f>'Projection - England'!$F$13*'Eng19'!AQ277</f>
        <v>0</v>
      </c>
      <c r="BC277" s="170">
        <f>'Projection - England'!$G$13*'Eng19'!AP277</f>
        <v>1101.1032726816052</v>
      </c>
      <c r="BD277" s="170">
        <f>'Projection - England'!$G$13*'Eng19'!AQ277</f>
        <v>0</v>
      </c>
    </row>
    <row r="278" spans="1:56" ht="19.95" customHeight="1">
      <c r="A278" s="132" t="s">
        <v>300</v>
      </c>
      <c r="B278" s="20" t="s">
        <v>235</v>
      </c>
      <c r="C278" s="20" t="s">
        <v>21</v>
      </c>
      <c r="D278" s="153">
        <v>8122.9810726263659</v>
      </c>
      <c r="E278" s="154">
        <v>11805.380038484744</v>
      </c>
      <c r="F278" s="155">
        <v>14882.968260116486</v>
      </c>
      <c r="G278" s="156">
        <v>12909.911739883515</v>
      </c>
      <c r="H278" s="157">
        <v>2560</v>
      </c>
      <c r="I278" s="158">
        <v>0</v>
      </c>
      <c r="J278" s="159">
        <v>1248</v>
      </c>
      <c r="K278" s="160">
        <v>0</v>
      </c>
      <c r="L278" s="161">
        <v>2275</v>
      </c>
      <c r="M278" s="162">
        <v>0</v>
      </c>
      <c r="N278" s="163">
        <v>1.6916977546945076</v>
      </c>
      <c r="O278" s="164">
        <v>129.34830224530549</v>
      </c>
      <c r="P278" s="170">
        <f t="shared" si="111"/>
        <v>53935.281111111108</v>
      </c>
      <c r="Q278" s="86">
        <f t="shared" si="126"/>
        <v>-0.94506059310872403</v>
      </c>
      <c r="R278" s="86">
        <f t="shared" si="127"/>
        <v>0</v>
      </c>
      <c r="S278" s="86">
        <f t="shared" si="128"/>
        <v>0</v>
      </c>
      <c r="T278" s="86">
        <f t="shared" si="129"/>
        <v>0</v>
      </c>
      <c r="U278" s="86">
        <f t="shared" si="130"/>
        <v>-8.8357360441388269E-2</v>
      </c>
      <c r="V278" s="86">
        <f t="shared" si="131"/>
        <v>0</v>
      </c>
      <c r="W278" s="86">
        <f t="shared" si="132"/>
        <v>0</v>
      </c>
      <c r="X278" s="86">
        <f t="shared" si="133"/>
        <v>0</v>
      </c>
      <c r="Y278" s="86">
        <f t="shared" si="134"/>
        <v>0</v>
      </c>
      <c r="Z278" s="86">
        <f t="shared" si="135"/>
        <v>0</v>
      </c>
      <c r="AA278" s="86">
        <f t="shared" si="136"/>
        <v>0</v>
      </c>
      <c r="AB278" s="86">
        <f t="shared" si="137"/>
        <v>0</v>
      </c>
      <c r="AD278" s="170">
        <f t="shared" si="112"/>
        <v>-7676.7093103072129</v>
      </c>
      <c r="AE278" s="170">
        <f t="shared" si="113"/>
        <v>0</v>
      </c>
      <c r="AF278" s="170">
        <f t="shared" si="114"/>
        <v>0</v>
      </c>
      <c r="AG278" s="170">
        <f t="shared" si="115"/>
        <v>0</v>
      </c>
      <c r="AH278" s="170">
        <f t="shared" si="116"/>
        <v>-226.19484272995396</v>
      </c>
      <c r="AI278" s="170">
        <f t="shared" si="117"/>
        <v>0</v>
      </c>
      <c r="AJ278" s="170">
        <f t="shared" si="118"/>
        <v>0</v>
      </c>
      <c r="AK278" s="170">
        <f t="shared" si="119"/>
        <v>0</v>
      </c>
      <c r="AL278" s="170">
        <f t="shared" si="120"/>
        <v>0</v>
      </c>
      <c r="AM278" s="170">
        <f t="shared" si="121"/>
        <v>0</v>
      </c>
      <c r="AN278" s="170">
        <f t="shared" si="122"/>
        <v>0</v>
      </c>
      <c r="AO278" s="170">
        <f t="shared" si="123"/>
        <v>0</v>
      </c>
      <c r="AP278" s="170">
        <f t="shared" si="124"/>
        <v>7902.9041530371669</v>
      </c>
      <c r="AQ278" s="170">
        <f t="shared" si="125"/>
        <v>0</v>
      </c>
      <c r="AR278" s="170"/>
      <c r="AS278" s="170">
        <f>'Projection - England'!$B$13*'Eng19'!AP278</f>
        <v>0</v>
      </c>
      <c r="AT278" s="170">
        <f>'Projection - England'!$B$13*'Eng19'!AQ278</f>
        <v>0</v>
      </c>
      <c r="AU278" s="170">
        <f>'Projection - England'!$C$13*'Eng19'!AP278</f>
        <v>4379.0025904143695</v>
      </c>
      <c r="AV278" s="170">
        <f>'Projection - England'!$C$13*'Eng19'!AQ278</f>
        <v>0</v>
      </c>
      <c r="AW278" s="170">
        <f>'Projection - England'!$D$13*'Eng19'!AP278</f>
        <v>0</v>
      </c>
      <c r="AX278" s="170">
        <f>'Projection - England'!$D$13*'Eng19'!AQ278</f>
        <v>0</v>
      </c>
      <c r="AY278" s="170">
        <f>'Projection - England'!$E$13*'Eng19'!AP278</f>
        <v>867.52858028169305</v>
      </c>
      <c r="AZ278" s="170">
        <f>'Projection - England'!$E$13*'Eng19'!AQ278</f>
        <v>0</v>
      </c>
      <c r="BA278" s="170">
        <f>'Projection - England'!$F$13*'Eng19'!AP278</f>
        <v>1780.3967130682843</v>
      </c>
      <c r="BB278" s="170">
        <f>'Projection - England'!$F$13*'Eng19'!AQ278</f>
        <v>0</v>
      </c>
      <c r="BC278" s="170">
        <f>'Projection - England'!$G$13*'Eng19'!AP278</f>
        <v>875.97626927282204</v>
      </c>
      <c r="BD278" s="170">
        <f>'Projection - England'!$G$13*'Eng19'!AQ278</f>
        <v>0</v>
      </c>
    </row>
    <row r="279" spans="1:56" ht="19.95" customHeight="1">
      <c r="A279" s="132" t="s">
        <v>301</v>
      </c>
      <c r="B279" s="20" t="s">
        <v>235</v>
      </c>
      <c r="C279" s="20" t="s">
        <v>21</v>
      </c>
      <c r="D279" s="153">
        <v>11472.519731983515</v>
      </c>
      <c r="E279" s="154">
        <v>16673.368339056113</v>
      </c>
      <c r="F279" s="155">
        <v>2126.8350416039075</v>
      </c>
      <c r="G279" s="156">
        <v>1844.8774594230727</v>
      </c>
      <c r="H279" s="157">
        <v>10745.993489140819</v>
      </c>
      <c r="I279" s="158">
        <v>9521.3699138803822</v>
      </c>
      <c r="J279" s="159">
        <v>789.91710683370695</v>
      </c>
      <c r="K279" s="160">
        <v>0</v>
      </c>
      <c r="L279" s="161">
        <v>608.43602676732405</v>
      </c>
      <c r="M279" s="162">
        <v>0</v>
      </c>
      <c r="N279" s="163">
        <v>3.7040074102789018</v>
      </c>
      <c r="O279" s="164">
        <v>283.21079737445496</v>
      </c>
      <c r="P279" s="170">
        <f t="shared" si="111"/>
        <v>54070.231913473574</v>
      </c>
      <c r="Q279" s="86">
        <f t="shared" si="126"/>
        <v>-0.94506059310872403</v>
      </c>
      <c r="R279" s="86">
        <f t="shared" si="127"/>
        <v>0</v>
      </c>
      <c r="S279" s="86">
        <f t="shared" si="128"/>
        <v>0</v>
      </c>
      <c r="T279" s="86">
        <f t="shared" si="129"/>
        <v>0</v>
      </c>
      <c r="U279" s="86">
        <f t="shared" si="130"/>
        <v>-8.8357360441388269E-2</v>
      </c>
      <c r="V279" s="86">
        <f t="shared" si="131"/>
        <v>0</v>
      </c>
      <c r="W279" s="86">
        <f t="shared" si="132"/>
        <v>0</v>
      </c>
      <c r="X279" s="86">
        <f t="shared" si="133"/>
        <v>0</v>
      </c>
      <c r="Y279" s="86">
        <f t="shared" si="134"/>
        <v>0</v>
      </c>
      <c r="Z279" s="86">
        <f t="shared" si="135"/>
        <v>0</v>
      </c>
      <c r="AA279" s="86">
        <f t="shared" si="136"/>
        <v>0</v>
      </c>
      <c r="AB279" s="86">
        <f t="shared" si="137"/>
        <v>0</v>
      </c>
      <c r="AD279" s="170">
        <f t="shared" si="112"/>
        <v>-10842.226302359881</v>
      </c>
      <c r="AE279" s="170">
        <f t="shared" si="113"/>
        <v>0</v>
      </c>
      <c r="AF279" s="170">
        <f t="shared" si="114"/>
        <v>0</v>
      </c>
      <c r="AG279" s="170">
        <f t="shared" si="115"/>
        <v>0</v>
      </c>
      <c r="AH279" s="170">
        <f t="shared" si="116"/>
        <v>-949.48762002082697</v>
      </c>
      <c r="AI279" s="170">
        <f t="shared" si="117"/>
        <v>0</v>
      </c>
      <c r="AJ279" s="170">
        <f t="shared" si="118"/>
        <v>0</v>
      </c>
      <c r="AK279" s="170">
        <f t="shared" si="119"/>
        <v>0</v>
      </c>
      <c r="AL279" s="170">
        <f t="shared" si="120"/>
        <v>0</v>
      </c>
      <c r="AM279" s="170">
        <f t="shared" si="121"/>
        <v>0</v>
      </c>
      <c r="AN279" s="170">
        <f t="shared" si="122"/>
        <v>0</v>
      </c>
      <c r="AO279" s="170">
        <f t="shared" si="123"/>
        <v>0</v>
      </c>
      <c r="AP279" s="170">
        <f t="shared" si="124"/>
        <v>11791.713922380708</v>
      </c>
      <c r="AQ279" s="170">
        <f t="shared" si="125"/>
        <v>0</v>
      </c>
      <c r="AR279" s="170"/>
      <c r="AS279" s="170">
        <f>'Projection - England'!$B$13*'Eng19'!AP279</f>
        <v>0</v>
      </c>
      <c r="AT279" s="170">
        <f>'Projection - England'!$B$13*'Eng19'!AQ279</f>
        <v>0</v>
      </c>
      <c r="AU279" s="170">
        <f>'Projection - England'!$C$13*'Eng19'!AP279</f>
        <v>6533.7937562720008</v>
      </c>
      <c r="AV279" s="170">
        <f>'Projection - England'!$C$13*'Eng19'!AQ279</f>
        <v>0</v>
      </c>
      <c r="AW279" s="170">
        <f>'Projection - England'!$D$13*'Eng19'!AP279</f>
        <v>0</v>
      </c>
      <c r="AX279" s="170">
        <f>'Projection - England'!$D$13*'Eng19'!AQ279</f>
        <v>0</v>
      </c>
      <c r="AY279" s="170">
        <f>'Projection - England'!$E$13*'Eng19'!AP279</f>
        <v>1294.416412002093</v>
      </c>
      <c r="AZ279" s="170">
        <f>'Projection - England'!$E$13*'Eng19'!AQ279</f>
        <v>0</v>
      </c>
      <c r="BA279" s="170">
        <f>'Projection - England'!$F$13*'Eng19'!AP279</f>
        <v>2656.4827691577098</v>
      </c>
      <c r="BB279" s="170">
        <f>'Projection - England'!$F$13*'Eng19'!AQ279</f>
        <v>0</v>
      </c>
      <c r="BC279" s="170">
        <f>'Projection - England'!$G$13*'Eng19'!AP279</f>
        <v>1307.0209849489072</v>
      </c>
      <c r="BD279" s="170">
        <f>'Projection - England'!$G$13*'Eng19'!AQ279</f>
        <v>0</v>
      </c>
    </row>
    <row r="280" spans="1:56" ht="19.95" customHeight="1">
      <c r="A280" s="132" t="s">
        <v>302</v>
      </c>
      <c r="B280" s="20" t="s">
        <v>235</v>
      </c>
      <c r="C280" s="20" t="s">
        <v>21</v>
      </c>
      <c r="D280" s="153">
        <v>9891.5396629777424</v>
      </c>
      <c r="E280" s="154">
        <v>14375.681026847666</v>
      </c>
      <c r="F280" s="155">
        <v>12291.871983322304</v>
      </c>
      <c r="G280" s="156">
        <v>10662.320825334868</v>
      </c>
      <c r="H280" s="157">
        <v>1812.7583814659099</v>
      </c>
      <c r="I280" s="158">
        <v>0</v>
      </c>
      <c r="J280" s="159">
        <v>778.19993278343304</v>
      </c>
      <c r="K280" s="160">
        <v>0</v>
      </c>
      <c r="L280" s="161">
        <v>789.02254030685901</v>
      </c>
      <c r="M280" s="162">
        <v>0</v>
      </c>
      <c r="N280" s="163">
        <v>5.28114579177001</v>
      </c>
      <c r="O280" s="164">
        <v>403.79981600126206</v>
      </c>
      <c r="P280" s="170">
        <f t="shared" si="111"/>
        <v>51010.475314831812</v>
      </c>
      <c r="Q280" s="86">
        <f t="shared" si="126"/>
        <v>-0.94506059310872403</v>
      </c>
      <c r="R280" s="86">
        <f t="shared" si="127"/>
        <v>0</v>
      </c>
      <c r="S280" s="86">
        <f t="shared" si="128"/>
        <v>0</v>
      </c>
      <c r="T280" s="86">
        <f t="shared" si="129"/>
        <v>0</v>
      </c>
      <c r="U280" s="86">
        <f t="shared" si="130"/>
        <v>-8.8357360441388269E-2</v>
      </c>
      <c r="V280" s="86">
        <f t="shared" si="131"/>
        <v>0</v>
      </c>
      <c r="W280" s="86">
        <f t="shared" si="132"/>
        <v>0</v>
      </c>
      <c r="X280" s="86">
        <f t="shared" si="133"/>
        <v>0</v>
      </c>
      <c r="Y280" s="86">
        <f t="shared" si="134"/>
        <v>0</v>
      </c>
      <c r="Z280" s="86">
        <f t="shared" si="135"/>
        <v>0</v>
      </c>
      <c r="AA280" s="86">
        <f t="shared" si="136"/>
        <v>0</v>
      </c>
      <c r="AB280" s="86">
        <f t="shared" si="137"/>
        <v>0</v>
      </c>
      <c r="AD280" s="170">
        <f t="shared" si="112"/>
        <v>-9348.1043406522131</v>
      </c>
      <c r="AE280" s="170">
        <f t="shared" si="113"/>
        <v>0</v>
      </c>
      <c r="AF280" s="170">
        <f t="shared" si="114"/>
        <v>0</v>
      </c>
      <c r="AG280" s="170">
        <f t="shared" si="115"/>
        <v>0</v>
      </c>
      <c r="AH280" s="170">
        <f t="shared" si="116"/>
        <v>-160.170545704331</v>
      </c>
      <c r="AI280" s="170">
        <f t="shared" si="117"/>
        <v>0</v>
      </c>
      <c r="AJ280" s="170">
        <f t="shared" si="118"/>
        <v>0</v>
      </c>
      <c r="AK280" s="170">
        <f t="shared" si="119"/>
        <v>0</v>
      </c>
      <c r="AL280" s="170">
        <f t="shared" si="120"/>
        <v>0</v>
      </c>
      <c r="AM280" s="170">
        <f t="shared" si="121"/>
        <v>0</v>
      </c>
      <c r="AN280" s="170">
        <f t="shared" si="122"/>
        <v>0</v>
      </c>
      <c r="AO280" s="170">
        <f t="shared" si="123"/>
        <v>0</v>
      </c>
      <c r="AP280" s="170">
        <f t="shared" si="124"/>
        <v>9508.2748863565448</v>
      </c>
      <c r="AQ280" s="170">
        <f t="shared" si="125"/>
        <v>0</v>
      </c>
      <c r="AR280" s="170"/>
      <c r="AS280" s="170">
        <f>'Projection - England'!$B$13*'Eng19'!AP280</f>
        <v>0</v>
      </c>
      <c r="AT280" s="170">
        <f>'Projection - England'!$B$13*'Eng19'!AQ280</f>
        <v>0</v>
      </c>
      <c r="AU280" s="170">
        <f>'Projection - England'!$C$13*'Eng19'!AP280</f>
        <v>5268.5392042526255</v>
      </c>
      <c r="AV280" s="170">
        <f>'Projection - England'!$C$13*'Eng19'!AQ280</f>
        <v>0</v>
      </c>
      <c r="AW280" s="170">
        <f>'Projection - England'!$D$13*'Eng19'!AP280</f>
        <v>0</v>
      </c>
      <c r="AX280" s="170">
        <f>'Projection - England'!$D$13*'Eng19'!AQ280</f>
        <v>0</v>
      </c>
      <c r="AY280" s="170">
        <f>'Projection - England'!$E$13*'Eng19'!AP280</f>
        <v>1043.7555679982415</v>
      </c>
      <c r="AZ280" s="170">
        <f>'Projection - England'!$E$13*'Eng19'!AQ280</f>
        <v>0</v>
      </c>
      <c r="BA280" s="170">
        <f>'Projection - England'!$F$13*'Eng19'!AP280</f>
        <v>2142.0608205292619</v>
      </c>
      <c r="BB280" s="170">
        <f>'Projection - England'!$F$13*'Eng19'!AQ280</f>
        <v>0</v>
      </c>
      <c r="BC280" s="170">
        <f>'Projection - England'!$G$13*'Eng19'!AP280</f>
        <v>1053.9192935764181</v>
      </c>
      <c r="BD280" s="170">
        <f>'Projection - England'!$G$13*'Eng19'!AQ280</f>
        <v>0</v>
      </c>
    </row>
    <row r="281" spans="1:56" ht="19.95" customHeight="1">
      <c r="A281" s="132" t="s">
        <v>303</v>
      </c>
      <c r="B281" s="20" t="s">
        <v>235</v>
      </c>
      <c r="C281" s="20" t="s">
        <v>21</v>
      </c>
      <c r="D281" s="153">
        <v>4270.356540189553</v>
      </c>
      <c r="E281" s="154">
        <v>6206.2414532337034</v>
      </c>
      <c r="F281" s="155">
        <v>16059.593892916242</v>
      </c>
      <c r="G281" s="156">
        <v>13930.550419268196</v>
      </c>
      <c r="H281" s="157">
        <v>2055.6782914431801</v>
      </c>
      <c r="I281" s="158">
        <v>0</v>
      </c>
      <c r="J281" s="159">
        <v>1092.6954280084201</v>
      </c>
      <c r="K281" s="160">
        <v>0</v>
      </c>
      <c r="L281" s="161">
        <v>3040.2352649343602</v>
      </c>
      <c r="M281" s="162">
        <v>0</v>
      </c>
      <c r="N281" s="163">
        <v>3.3182013094231788</v>
      </c>
      <c r="O281" s="164">
        <v>253.71181388104682</v>
      </c>
      <c r="P281" s="170">
        <f t="shared" si="111"/>
        <v>46912.381305184128</v>
      </c>
      <c r="Q281" s="86">
        <f t="shared" si="126"/>
        <v>-0.94506059310872403</v>
      </c>
      <c r="R281" s="86">
        <f t="shared" si="127"/>
        <v>0</v>
      </c>
      <c r="S281" s="86">
        <f t="shared" si="128"/>
        <v>0</v>
      </c>
      <c r="T281" s="86">
        <f t="shared" si="129"/>
        <v>0</v>
      </c>
      <c r="U281" s="86">
        <f t="shared" si="130"/>
        <v>-8.8357360441388269E-2</v>
      </c>
      <c r="V281" s="86">
        <f t="shared" si="131"/>
        <v>0</v>
      </c>
      <c r="W281" s="86">
        <f t="shared" si="132"/>
        <v>0</v>
      </c>
      <c r="X281" s="86">
        <f t="shared" si="133"/>
        <v>0</v>
      </c>
      <c r="Y281" s="86">
        <f t="shared" si="134"/>
        <v>0</v>
      </c>
      <c r="Z281" s="86">
        <f t="shared" si="135"/>
        <v>0</v>
      </c>
      <c r="AA281" s="86">
        <f t="shared" si="136"/>
        <v>0</v>
      </c>
      <c r="AB281" s="86">
        <f t="shared" si="137"/>
        <v>0</v>
      </c>
      <c r="AD281" s="170">
        <f t="shared" si="112"/>
        <v>-4035.7456846572577</v>
      </c>
      <c r="AE281" s="170">
        <f t="shared" si="113"/>
        <v>0</v>
      </c>
      <c r="AF281" s="170">
        <f t="shared" si="114"/>
        <v>0</v>
      </c>
      <c r="AG281" s="170">
        <f t="shared" si="115"/>
        <v>0</v>
      </c>
      <c r="AH281" s="170">
        <f t="shared" si="116"/>
        <v>-181.63430774858227</v>
      </c>
      <c r="AI281" s="170">
        <f t="shared" si="117"/>
        <v>0</v>
      </c>
      <c r="AJ281" s="170">
        <f t="shared" si="118"/>
        <v>0</v>
      </c>
      <c r="AK281" s="170">
        <f t="shared" si="119"/>
        <v>0</v>
      </c>
      <c r="AL281" s="170">
        <f t="shared" si="120"/>
        <v>0</v>
      </c>
      <c r="AM281" s="170">
        <f t="shared" si="121"/>
        <v>0</v>
      </c>
      <c r="AN281" s="170">
        <f t="shared" si="122"/>
        <v>0</v>
      </c>
      <c r="AO281" s="170">
        <f t="shared" si="123"/>
        <v>0</v>
      </c>
      <c r="AP281" s="170">
        <f t="shared" si="124"/>
        <v>4217.3799924058403</v>
      </c>
      <c r="AQ281" s="170">
        <f t="shared" si="125"/>
        <v>0</v>
      </c>
      <c r="AR281" s="170"/>
      <c r="AS281" s="170">
        <f>'Projection - England'!$B$13*'Eng19'!AP281</f>
        <v>0</v>
      </c>
      <c r="AT281" s="170">
        <f>'Projection - England'!$B$13*'Eng19'!AQ281</f>
        <v>0</v>
      </c>
      <c r="AU281" s="170">
        <f>'Projection - England'!$C$13*'Eng19'!AP281</f>
        <v>2336.8520677818801</v>
      </c>
      <c r="AV281" s="170">
        <f>'Projection - England'!$C$13*'Eng19'!AQ281</f>
        <v>0</v>
      </c>
      <c r="AW281" s="170">
        <f>'Projection - England'!$D$13*'Eng19'!AP281</f>
        <v>0</v>
      </c>
      <c r="AX281" s="170">
        <f>'Projection - England'!$D$13*'Eng19'!AQ281</f>
        <v>0</v>
      </c>
      <c r="AY281" s="170">
        <f>'Projection - England'!$E$13*'Eng19'!AP281</f>
        <v>462.95609898219266</v>
      </c>
      <c r="AZ281" s="170">
        <f>'Projection - England'!$E$13*'Eng19'!AQ281</f>
        <v>0</v>
      </c>
      <c r="BA281" s="170">
        <f>'Projection - England'!$F$13*'Eng19'!AP281</f>
        <v>950.10762256982048</v>
      </c>
      <c r="BB281" s="170">
        <f>'Projection - England'!$F$13*'Eng19'!AQ281</f>
        <v>0</v>
      </c>
      <c r="BC281" s="170">
        <f>'Projection - England'!$G$13*'Eng19'!AP281</f>
        <v>467.46420307194836</v>
      </c>
      <c r="BD281" s="170">
        <f>'Projection - England'!$G$13*'Eng19'!AQ281</f>
        <v>0</v>
      </c>
    </row>
    <row r="282" spans="1:56" ht="19.95" customHeight="1">
      <c r="A282" s="132" t="s">
        <v>304</v>
      </c>
      <c r="B282" s="20" t="s">
        <v>235</v>
      </c>
      <c r="C282" s="20" t="s">
        <v>21</v>
      </c>
      <c r="D282" s="153">
        <v>6615.2831810455555</v>
      </c>
      <c r="E282" s="154">
        <v>9614.1959849709037</v>
      </c>
      <c r="F282" s="155">
        <v>11645.835957579253</v>
      </c>
      <c r="G282" s="156">
        <v>10101.930725231097</v>
      </c>
      <c r="H282" s="157">
        <v>2418.7121748782101</v>
      </c>
      <c r="I282" s="158">
        <v>0</v>
      </c>
      <c r="J282" s="159">
        <v>1290.1446399664101</v>
      </c>
      <c r="K282" s="160">
        <v>0</v>
      </c>
      <c r="L282" s="161">
        <v>5843.55631137195</v>
      </c>
      <c r="M282" s="162">
        <v>0</v>
      </c>
      <c r="N282" s="163">
        <v>4.3452883918148775</v>
      </c>
      <c r="O282" s="164">
        <v>332.24355514320939</v>
      </c>
      <c r="P282" s="170">
        <f t="shared" si="111"/>
        <v>47866.247818578406</v>
      </c>
      <c r="Q282" s="86">
        <f t="shared" si="126"/>
        <v>-0.94506059310872403</v>
      </c>
      <c r="R282" s="86">
        <f t="shared" si="127"/>
        <v>0</v>
      </c>
      <c r="S282" s="86">
        <f t="shared" si="128"/>
        <v>0</v>
      </c>
      <c r="T282" s="86">
        <f t="shared" si="129"/>
        <v>0</v>
      </c>
      <c r="U282" s="86">
        <f t="shared" si="130"/>
        <v>-8.8357360441388269E-2</v>
      </c>
      <c r="V282" s="86">
        <f t="shared" si="131"/>
        <v>0</v>
      </c>
      <c r="W282" s="86">
        <f t="shared" si="132"/>
        <v>0</v>
      </c>
      <c r="X282" s="86">
        <f t="shared" si="133"/>
        <v>0</v>
      </c>
      <c r="Y282" s="86">
        <f t="shared" si="134"/>
        <v>0</v>
      </c>
      <c r="Z282" s="86">
        <f t="shared" si="135"/>
        <v>0</v>
      </c>
      <c r="AA282" s="86">
        <f t="shared" si="136"/>
        <v>0</v>
      </c>
      <c r="AB282" s="86">
        <f t="shared" si="137"/>
        <v>0</v>
      </c>
      <c r="AD282" s="170">
        <f t="shared" si="112"/>
        <v>-6251.8434466610797</v>
      </c>
      <c r="AE282" s="170">
        <f t="shared" si="113"/>
        <v>0</v>
      </c>
      <c r="AF282" s="170">
        <f t="shared" si="114"/>
        <v>0</v>
      </c>
      <c r="AG282" s="170">
        <f t="shared" si="115"/>
        <v>0</v>
      </c>
      <c r="AH282" s="170">
        <f t="shared" si="116"/>
        <v>-213.71102343968815</v>
      </c>
      <c r="AI282" s="170">
        <f t="shared" si="117"/>
        <v>0</v>
      </c>
      <c r="AJ282" s="170">
        <f t="shared" si="118"/>
        <v>0</v>
      </c>
      <c r="AK282" s="170">
        <f t="shared" si="119"/>
        <v>0</v>
      </c>
      <c r="AL282" s="170">
        <f t="shared" si="120"/>
        <v>0</v>
      </c>
      <c r="AM282" s="170">
        <f t="shared" si="121"/>
        <v>0</v>
      </c>
      <c r="AN282" s="170">
        <f t="shared" si="122"/>
        <v>0</v>
      </c>
      <c r="AO282" s="170">
        <f t="shared" si="123"/>
        <v>0</v>
      </c>
      <c r="AP282" s="170">
        <f t="shared" si="124"/>
        <v>6465.5544701007675</v>
      </c>
      <c r="AQ282" s="170">
        <f t="shared" si="125"/>
        <v>0</v>
      </c>
      <c r="AR282" s="170"/>
      <c r="AS282" s="170">
        <f>'Projection - England'!$B$13*'Eng19'!AP282</f>
        <v>0</v>
      </c>
      <c r="AT282" s="170">
        <f>'Projection - England'!$B$13*'Eng19'!AQ282</f>
        <v>0</v>
      </c>
      <c r="AU282" s="170">
        <f>'Projection - England'!$C$13*'Eng19'!AP282</f>
        <v>3582.5665128629475</v>
      </c>
      <c r="AV282" s="170">
        <f>'Projection - England'!$C$13*'Eng19'!AQ282</f>
        <v>0</v>
      </c>
      <c r="AW282" s="170">
        <f>'Projection - England'!$D$13*'Eng19'!AP282</f>
        <v>0</v>
      </c>
      <c r="AX282" s="170">
        <f>'Projection - England'!$D$13*'Eng19'!AQ282</f>
        <v>0</v>
      </c>
      <c r="AY282" s="170">
        <f>'Projection - England'!$E$13*'Eng19'!AP282</f>
        <v>709.74583286890254</v>
      </c>
      <c r="AZ282" s="170">
        <f>'Projection - England'!$E$13*'Eng19'!AQ282</f>
        <v>0</v>
      </c>
      <c r="BA282" s="170">
        <f>'Projection - England'!$F$13*'Eng19'!AP282</f>
        <v>1456.5850355539826</v>
      </c>
      <c r="BB282" s="170">
        <f>'Projection - England'!$F$13*'Eng19'!AQ282</f>
        <v>0</v>
      </c>
      <c r="BC282" s="170">
        <f>'Projection - England'!$G$13*'Eng19'!AP282</f>
        <v>716.65708881493651</v>
      </c>
      <c r="BD282" s="170">
        <f>'Projection - England'!$G$13*'Eng19'!AQ282</f>
        <v>0</v>
      </c>
    </row>
    <row r="283" spans="1:56" ht="19.95" customHeight="1">
      <c r="A283" s="132" t="s">
        <v>305</v>
      </c>
      <c r="B283" s="20" t="s">
        <v>235</v>
      </c>
      <c r="C283" s="20" t="s">
        <v>21</v>
      </c>
      <c r="D283" s="153">
        <v>10091.872947292237</v>
      </c>
      <c r="E283" s="154">
        <v>14666.831595160604</v>
      </c>
      <c r="F283" s="155">
        <v>12860.844363971122</v>
      </c>
      <c r="G283" s="156">
        <v>11155.863718676374</v>
      </c>
      <c r="H283" s="157">
        <v>4617.6237705695403</v>
      </c>
      <c r="I283" s="158">
        <v>0</v>
      </c>
      <c r="J283" s="159">
        <v>1376.1118786949501</v>
      </c>
      <c r="K283" s="160">
        <v>0</v>
      </c>
      <c r="L283" s="161">
        <v>1068.37614232742</v>
      </c>
      <c r="M283" s="162">
        <v>0</v>
      </c>
      <c r="N283" s="163">
        <v>0.79444814116240714</v>
      </c>
      <c r="O283" s="164">
        <v>60.744017656896986</v>
      </c>
      <c r="P283" s="170">
        <f t="shared" si="111"/>
        <v>55899.062882490303</v>
      </c>
      <c r="Q283" s="86">
        <f t="shared" si="126"/>
        <v>-0.94506059310872403</v>
      </c>
      <c r="R283" s="86">
        <f t="shared" si="127"/>
        <v>0</v>
      </c>
      <c r="S283" s="86">
        <f t="shared" si="128"/>
        <v>0</v>
      </c>
      <c r="T283" s="86">
        <f t="shared" si="129"/>
        <v>0</v>
      </c>
      <c r="U283" s="86">
        <f t="shared" si="130"/>
        <v>-8.8357360441388269E-2</v>
      </c>
      <c r="V283" s="86">
        <f t="shared" si="131"/>
        <v>0</v>
      </c>
      <c r="W283" s="86">
        <f t="shared" si="132"/>
        <v>0</v>
      </c>
      <c r="X283" s="86">
        <f t="shared" si="133"/>
        <v>0</v>
      </c>
      <c r="Y283" s="86">
        <f t="shared" si="134"/>
        <v>0</v>
      </c>
      <c r="Z283" s="86">
        <f t="shared" si="135"/>
        <v>0</v>
      </c>
      <c r="AA283" s="86">
        <f t="shared" si="136"/>
        <v>0</v>
      </c>
      <c r="AB283" s="86">
        <f t="shared" si="137"/>
        <v>0</v>
      </c>
      <c r="AD283" s="170">
        <f t="shared" si="112"/>
        <v>-9537.4314331458881</v>
      </c>
      <c r="AE283" s="170">
        <f t="shared" si="113"/>
        <v>0</v>
      </c>
      <c r="AF283" s="170">
        <f t="shared" si="114"/>
        <v>0</v>
      </c>
      <c r="AG283" s="170">
        <f t="shared" si="115"/>
        <v>0</v>
      </c>
      <c r="AH283" s="170">
        <f t="shared" si="116"/>
        <v>-408.00104787893525</v>
      </c>
      <c r="AI283" s="170">
        <f t="shared" si="117"/>
        <v>0</v>
      </c>
      <c r="AJ283" s="170">
        <f t="shared" si="118"/>
        <v>0</v>
      </c>
      <c r="AK283" s="170">
        <f t="shared" si="119"/>
        <v>0</v>
      </c>
      <c r="AL283" s="170">
        <f t="shared" si="120"/>
        <v>0</v>
      </c>
      <c r="AM283" s="170">
        <f t="shared" si="121"/>
        <v>0</v>
      </c>
      <c r="AN283" s="170">
        <f t="shared" si="122"/>
        <v>0</v>
      </c>
      <c r="AO283" s="170">
        <f t="shared" si="123"/>
        <v>0</v>
      </c>
      <c r="AP283" s="170">
        <f t="shared" si="124"/>
        <v>9945.4324810248236</v>
      </c>
      <c r="AQ283" s="170">
        <f t="shared" si="125"/>
        <v>0</v>
      </c>
      <c r="AR283" s="170"/>
      <c r="AS283" s="170">
        <f>'Projection - England'!$B$13*'Eng19'!AP283</f>
        <v>0</v>
      </c>
      <c r="AT283" s="170">
        <f>'Projection - England'!$B$13*'Eng19'!AQ283</f>
        <v>0</v>
      </c>
      <c r="AU283" s="170">
        <f>'Projection - England'!$C$13*'Eng19'!AP283</f>
        <v>5510.7684154896133</v>
      </c>
      <c r="AV283" s="170">
        <f>'Projection - England'!$C$13*'Eng19'!AQ283</f>
        <v>0</v>
      </c>
      <c r="AW283" s="170">
        <f>'Projection - England'!$D$13*'Eng19'!AP283</f>
        <v>0</v>
      </c>
      <c r="AX283" s="170">
        <f>'Projection - England'!$D$13*'Eng19'!AQ283</f>
        <v>0</v>
      </c>
      <c r="AY283" s="170">
        <f>'Projection - England'!$E$13*'Eng19'!AP283</f>
        <v>1091.7438391600756</v>
      </c>
      <c r="AZ283" s="170">
        <f>'Projection - England'!$E$13*'Eng19'!AQ283</f>
        <v>0</v>
      </c>
      <c r="BA283" s="170">
        <f>'Projection - England'!$F$13*'Eng19'!AP283</f>
        <v>2240.5453686862993</v>
      </c>
      <c r="BB283" s="170">
        <f>'Projection - England'!$F$13*'Eng19'!AQ283</f>
        <v>0</v>
      </c>
      <c r="BC283" s="170">
        <f>'Projection - England'!$G$13*'Eng19'!AP283</f>
        <v>1102.3748576888377</v>
      </c>
      <c r="BD283" s="170">
        <f>'Projection - England'!$G$13*'Eng19'!AQ283</f>
        <v>0</v>
      </c>
    </row>
    <row r="284" spans="1:56" ht="19.95" customHeight="1">
      <c r="A284" s="132" t="s">
        <v>306</v>
      </c>
      <c r="B284" s="20" t="s">
        <v>235</v>
      </c>
      <c r="C284" s="20" t="s">
        <v>21</v>
      </c>
      <c r="D284" s="153">
        <v>8636.8355572466498</v>
      </c>
      <c r="E284" s="154">
        <v>12552.180679922258</v>
      </c>
      <c r="F284" s="155">
        <v>11168.183546313578</v>
      </c>
      <c r="G284" s="156">
        <v>9687.6013815136012</v>
      </c>
      <c r="H284" s="157">
        <v>3216.4838741836802</v>
      </c>
      <c r="I284" s="158">
        <v>0</v>
      </c>
      <c r="J284" s="159">
        <v>1256.25936062507</v>
      </c>
      <c r="K284" s="160">
        <v>0</v>
      </c>
      <c r="L284" s="161">
        <v>2977.5770674699602</v>
      </c>
      <c r="M284" s="162">
        <v>0</v>
      </c>
      <c r="N284" s="163">
        <v>3.4686571598058027</v>
      </c>
      <c r="O284" s="164">
        <v>265.21576531436921</v>
      </c>
      <c r="P284" s="170">
        <f t="shared" si="111"/>
        <v>49763.805889748983</v>
      </c>
      <c r="Q284" s="86">
        <f t="shared" si="126"/>
        <v>-0.94506059310872403</v>
      </c>
      <c r="R284" s="86">
        <f t="shared" si="127"/>
        <v>0</v>
      </c>
      <c r="S284" s="86">
        <f t="shared" si="128"/>
        <v>0</v>
      </c>
      <c r="T284" s="86">
        <f t="shared" si="129"/>
        <v>0</v>
      </c>
      <c r="U284" s="86">
        <f t="shared" si="130"/>
        <v>-8.8357360441388269E-2</v>
      </c>
      <c r="V284" s="86">
        <f t="shared" si="131"/>
        <v>0</v>
      </c>
      <c r="W284" s="86">
        <f t="shared" si="132"/>
        <v>0</v>
      </c>
      <c r="X284" s="86">
        <f t="shared" si="133"/>
        <v>0</v>
      </c>
      <c r="Y284" s="86">
        <f t="shared" si="134"/>
        <v>0</v>
      </c>
      <c r="Z284" s="86">
        <f t="shared" si="135"/>
        <v>0</v>
      </c>
      <c r="AA284" s="86">
        <f t="shared" si="136"/>
        <v>0</v>
      </c>
      <c r="AB284" s="86">
        <f t="shared" si="137"/>
        <v>0</v>
      </c>
      <c r="AD284" s="170">
        <f t="shared" si="112"/>
        <v>-8162.3329343140358</v>
      </c>
      <c r="AE284" s="170">
        <f t="shared" si="113"/>
        <v>0</v>
      </c>
      <c r="AF284" s="170">
        <f t="shared" si="114"/>
        <v>0</v>
      </c>
      <c r="AG284" s="170">
        <f t="shared" si="115"/>
        <v>0</v>
      </c>
      <c r="AH284" s="170">
        <f t="shared" si="116"/>
        <v>-284.20002502516041</v>
      </c>
      <c r="AI284" s="170">
        <f t="shared" si="117"/>
        <v>0</v>
      </c>
      <c r="AJ284" s="170">
        <f t="shared" si="118"/>
        <v>0</v>
      </c>
      <c r="AK284" s="170">
        <f t="shared" si="119"/>
        <v>0</v>
      </c>
      <c r="AL284" s="170">
        <f t="shared" si="120"/>
        <v>0</v>
      </c>
      <c r="AM284" s="170">
        <f t="shared" si="121"/>
        <v>0</v>
      </c>
      <c r="AN284" s="170">
        <f t="shared" si="122"/>
        <v>0</v>
      </c>
      <c r="AO284" s="170">
        <f t="shared" si="123"/>
        <v>0</v>
      </c>
      <c r="AP284" s="170">
        <f t="shared" si="124"/>
        <v>8446.5329593391962</v>
      </c>
      <c r="AQ284" s="170">
        <f t="shared" si="125"/>
        <v>0</v>
      </c>
      <c r="AR284" s="170"/>
      <c r="AS284" s="170">
        <f>'Projection - England'!$B$13*'Eng19'!AP284</f>
        <v>0</v>
      </c>
      <c r="AT284" s="170">
        <f>'Projection - England'!$B$13*'Eng19'!AQ284</f>
        <v>0</v>
      </c>
      <c r="AU284" s="170">
        <f>'Projection - England'!$C$13*'Eng19'!AP284</f>
        <v>4680.2275458132772</v>
      </c>
      <c r="AV284" s="170">
        <f>'Projection - England'!$C$13*'Eng19'!AQ284</f>
        <v>0</v>
      </c>
      <c r="AW284" s="170">
        <f>'Projection - England'!$D$13*'Eng19'!AP284</f>
        <v>0</v>
      </c>
      <c r="AX284" s="170">
        <f>'Projection - England'!$D$13*'Eng19'!AQ284</f>
        <v>0</v>
      </c>
      <c r="AY284" s="170">
        <f>'Projection - England'!$E$13*'Eng19'!AP284</f>
        <v>927.20455728948514</v>
      </c>
      <c r="AZ284" s="170">
        <f>'Projection - England'!$E$13*'Eng19'!AQ284</f>
        <v>0</v>
      </c>
      <c r="BA284" s="170">
        <f>'Projection - England'!$F$13*'Eng19'!AP284</f>
        <v>1902.8675062256837</v>
      </c>
      <c r="BB284" s="170">
        <f>'Projection - England'!$F$13*'Eng19'!AQ284</f>
        <v>0</v>
      </c>
      <c r="BC284" s="170">
        <f>'Projection - England'!$G$13*'Eng19'!AP284</f>
        <v>936.23335001075282</v>
      </c>
      <c r="BD284" s="170">
        <f>'Projection - England'!$G$13*'Eng19'!AQ284</f>
        <v>0</v>
      </c>
    </row>
    <row r="285" spans="1:56" ht="19.95" customHeight="1">
      <c r="A285" s="132" t="s">
        <v>307</v>
      </c>
      <c r="B285" s="20" t="s">
        <v>235</v>
      </c>
      <c r="C285" s="20" t="s">
        <v>21</v>
      </c>
      <c r="D285" s="153">
        <v>5914.8023708390347</v>
      </c>
      <c r="E285" s="154">
        <v>8596.1655229745229</v>
      </c>
      <c r="F285" s="155">
        <v>13073.494712189975</v>
      </c>
      <c r="G285" s="156">
        <v>11340.322704208025</v>
      </c>
      <c r="H285" s="157">
        <v>3127.5915185549702</v>
      </c>
      <c r="I285" s="158">
        <v>0</v>
      </c>
      <c r="J285" s="159">
        <v>1568.6561541593901</v>
      </c>
      <c r="K285" s="160">
        <v>0</v>
      </c>
      <c r="L285" s="161">
        <v>2717</v>
      </c>
      <c r="M285" s="162">
        <v>0</v>
      </c>
      <c r="N285" s="163">
        <v>3.4669359539518991</v>
      </c>
      <c r="O285" s="164">
        <v>265.0841608038121</v>
      </c>
      <c r="P285" s="170">
        <f t="shared" si="111"/>
        <v>46606.584079683678</v>
      </c>
      <c r="Q285" s="86">
        <f t="shared" si="126"/>
        <v>-0.94506059310872403</v>
      </c>
      <c r="R285" s="86">
        <f t="shared" si="127"/>
        <v>0</v>
      </c>
      <c r="S285" s="86">
        <f t="shared" si="128"/>
        <v>0</v>
      </c>
      <c r="T285" s="86">
        <f t="shared" si="129"/>
        <v>0</v>
      </c>
      <c r="U285" s="86">
        <f t="shared" si="130"/>
        <v>-8.8357360441388269E-2</v>
      </c>
      <c r="V285" s="86">
        <f t="shared" si="131"/>
        <v>0</v>
      </c>
      <c r="W285" s="86">
        <f t="shared" si="132"/>
        <v>0</v>
      </c>
      <c r="X285" s="86">
        <f t="shared" si="133"/>
        <v>0</v>
      </c>
      <c r="Y285" s="86">
        <f t="shared" si="134"/>
        <v>0</v>
      </c>
      <c r="Z285" s="86">
        <f t="shared" si="135"/>
        <v>0</v>
      </c>
      <c r="AA285" s="86">
        <f t="shared" si="136"/>
        <v>0</v>
      </c>
      <c r="AB285" s="86">
        <f t="shared" si="137"/>
        <v>0</v>
      </c>
      <c r="AD285" s="170">
        <f t="shared" si="112"/>
        <v>-5589.8466367060255</v>
      </c>
      <c r="AE285" s="170">
        <f t="shared" si="113"/>
        <v>0</v>
      </c>
      <c r="AF285" s="170">
        <f t="shared" si="114"/>
        <v>0</v>
      </c>
      <c r="AG285" s="170">
        <f t="shared" si="115"/>
        <v>0</v>
      </c>
      <c r="AH285" s="170">
        <f t="shared" si="116"/>
        <v>-276.3457311183904</v>
      </c>
      <c r="AI285" s="170">
        <f t="shared" si="117"/>
        <v>0</v>
      </c>
      <c r="AJ285" s="170">
        <f t="shared" si="118"/>
        <v>0</v>
      </c>
      <c r="AK285" s="170">
        <f t="shared" si="119"/>
        <v>0</v>
      </c>
      <c r="AL285" s="170">
        <f t="shared" si="120"/>
        <v>0</v>
      </c>
      <c r="AM285" s="170">
        <f t="shared" si="121"/>
        <v>0</v>
      </c>
      <c r="AN285" s="170">
        <f t="shared" si="122"/>
        <v>0</v>
      </c>
      <c r="AO285" s="170">
        <f t="shared" si="123"/>
        <v>0</v>
      </c>
      <c r="AP285" s="170">
        <f t="shared" si="124"/>
        <v>5866.1923678244157</v>
      </c>
      <c r="AQ285" s="170">
        <f t="shared" si="125"/>
        <v>0</v>
      </c>
      <c r="AR285" s="170"/>
      <c r="AS285" s="170">
        <f>'Projection - England'!$B$13*'Eng19'!AP285</f>
        <v>0</v>
      </c>
      <c r="AT285" s="170">
        <f>'Projection - England'!$B$13*'Eng19'!AQ285</f>
        <v>0</v>
      </c>
      <c r="AU285" s="170">
        <f>'Projection - England'!$C$13*'Eng19'!AP285</f>
        <v>3250.4597141925265</v>
      </c>
      <c r="AV285" s="170">
        <f>'Projection - England'!$C$13*'Eng19'!AQ285</f>
        <v>0</v>
      </c>
      <c r="AW285" s="170">
        <f>'Projection - England'!$D$13*'Eng19'!AP285</f>
        <v>0</v>
      </c>
      <c r="AX285" s="170">
        <f>'Projection - England'!$D$13*'Eng19'!AQ285</f>
        <v>0</v>
      </c>
      <c r="AY285" s="170">
        <f>'Projection - England'!$E$13*'Eng19'!AP285</f>
        <v>643.95182302220246</v>
      </c>
      <c r="AZ285" s="170">
        <f>'Projection - England'!$E$13*'Eng19'!AQ285</f>
        <v>0</v>
      </c>
      <c r="BA285" s="170">
        <f>'Projection - England'!$F$13*'Eng19'!AP285</f>
        <v>1321.5584306292076</v>
      </c>
      <c r="BB285" s="170">
        <f>'Projection - England'!$F$13*'Eng19'!AQ285</f>
        <v>0</v>
      </c>
      <c r="BC285" s="170">
        <f>'Projection - England'!$G$13*'Eng19'!AP285</f>
        <v>650.22239998048053</v>
      </c>
      <c r="BD285" s="170">
        <f>'Projection - England'!$G$13*'Eng19'!AQ285</f>
        <v>0</v>
      </c>
    </row>
    <row r="286" spans="1:56" ht="19.95" customHeight="1">
      <c r="A286" s="132" t="s">
        <v>308</v>
      </c>
      <c r="B286" s="20" t="s">
        <v>309</v>
      </c>
      <c r="C286" s="20" t="s">
        <v>21</v>
      </c>
      <c r="D286" s="153">
        <v>12306.021678858582</v>
      </c>
      <c r="E286" s="154">
        <v>17884.722539897019</v>
      </c>
      <c r="F286" s="155">
        <v>6240.0853285366729</v>
      </c>
      <c r="G286" s="156">
        <v>5412.8282364636279</v>
      </c>
      <c r="H286" s="157">
        <v>7614.8261810024296</v>
      </c>
      <c r="I286" s="158">
        <v>0</v>
      </c>
      <c r="J286" s="159">
        <v>1871.9863528836399</v>
      </c>
      <c r="K286" s="160">
        <v>0</v>
      </c>
      <c r="L286" s="161">
        <v>0</v>
      </c>
      <c r="M286" s="162">
        <v>0</v>
      </c>
      <c r="N286" s="163">
        <v>1.0568902377717169</v>
      </c>
      <c r="O286" s="164">
        <v>80.810509759230484</v>
      </c>
      <c r="P286" s="170">
        <f t="shared" si="111"/>
        <v>51412.337717638977</v>
      </c>
      <c r="Q286" s="86">
        <f t="shared" si="126"/>
        <v>-0.94506059310872403</v>
      </c>
      <c r="R286" s="86">
        <f t="shared" si="127"/>
        <v>0</v>
      </c>
      <c r="S286" s="86">
        <f t="shared" si="128"/>
        <v>0</v>
      </c>
      <c r="T286" s="86">
        <f t="shared" si="129"/>
        <v>0</v>
      </c>
      <c r="U286" s="86">
        <f t="shared" si="130"/>
        <v>-8.8357360441388269E-2</v>
      </c>
      <c r="V286" s="86">
        <f t="shared" si="131"/>
        <v>0</v>
      </c>
      <c r="W286" s="86">
        <f t="shared" si="132"/>
        <v>0</v>
      </c>
      <c r="X286" s="86">
        <f t="shared" si="133"/>
        <v>0</v>
      </c>
      <c r="Y286" s="86">
        <f t="shared" si="134"/>
        <v>0</v>
      </c>
      <c r="Z286" s="86">
        <f t="shared" si="135"/>
        <v>0</v>
      </c>
      <c r="AA286" s="86">
        <f t="shared" si="136"/>
        <v>0</v>
      </c>
      <c r="AB286" s="86">
        <f t="shared" si="137"/>
        <v>0</v>
      </c>
      <c r="AD286" s="170">
        <f t="shared" si="112"/>
        <v>-11629.936146630907</v>
      </c>
      <c r="AE286" s="170">
        <f t="shared" si="113"/>
        <v>0</v>
      </c>
      <c r="AF286" s="170">
        <f t="shared" si="114"/>
        <v>0</v>
      </c>
      <c r="AG286" s="170">
        <f t="shared" si="115"/>
        <v>0</v>
      </c>
      <c r="AH286" s="170">
        <f t="shared" si="116"/>
        <v>-672.82594157335177</v>
      </c>
      <c r="AI286" s="170">
        <f t="shared" si="117"/>
        <v>0</v>
      </c>
      <c r="AJ286" s="170">
        <f t="shared" si="118"/>
        <v>0</v>
      </c>
      <c r="AK286" s="170">
        <f t="shared" si="119"/>
        <v>0</v>
      </c>
      <c r="AL286" s="170">
        <f t="shared" si="120"/>
        <v>0</v>
      </c>
      <c r="AM286" s="170">
        <f t="shared" si="121"/>
        <v>0</v>
      </c>
      <c r="AN286" s="170">
        <f t="shared" si="122"/>
        <v>0</v>
      </c>
      <c r="AO286" s="170">
        <f t="shared" si="123"/>
        <v>0</v>
      </c>
      <c r="AP286" s="170">
        <f t="shared" si="124"/>
        <v>12302.762088204259</v>
      </c>
      <c r="AQ286" s="170">
        <f t="shared" si="125"/>
        <v>0</v>
      </c>
      <c r="AR286" s="170"/>
      <c r="AS286" s="170">
        <f>'Projection - England'!$B$13*'Eng19'!AP286</f>
        <v>0</v>
      </c>
      <c r="AT286" s="170">
        <f>'Projection - England'!$B$13*'Eng19'!AQ286</f>
        <v>0</v>
      </c>
      <c r="AU286" s="170">
        <f>'Projection - England'!$C$13*'Eng19'!AP286</f>
        <v>6816.9657647681188</v>
      </c>
      <c r="AV286" s="170">
        <f>'Projection - England'!$C$13*'Eng19'!AQ286</f>
        <v>0</v>
      </c>
      <c r="AW286" s="170">
        <f>'Projection - England'!$D$13*'Eng19'!AP286</f>
        <v>0</v>
      </c>
      <c r="AX286" s="170">
        <f>'Projection - England'!$D$13*'Eng19'!AQ286</f>
        <v>0</v>
      </c>
      <c r="AY286" s="170">
        <f>'Projection - England'!$E$13*'Eng19'!AP286</f>
        <v>1350.5159016538921</v>
      </c>
      <c r="AZ286" s="170">
        <f>'Projection - England'!$E$13*'Eng19'!AQ286</f>
        <v>0</v>
      </c>
      <c r="BA286" s="170">
        <f>'Projection - England'!$F$13*'Eng19'!AP286</f>
        <v>2771.6136700306697</v>
      </c>
      <c r="BB286" s="170">
        <f>'Projection - England'!$F$13*'Eng19'!AQ286</f>
        <v>0</v>
      </c>
      <c r="BC286" s="170">
        <f>'Projection - England'!$G$13*'Eng19'!AP286</f>
        <v>1363.6667517515818</v>
      </c>
      <c r="BD286" s="170">
        <f>'Projection - England'!$G$13*'Eng19'!AQ286</f>
        <v>0</v>
      </c>
    </row>
    <row r="287" spans="1:56" ht="19.95" customHeight="1">
      <c r="A287" s="132" t="s">
        <v>310</v>
      </c>
      <c r="B287" s="20" t="s">
        <v>309</v>
      </c>
      <c r="C287" s="20" t="s">
        <v>21</v>
      </c>
      <c r="D287" s="153">
        <v>14618.842291481669</v>
      </c>
      <c r="E287" s="154">
        <v>21246.01638617563</v>
      </c>
      <c r="F287" s="155">
        <v>3894.8143262136455</v>
      </c>
      <c r="G287" s="156">
        <v>3378.4731859838348</v>
      </c>
      <c r="H287" s="157">
        <v>12017.171829691981</v>
      </c>
      <c r="I287" s="158">
        <v>1975.3000429553194</v>
      </c>
      <c r="J287" s="159">
        <v>2466.7767105118501</v>
      </c>
      <c r="K287" s="160">
        <v>0</v>
      </c>
      <c r="L287" s="161">
        <v>0</v>
      </c>
      <c r="M287" s="162">
        <v>0</v>
      </c>
      <c r="N287" s="163">
        <v>6.3059683088386578</v>
      </c>
      <c r="O287" s="164">
        <v>482.15840713714033</v>
      </c>
      <c r="P287" s="170">
        <f t="shared" si="111"/>
        <v>60085.859148459909</v>
      </c>
      <c r="Q287" s="86">
        <f t="shared" si="126"/>
        <v>-0.94506059310872403</v>
      </c>
      <c r="R287" s="86">
        <f t="shared" si="127"/>
        <v>0</v>
      </c>
      <c r="S287" s="86">
        <f t="shared" si="128"/>
        <v>0</v>
      </c>
      <c r="T287" s="86">
        <f t="shared" si="129"/>
        <v>0</v>
      </c>
      <c r="U287" s="86">
        <f t="shared" si="130"/>
        <v>-8.8357360441388269E-2</v>
      </c>
      <c r="V287" s="86">
        <f t="shared" si="131"/>
        <v>0</v>
      </c>
      <c r="W287" s="86">
        <f t="shared" si="132"/>
        <v>0</v>
      </c>
      <c r="X287" s="86">
        <f t="shared" si="133"/>
        <v>0</v>
      </c>
      <c r="Y287" s="86">
        <f t="shared" si="134"/>
        <v>0</v>
      </c>
      <c r="Z287" s="86">
        <f t="shared" si="135"/>
        <v>0</v>
      </c>
      <c r="AA287" s="86">
        <f t="shared" si="136"/>
        <v>0</v>
      </c>
      <c r="AB287" s="86">
        <f t="shared" si="137"/>
        <v>0</v>
      </c>
      <c r="AD287" s="170">
        <f t="shared" si="112"/>
        <v>-13815.691766550564</v>
      </c>
      <c r="AE287" s="170">
        <f t="shared" si="113"/>
        <v>0</v>
      </c>
      <c r="AF287" s="170">
        <f t="shared" si="114"/>
        <v>0</v>
      </c>
      <c r="AG287" s="170">
        <f t="shared" si="115"/>
        <v>0</v>
      </c>
      <c r="AH287" s="170">
        <f t="shared" si="116"/>
        <v>-1061.8055828421916</v>
      </c>
      <c r="AI287" s="170">
        <f t="shared" si="117"/>
        <v>0</v>
      </c>
      <c r="AJ287" s="170">
        <f t="shared" si="118"/>
        <v>0</v>
      </c>
      <c r="AK287" s="170">
        <f t="shared" si="119"/>
        <v>0</v>
      </c>
      <c r="AL287" s="170">
        <f t="shared" si="120"/>
        <v>0</v>
      </c>
      <c r="AM287" s="170">
        <f t="shared" si="121"/>
        <v>0</v>
      </c>
      <c r="AN287" s="170">
        <f t="shared" si="122"/>
        <v>0</v>
      </c>
      <c r="AO287" s="170">
        <f t="shared" si="123"/>
        <v>0</v>
      </c>
      <c r="AP287" s="170">
        <f t="shared" si="124"/>
        <v>14877.497349392755</v>
      </c>
      <c r="AQ287" s="170">
        <f t="shared" si="125"/>
        <v>0</v>
      </c>
      <c r="AR287" s="170"/>
      <c r="AS287" s="170">
        <f>'Projection - England'!$B$13*'Eng19'!AP287</f>
        <v>0</v>
      </c>
      <c r="AT287" s="170">
        <f>'Projection - England'!$B$13*'Eng19'!AQ287</f>
        <v>0</v>
      </c>
      <c r="AU287" s="170">
        <f>'Projection - England'!$C$13*'Eng19'!AP287</f>
        <v>8243.6276804440968</v>
      </c>
      <c r="AV287" s="170">
        <f>'Projection - England'!$C$13*'Eng19'!AQ287</f>
        <v>0</v>
      </c>
      <c r="AW287" s="170">
        <f>'Projection - England'!$D$13*'Eng19'!AP287</f>
        <v>0</v>
      </c>
      <c r="AX287" s="170">
        <f>'Projection - England'!$D$13*'Eng19'!AQ287</f>
        <v>0</v>
      </c>
      <c r="AY287" s="170">
        <f>'Projection - England'!$E$13*'Eng19'!AP287</f>
        <v>1633.1533198087932</v>
      </c>
      <c r="AZ287" s="170">
        <f>'Projection - England'!$E$13*'Eng19'!AQ287</f>
        <v>0</v>
      </c>
      <c r="BA287" s="170">
        <f>'Projection - England'!$F$13*'Eng19'!AP287</f>
        <v>3351.6599552028506</v>
      </c>
      <c r="BB287" s="170">
        <f>'Projection - England'!$F$13*'Eng19'!AQ287</f>
        <v>0</v>
      </c>
      <c r="BC287" s="170">
        <f>'Projection - England'!$G$13*'Eng19'!AP287</f>
        <v>1649.0563939370193</v>
      </c>
      <c r="BD287" s="170">
        <f>'Projection - England'!$G$13*'Eng19'!AQ287</f>
        <v>0</v>
      </c>
    </row>
    <row r="288" spans="1:56" ht="19.95" customHeight="1">
      <c r="A288" s="132" t="s">
        <v>311</v>
      </c>
      <c r="B288" s="20" t="s">
        <v>309</v>
      </c>
      <c r="C288" s="20" t="s">
        <v>21</v>
      </c>
      <c r="D288" s="153">
        <v>11616.010541828391</v>
      </c>
      <c r="E288" s="154">
        <v>16881.907978272706</v>
      </c>
      <c r="F288" s="155">
        <v>6975.6055106442382</v>
      </c>
      <c r="G288" s="156">
        <v>6050.8394495465618</v>
      </c>
      <c r="H288" s="157">
        <v>4377.0447016585904</v>
      </c>
      <c r="I288" s="158">
        <v>0</v>
      </c>
      <c r="J288" s="159">
        <v>2118.22761590755</v>
      </c>
      <c r="K288" s="160">
        <v>0</v>
      </c>
      <c r="L288" s="161">
        <v>0</v>
      </c>
      <c r="M288" s="162">
        <v>0</v>
      </c>
      <c r="N288" s="163">
        <v>8.9584075737380253</v>
      </c>
      <c r="O288" s="164">
        <v>684.96562537186298</v>
      </c>
      <c r="P288" s="170">
        <f t="shared" si="111"/>
        <v>48713.559830803642</v>
      </c>
      <c r="Q288" s="86">
        <f t="shared" si="126"/>
        <v>-0.94506059310872403</v>
      </c>
      <c r="R288" s="86">
        <f t="shared" si="127"/>
        <v>0</v>
      </c>
      <c r="S288" s="86">
        <f t="shared" si="128"/>
        <v>0</v>
      </c>
      <c r="T288" s="86">
        <f t="shared" si="129"/>
        <v>0</v>
      </c>
      <c r="U288" s="86">
        <f t="shared" si="130"/>
        <v>-8.8357360441388269E-2</v>
      </c>
      <c r="V288" s="86">
        <f t="shared" si="131"/>
        <v>0</v>
      </c>
      <c r="W288" s="86">
        <f t="shared" si="132"/>
        <v>0</v>
      </c>
      <c r="X288" s="86">
        <f t="shared" si="133"/>
        <v>0</v>
      </c>
      <c r="Y288" s="86">
        <f t="shared" si="134"/>
        <v>0</v>
      </c>
      <c r="Z288" s="86">
        <f t="shared" si="135"/>
        <v>0</v>
      </c>
      <c r="AA288" s="86">
        <f t="shared" si="136"/>
        <v>0</v>
      </c>
      <c r="AB288" s="86">
        <f t="shared" si="137"/>
        <v>0</v>
      </c>
      <c r="AD288" s="170">
        <f t="shared" si="112"/>
        <v>-10977.83381221753</v>
      </c>
      <c r="AE288" s="170">
        <f t="shared" si="113"/>
        <v>0</v>
      </c>
      <c r="AF288" s="170">
        <f t="shared" si="114"/>
        <v>0</v>
      </c>
      <c r="AG288" s="170">
        <f t="shared" si="115"/>
        <v>0</v>
      </c>
      <c r="AH288" s="170">
        <f t="shared" si="116"/>
        <v>-386.74411637251683</v>
      </c>
      <c r="AI288" s="170">
        <f t="shared" si="117"/>
        <v>0</v>
      </c>
      <c r="AJ288" s="170">
        <f t="shared" si="118"/>
        <v>0</v>
      </c>
      <c r="AK288" s="170">
        <f t="shared" si="119"/>
        <v>0</v>
      </c>
      <c r="AL288" s="170">
        <f t="shared" si="120"/>
        <v>0</v>
      </c>
      <c r="AM288" s="170">
        <f t="shared" si="121"/>
        <v>0</v>
      </c>
      <c r="AN288" s="170">
        <f t="shared" si="122"/>
        <v>0</v>
      </c>
      <c r="AO288" s="170">
        <f t="shared" si="123"/>
        <v>0</v>
      </c>
      <c r="AP288" s="170">
        <f t="shared" si="124"/>
        <v>11364.577928590046</v>
      </c>
      <c r="AQ288" s="170">
        <f t="shared" si="125"/>
        <v>0</v>
      </c>
      <c r="AR288" s="170"/>
      <c r="AS288" s="170">
        <f>'Projection - England'!$B$13*'Eng19'!AP288</f>
        <v>0</v>
      </c>
      <c r="AT288" s="170">
        <f>'Projection - England'!$B$13*'Eng19'!AQ288</f>
        <v>0</v>
      </c>
      <c r="AU288" s="170">
        <f>'Projection - England'!$C$13*'Eng19'!AP288</f>
        <v>6297.1175183918167</v>
      </c>
      <c r="AV288" s="170">
        <f>'Projection - England'!$C$13*'Eng19'!AQ288</f>
        <v>0</v>
      </c>
      <c r="AW288" s="170">
        <f>'Projection - England'!$D$13*'Eng19'!AP288</f>
        <v>0</v>
      </c>
      <c r="AX288" s="170">
        <f>'Projection - England'!$D$13*'Eng19'!AQ288</f>
        <v>0</v>
      </c>
      <c r="AY288" s="170">
        <f>'Projection - England'!$E$13*'Eng19'!AP288</f>
        <v>1247.5282459425293</v>
      </c>
      <c r="AZ288" s="170">
        <f>'Projection - England'!$E$13*'Eng19'!AQ288</f>
        <v>0</v>
      </c>
      <c r="BA288" s="170">
        <f>'Projection - England'!$F$13*'Eng19'!AP288</f>
        <v>2560.2559258793699</v>
      </c>
      <c r="BB288" s="170">
        <f>'Projection - England'!$F$13*'Eng19'!AQ288</f>
        <v>0</v>
      </c>
      <c r="BC288" s="170">
        <f>'Projection - England'!$G$13*'Eng19'!AP288</f>
        <v>1259.6762383763337</v>
      </c>
      <c r="BD288" s="170">
        <f>'Projection - England'!$G$13*'Eng19'!AQ288</f>
        <v>0</v>
      </c>
    </row>
    <row r="289" spans="1:56" ht="19.95" customHeight="1">
      <c r="A289" s="132" t="s">
        <v>312</v>
      </c>
      <c r="B289" s="20" t="s">
        <v>309</v>
      </c>
      <c r="C289" s="20" t="s">
        <v>21</v>
      </c>
      <c r="D289" s="153">
        <v>11558.40771910804</v>
      </c>
      <c r="E289" s="154">
        <v>16798.192011508385</v>
      </c>
      <c r="F289" s="155">
        <v>8005.5213758112604</v>
      </c>
      <c r="G289" s="156">
        <v>6944.2178863227182</v>
      </c>
      <c r="H289" s="157">
        <v>7815.8656924774396</v>
      </c>
      <c r="I289" s="158">
        <v>0</v>
      </c>
      <c r="J289" s="159">
        <v>1487.9875206064401</v>
      </c>
      <c r="K289" s="160">
        <v>0</v>
      </c>
      <c r="L289" s="161">
        <v>264.43155659903198</v>
      </c>
      <c r="M289" s="162">
        <v>0</v>
      </c>
      <c r="N289" s="163">
        <v>2.3438454335948311</v>
      </c>
      <c r="O289" s="164">
        <v>179.21193470854442</v>
      </c>
      <c r="P289" s="170">
        <f t="shared" si="111"/>
        <v>53056.179542575454</v>
      </c>
      <c r="Q289" s="86">
        <f t="shared" si="126"/>
        <v>-0.94506059310872403</v>
      </c>
      <c r="R289" s="86">
        <f t="shared" si="127"/>
        <v>0</v>
      </c>
      <c r="S289" s="86">
        <f t="shared" si="128"/>
        <v>0</v>
      </c>
      <c r="T289" s="86">
        <f t="shared" si="129"/>
        <v>0</v>
      </c>
      <c r="U289" s="86">
        <f t="shared" si="130"/>
        <v>-8.8357360441388269E-2</v>
      </c>
      <c r="V289" s="86">
        <f t="shared" si="131"/>
        <v>0</v>
      </c>
      <c r="W289" s="86">
        <f t="shared" si="132"/>
        <v>0</v>
      </c>
      <c r="X289" s="86">
        <f t="shared" si="133"/>
        <v>0</v>
      </c>
      <c r="Y289" s="86">
        <f t="shared" si="134"/>
        <v>0</v>
      </c>
      <c r="Z289" s="86">
        <f t="shared" si="135"/>
        <v>0</v>
      </c>
      <c r="AA289" s="86">
        <f t="shared" si="136"/>
        <v>0</v>
      </c>
      <c r="AB289" s="86">
        <f t="shared" si="137"/>
        <v>0</v>
      </c>
      <c r="AD289" s="170">
        <f t="shared" si="112"/>
        <v>-10923.395654412698</v>
      </c>
      <c r="AE289" s="170">
        <f t="shared" si="113"/>
        <v>0</v>
      </c>
      <c r="AF289" s="170">
        <f t="shared" si="114"/>
        <v>0</v>
      </c>
      <c r="AG289" s="170">
        <f t="shared" si="115"/>
        <v>0</v>
      </c>
      <c r="AH289" s="170">
        <f t="shared" si="116"/>
        <v>-690.58926215170982</v>
      </c>
      <c r="AI289" s="170">
        <f t="shared" si="117"/>
        <v>0</v>
      </c>
      <c r="AJ289" s="170">
        <f t="shared" si="118"/>
        <v>0</v>
      </c>
      <c r="AK289" s="170">
        <f t="shared" si="119"/>
        <v>0</v>
      </c>
      <c r="AL289" s="170">
        <f t="shared" si="120"/>
        <v>0</v>
      </c>
      <c r="AM289" s="170">
        <f t="shared" si="121"/>
        <v>0</v>
      </c>
      <c r="AN289" s="170">
        <f t="shared" si="122"/>
        <v>0</v>
      </c>
      <c r="AO289" s="170">
        <f t="shared" si="123"/>
        <v>0</v>
      </c>
      <c r="AP289" s="170">
        <f t="shared" si="124"/>
        <v>11613.984916564408</v>
      </c>
      <c r="AQ289" s="170">
        <f t="shared" si="125"/>
        <v>0</v>
      </c>
      <c r="AR289" s="170"/>
      <c r="AS289" s="170">
        <f>'Projection - England'!$B$13*'Eng19'!AP289</f>
        <v>0</v>
      </c>
      <c r="AT289" s="170">
        <f>'Projection - England'!$B$13*'Eng19'!AQ289</f>
        <v>0</v>
      </c>
      <c r="AU289" s="170">
        <f>'Projection - England'!$C$13*'Eng19'!AP289</f>
        <v>6435.3140377039545</v>
      </c>
      <c r="AV289" s="170">
        <f>'Projection - England'!$C$13*'Eng19'!AQ289</f>
        <v>0</v>
      </c>
      <c r="AW289" s="170">
        <f>'Projection - England'!$D$13*'Eng19'!AP289</f>
        <v>0</v>
      </c>
      <c r="AX289" s="170">
        <f>'Projection - England'!$D$13*'Eng19'!AQ289</f>
        <v>0</v>
      </c>
      <c r="AY289" s="170">
        <f>'Projection - England'!$E$13*'Eng19'!AP289</f>
        <v>1274.9064965197654</v>
      </c>
      <c r="AZ289" s="170">
        <f>'Projection - England'!$E$13*'Eng19'!AQ289</f>
        <v>0</v>
      </c>
      <c r="BA289" s="170">
        <f>'Projection - England'!$F$13*'Eng19'!AP289</f>
        <v>2616.4432935871209</v>
      </c>
      <c r="BB289" s="170">
        <f>'Projection - England'!$F$13*'Eng19'!AQ289</f>
        <v>0</v>
      </c>
      <c r="BC289" s="170">
        <f>'Projection - England'!$G$13*'Eng19'!AP289</f>
        <v>1287.3210887535702</v>
      </c>
      <c r="BD289" s="170">
        <f>'Projection - England'!$G$13*'Eng19'!AQ289</f>
        <v>0</v>
      </c>
    </row>
    <row r="290" spans="1:56" ht="19.95" customHeight="1">
      <c r="A290" s="132" t="s">
        <v>313</v>
      </c>
      <c r="B290" s="20" t="s">
        <v>309</v>
      </c>
      <c r="C290" s="20" t="s">
        <v>21</v>
      </c>
      <c r="D290" s="153">
        <v>10540.815159008505</v>
      </c>
      <c r="E290" s="154">
        <v>15319.293219438996</v>
      </c>
      <c r="F290" s="155">
        <v>6032.8200124088617</v>
      </c>
      <c r="G290" s="156">
        <v>5233.0403815691388</v>
      </c>
      <c r="H290" s="157">
        <v>9717.5991957814804</v>
      </c>
      <c r="I290" s="158">
        <v>179.32692215584029</v>
      </c>
      <c r="J290" s="159">
        <v>1565.1010885446001</v>
      </c>
      <c r="K290" s="160">
        <v>0</v>
      </c>
      <c r="L290" s="161">
        <v>0</v>
      </c>
      <c r="M290" s="162">
        <v>0</v>
      </c>
      <c r="N290" s="163">
        <v>0</v>
      </c>
      <c r="O290" s="164">
        <v>0</v>
      </c>
      <c r="P290" s="170">
        <f t="shared" si="111"/>
        <v>48587.99597890742</v>
      </c>
      <c r="Q290" s="86">
        <f t="shared" si="126"/>
        <v>-0.94506059310872403</v>
      </c>
      <c r="R290" s="86">
        <f t="shared" si="127"/>
        <v>0</v>
      </c>
      <c r="S290" s="86">
        <f t="shared" si="128"/>
        <v>0</v>
      </c>
      <c r="T290" s="86">
        <f t="shared" si="129"/>
        <v>0</v>
      </c>
      <c r="U290" s="86">
        <f t="shared" si="130"/>
        <v>-8.8357360441388269E-2</v>
      </c>
      <c r="V290" s="86">
        <f t="shared" si="131"/>
        <v>0</v>
      </c>
      <c r="W290" s="86">
        <f t="shared" si="132"/>
        <v>0</v>
      </c>
      <c r="X290" s="86">
        <f t="shared" si="133"/>
        <v>0</v>
      </c>
      <c r="Y290" s="86">
        <f t="shared" si="134"/>
        <v>0</v>
      </c>
      <c r="Z290" s="86">
        <f t="shared" si="135"/>
        <v>0</v>
      </c>
      <c r="AA290" s="86">
        <f t="shared" si="136"/>
        <v>0</v>
      </c>
      <c r="AB290" s="86">
        <f t="shared" si="137"/>
        <v>0</v>
      </c>
      <c r="AD290" s="170">
        <f t="shared" si="112"/>
        <v>-9961.7090260220066</v>
      </c>
      <c r="AE290" s="170">
        <f t="shared" si="113"/>
        <v>0</v>
      </c>
      <c r="AF290" s="170">
        <f t="shared" si="114"/>
        <v>0</v>
      </c>
      <c r="AG290" s="170">
        <f t="shared" si="115"/>
        <v>0</v>
      </c>
      <c r="AH290" s="170">
        <f t="shared" si="116"/>
        <v>-858.62141476660906</v>
      </c>
      <c r="AI290" s="170">
        <f t="shared" si="117"/>
        <v>0</v>
      </c>
      <c r="AJ290" s="170">
        <f t="shared" si="118"/>
        <v>0</v>
      </c>
      <c r="AK290" s="170">
        <f t="shared" si="119"/>
        <v>0</v>
      </c>
      <c r="AL290" s="170">
        <f t="shared" si="120"/>
        <v>0</v>
      </c>
      <c r="AM290" s="170">
        <f t="shared" si="121"/>
        <v>0</v>
      </c>
      <c r="AN290" s="170">
        <f t="shared" si="122"/>
        <v>0</v>
      </c>
      <c r="AO290" s="170">
        <f t="shared" si="123"/>
        <v>0</v>
      </c>
      <c r="AP290" s="170">
        <f t="shared" si="124"/>
        <v>10820.330440788615</v>
      </c>
      <c r="AQ290" s="170">
        <f t="shared" si="125"/>
        <v>0</v>
      </c>
      <c r="AR290" s="170"/>
      <c r="AS290" s="170">
        <f>'Projection - England'!$B$13*'Eng19'!AP290</f>
        <v>0</v>
      </c>
      <c r="AT290" s="170">
        <f>'Projection - England'!$B$13*'Eng19'!AQ290</f>
        <v>0</v>
      </c>
      <c r="AU290" s="170">
        <f>'Projection - England'!$C$13*'Eng19'!AP290</f>
        <v>5995.5497513079827</v>
      </c>
      <c r="AV290" s="170">
        <f>'Projection - England'!$C$13*'Eng19'!AQ290</f>
        <v>0</v>
      </c>
      <c r="AW290" s="170">
        <f>'Projection - England'!$D$13*'Eng19'!AP290</f>
        <v>0</v>
      </c>
      <c r="AX290" s="170">
        <f>'Projection - England'!$D$13*'Eng19'!AQ290</f>
        <v>0</v>
      </c>
      <c r="AY290" s="170">
        <f>'Projection - England'!$E$13*'Eng19'!AP290</f>
        <v>1187.7843541691739</v>
      </c>
      <c r="AZ290" s="170">
        <f>'Projection - England'!$E$13*'Eng19'!AQ290</f>
        <v>0</v>
      </c>
      <c r="BA290" s="170">
        <f>'Projection - England'!$F$13*'Eng19'!AP290</f>
        <v>2437.6457537687852</v>
      </c>
      <c r="BB290" s="170">
        <f>'Projection - England'!$F$13*'Eng19'!AQ290</f>
        <v>0</v>
      </c>
      <c r="BC290" s="170">
        <f>'Projection - England'!$G$13*'Eng19'!AP290</f>
        <v>1199.3505815426768</v>
      </c>
      <c r="BD290" s="170">
        <f>'Projection - England'!$G$13*'Eng19'!AQ290</f>
        <v>0</v>
      </c>
    </row>
    <row r="291" spans="1:56" ht="19.95" customHeight="1">
      <c r="A291" s="132" t="s">
        <v>314</v>
      </c>
      <c r="B291" s="20" t="s">
        <v>309</v>
      </c>
      <c r="C291" s="20" t="s">
        <v>21</v>
      </c>
      <c r="D291" s="153">
        <v>11472.992263509497</v>
      </c>
      <c r="E291" s="154">
        <v>16674.055083761603</v>
      </c>
      <c r="F291" s="155">
        <v>7421.6932930312732</v>
      </c>
      <c r="G291" s="156">
        <v>6437.7887326603259</v>
      </c>
      <c r="H291" s="157">
        <v>6563.4027830556697</v>
      </c>
      <c r="I291" s="158">
        <v>0</v>
      </c>
      <c r="J291" s="159">
        <v>2021.3729509940299</v>
      </c>
      <c r="K291" s="160">
        <v>0</v>
      </c>
      <c r="L291" s="161">
        <v>0</v>
      </c>
      <c r="M291" s="162">
        <v>0</v>
      </c>
      <c r="N291" s="163">
        <v>7.9756224751953804</v>
      </c>
      <c r="O291" s="164">
        <v>609.82124238990866</v>
      </c>
      <c r="P291" s="170">
        <f t="shared" si="111"/>
        <v>51209.101971877506</v>
      </c>
      <c r="Q291" s="86">
        <f t="shared" si="126"/>
        <v>-0.94506059310872403</v>
      </c>
      <c r="R291" s="86">
        <f t="shared" si="127"/>
        <v>0</v>
      </c>
      <c r="S291" s="86">
        <f t="shared" si="128"/>
        <v>0</v>
      </c>
      <c r="T291" s="86">
        <f t="shared" si="129"/>
        <v>0</v>
      </c>
      <c r="U291" s="86">
        <f t="shared" si="130"/>
        <v>-8.8357360441388269E-2</v>
      </c>
      <c r="V291" s="86">
        <f t="shared" si="131"/>
        <v>0</v>
      </c>
      <c r="W291" s="86">
        <f t="shared" si="132"/>
        <v>0</v>
      </c>
      <c r="X291" s="86">
        <f t="shared" si="133"/>
        <v>0</v>
      </c>
      <c r="Y291" s="86">
        <f t="shared" si="134"/>
        <v>0</v>
      </c>
      <c r="Z291" s="86">
        <f t="shared" si="135"/>
        <v>0</v>
      </c>
      <c r="AA291" s="86">
        <f t="shared" si="136"/>
        <v>0</v>
      </c>
      <c r="AB291" s="86">
        <f t="shared" si="137"/>
        <v>0</v>
      </c>
      <c r="AD291" s="170">
        <f t="shared" si="112"/>
        <v>-10842.672873284087</v>
      </c>
      <c r="AE291" s="170">
        <f t="shared" si="113"/>
        <v>0</v>
      </c>
      <c r="AF291" s="170">
        <f t="shared" si="114"/>
        <v>0</v>
      </c>
      <c r="AG291" s="170">
        <f t="shared" si="115"/>
        <v>0</v>
      </c>
      <c r="AH291" s="170">
        <f t="shared" si="116"/>
        <v>-579.9249454244607</v>
      </c>
      <c r="AI291" s="170">
        <f t="shared" si="117"/>
        <v>0</v>
      </c>
      <c r="AJ291" s="170">
        <f t="shared" si="118"/>
        <v>0</v>
      </c>
      <c r="AK291" s="170">
        <f t="shared" si="119"/>
        <v>0</v>
      </c>
      <c r="AL291" s="170">
        <f t="shared" si="120"/>
        <v>0</v>
      </c>
      <c r="AM291" s="170">
        <f t="shared" si="121"/>
        <v>0</v>
      </c>
      <c r="AN291" s="170">
        <f t="shared" si="122"/>
        <v>0</v>
      </c>
      <c r="AO291" s="170">
        <f t="shared" si="123"/>
        <v>0</v>
      </c>
      <c r="AP291" s="170">
        <f t="shared" si="124"/>
        <v>11422.597818708547</v>
      </c>
      <c r="AQ291" s="170">
        <f t="shared" si="125"/>
        <v>0</v>
      </c>
      <c r="AR291" s="170"/>
      <c r="AS291" s="170">
        <f>'Projection - England'!$B$13*'Eng19'!AP291</f>
        <v>0</v>
      </c>
      <c r="AT291" s="170">
        <f>'Projection - England'!$B$13*'Eng19'!AQ291</f>
        <v>0</v>
      </c>
      <c r="AU291" s="170">
        <f>'Projection - England'!$C$13*'Eng19'!AP291</f>
        <v>6329.2663644621352</v>
      </c>
      <c r="AV291" s="170">
        <f>'Projection - England'!$C$13*'Eng19'!AQ291</f>
        <v>0</v>
      </c>
      <c r="AW291" s="170">
        <f>'Projection - England'!$D$13*'Eng19'!AP291</f>
        <v>0</v>
      </c>
      <c r="AX291" s="170">
        <f>'Projection - England'!$D$13*'Eng19'!AQ291</f>
        <v>0</v>
      </c>
      <c r="AY291" s="170">
        <f>'Projection - England'!$E$13*'Eng19'!AP291</f>
        <v>1253.8972859723592</v>
      </c>
      <c r="AZ291" s="170">
        <f>'Projection - England'!$E$13*'Eng19'!AQ291</f>
        <v>0</v>
      </c>
      <c r="BA291" s="170">
        <f>'Projection - England'!$F$13*'Eng19'!AP291</f>
        <v>2573.3268703903018</v>
      </c>
      <c r="BB291" s="170">
        <f>'Projection - England'!$F$13*'Eng19'!AQ291</f>
        <v>0</v>
      </c>
      <c r="BC291" s="170">
        <f>'Projection - England'!$G$13*'Eng19'!AP291</f>
        <v>1266.1072978837544</v>
      </c>
      <c r="BD291" s="170">
        <f>'Projection - England'!$G$13*'Eng19'!AQ291</f>
        <v>0</v>
      </c>
    </row>
    <row r="292" spans="1:56" ht="19.95" customHeight="1">
      <c r="A292" s="132" t="s">
        <v>315</v>
      </c>
      <c r="B292" s="20" t="s">
        <v>309</v>
      </c>
      <c r="C292" s="20" t="s">
        <v>21</v>
      </c>
      <c r="D292" s="153">
        <v>12171.667751450264</v>
      </c>
      <c r="E292" s="154">
        <v>17689.461814981238</v>
      </c>
      <c r="F292" s="155">
        <v>2905.990135096969</v>
      </c>
      <c r="G292" s="156">
        <v>2520.7388408943912</v>
      </c>
      <c r="H292" s="157">
        <v>0</v>
      </c>
      <c r="I292" s="158">
        <v>0</v>
      </c>
      <c r="J292" s="159">
        <v>1887.2275282471401</v>
      </c>
      <c r="K292" s="160">
        <v>0</v>
      </c>
      <c r="L292" s="161">
        <v>0</v>
      </c>
      <c r="M292" s="162">
        <v>0</v>
      </c>
      <c r="N292" s="163">
        <v>200.79501707339088</v>
      </c>
      <c r="O292" s="164">
        <v>15352.91661036131</v>
      </c>
      <c r="P292" s="170">
        <f t="shared" si="111"/>
        <v>52728.79769810471</v>
      </c>
      <c r="Q292" s="86">
        <f t="shared" si="126"/>
        <v>-0.94506059310872403</v>
      </c>
      <c r="R292" s="86">
        <f t="shared" si="127"/>
        <v>0</v>
      </c>
      <c r="S292" s="86">
        <f t="shared" si="128"/>
        <v>0</v>
      </c>
      <c r="T292" s="86">
        <f t="shared" si="129"/>
        <v>0</v>
      </c>
      <c r="U292" s="86">
        <f t="shared" si="130"/>
        <v>-8.8357360441388269E-2</v>
      </c>
      <c r="V292" s="86">
        <f t="shared" si="131"/>
        <v>0</v>
      </c>
      <c r="W292" s="86">
        <f t="shared" si="132"/>
        <v>0</v>
      </c>
      <c r="X292" s="86">
        <f t="shared" si="133"/>
        <v>0</v>
      </c>
      <c r="Y292" s="86">
        <f t="shared" si="134"/>
        <v>0</v>
      </c>
      <c r="Z292" s="86">
        <f t="shared" si="135"/>
        <v>0</v>
      </c>
      <c r="AA292" s="86">
        <f t="shared" si="136"/>
        <v>0</v>
      </c>
      <c r="AB292" s="86">
        <f t="shared" si="137"/>
        <v>0</v>
      </c>
      <c r="AD292" s="170">
        <f t="shared" si="112"/>
        <v>-11502.963544307917</v>
      </c>
      <c r="AE292" s="170">
        <f t="shared" si="113"/>
        <v>0</v>
      </c>
      <c r="AF292" s="170">
        <f t="shared" si="114"/>
        <v>0</v>
      </c>
      <c r="AG292" s="170">
        <f t="shared" si="115"/>
        <v>0</v>
      </c>
      <c r="AH292" s="170">
        <f t="shared" si="116"/>
        <v>0</v>
      </c>
      <c r="AI292" s="170">
        <f t="shared" si="117"/>
        <v>0</v>
      </c>
      <c r="AJ292" s="170">
        <f t="shared" si="118"/>
        <v>0</v>
      </c>
      <c r="AK292" s="170">
        <f t="shared" si="119"/>
        <v>0</v>
      </c>
      <c r="AL292" s="170">
        <f t="shared" si="120"/>
        <v>0</v>
      </c>
      <c r="AM292" s="170">
        <f t="shared" si="121"/>
        <v>0</v>
      </c>
      <c r="AN292" s="170">
        <f t="shared" si="122"/>
        <v>0</v>
      </c>
      <c r="AO292" s="170">
        <f t="shared" si="123"/>
        <v>0</v>
      </c>
      <c r="AP292" s="170">
        <f t="shared" si="124"/>
        <v>11502.963544307917</v>
      </c>
      <c r="AQ292" s="170">
        <f t="shared" si="125"/>
        <v>0</v>
      </c>
      <c r="AR292" s="170"/>
      <c r="AS292" s="170">
        <f>'Projection - England'!$B$13*'Eng19'!AP292</f>
        <v>0</v>
      </c>
      <c r="AT292" s="170">
        <f>'Projection - England'!$B$13*'Eng19'!AQ292</f>
        <v>0</v>
      </c>
      <c r="AU292" s="170">
        <f>'Projection - England'!$C$13*'Eng19'!AP292</f>
        <v>6373.7970475838483</v>
      </c>
      <c r="AV292" s="170">
        <f>'Projection - England'!$C$13*'Eng19'!AQ292</f>
        <v>0</v>
      </c>
      <c r="AW292" s="170">
        <f>'Projection - England'!$D$13*'Eng19'!AP292</f>
        <v>0</v>
      </c>
      <c r="AX292" s="170">
        <f>'Projection - England'!$D$13*'Eng19'!AQ292</f>
        <v>0</v>
      </c>
      <c r="AY292" s="170">
        <f>'Projection - England'!$E$13*'Eng19'!AP292</f>
        <v>1262.7193041168834</v>
      </c>
      <c r="AZ292" s="170">
        <f>'Projection - England'!$E$13*'Eng19'!AQ292</f>
        <v>0</v>
      </c>
      <c r="BA292" s="170">
        <f>'Projection - England'!$F$13*'Eng19'!AP292</f>
        <v>2591.4319708609278</v>
      </c>
      <c r="BB292" s="170">
        <f>'Projection - England'!$F$13*'Eng19'!AQ292</f>
        <v>0</v>
      </c>
      <c r="BC292" s="170">
        <f>'Projection - England'!$G$13*'Eng19'!AP292</f>
        <v>1275.0152217462605</v>
      </c>
      <c r="BD292" s="170">
        <f>'Projection - England'!$G$13*'Eng19'!AQ292</f>
        <v>0</v>
      </c>
    </row>
    <row r="293" spans="1:56" ht="19.95" customHeight="1">
      <c r="A293" s="132" t="s">
        <v>316</v>
      </c>
      <c r="B293" s="20" t="s">
        <v>309</v>
      </c>
      <c r="C293" s="20" t="s">
        <v>21</v>
      </c>
      <c r="D293" s="153">
        <v>13152.656389139673</v>
      </c>
      <c r="E293" s="154">
        <v>19115.162992641926</v>
      </c>
      <c r="F293" s="155">
        <v>5196.8664134117034</v>
      </c>
      <c r="G293" s="156">
        <v>4507.9103542067869</v>
      </c>
      <c r="H293" s="157">
        <v>6098.6070066280899</v>
      </c>
      <c r="I293" s="158">
        <v>0</v>
      </c>
      <c r="J293" s="159">
        <v>2009.42147353013</v>
      </c>
      <c r="K293" s="160">
        <v>0</v>
      </c>
      <c r="L293" s="161">
        <v>0</v>
      </c>
      <c r="M293" s="162">
        <v>0</v>
      </c>
      <c r="N293" s="163">
        <v>0.786070452503974</v>
      </c>
      <c r="O293" s="164">
        <v>60.103454174619529</v>
      </c>
      <c r="P293" s="170">
        <f t="shared" si="111"/>
        <v>50141.514154185432</v>
      </c>
      <c r="Q293" s="86">
        <f t="shared" si="126"/>
        <v>-0.94506059310872403</v>
      </c>
      <c r="R293" s="86">
        <f t="shared" si="127"/>
        <v>0</v>
      </c>
      <c r="S293" s="86">
        <f t="shared" si="128"/>
        <v>0</v>
      </c>
      <c r="T293" s="86">
        <f t="shared" si="129"/>
        <v>0</v>
      </c>
      <c r="U293" s="86">
        <f t="shared" si="130"/>
        <v>-8.8357360441388269E-2</v>
      </c>
      <c r="V293" s="86">
        <f t="shared" si="131"/>
        <v>0</v>
      </c>
      <c r="W293" s="86">
        <f t="shared" si="132"/>
        <v>0</v>
      </c>
      <c r="X293" s="86">
        <f t="shared" si="133"/>
        <v>0</v>
      </c>
      <c r="Y293" s="86">
        <f t="shared" si="134"/>
        <v>0</v>
      </c>
      <c r="Z293" s="86">
        <f t="shared" si="135"/>
        <v>0</v>
      </c>
      <c r="AA293" s="86">
        <f t="shared" si="136"/>
        <v>0</v>
      </c>
      <c r="AB293" s="86">
        <f t="shared" si="137"/>
        <v>0</v>
      </c>
      <c r="AD293" s="170">
        <f t="shared" si="112"/>
        <v>-12430.057248075587</v>
      </c>
      <c r="AE293" s="170">
        <f t="shared" si="113"/>
        <v>0</v>
      </c>
      <c r="AF293" s="170">
        <f t="shared" si="114"/>
        <v>0</v>
      </c>
      <c r="AG293" s="170">
        <f t="shared" si="115"/>
        <v>0</v>
      </c>
      <c r="AH293" s="170">
        <f t="shared" si="116"/>
        <v>-538.85681747501417</v>
      </c>
      <c r="AI293" s="170">
        <f t="shared" si="117"/>
        <v>0</v>
      </c>
      <c r="AJ293" s="170">
        <f t="shared" si="118"/>
        <v>0</v>
      </c>
      <c r="AK293" s="170">
        <f t="shared" si="119"/>
        <v>0</v>
      </c>
      <c r="AL293" s="170">
        <f t="shared" si="120"/>
        <v>0</v>
      </c>
      <c r="AM293" s="170">
        <f t="shared" si="121"/>
        <v>0</v>
      </c>
      <c r="AN293" s="170">
        <f t="shared" si="122"/>
        <v>0</v>
      </c>
      <c r="AO293" s="170">
        <f t="shared" si="123"/>
        <v>0</v>
      </c>
      <c r="AP293" s="170">
        <f t="shared" si="124"/>
        <v>12968.914065550602</v>
      </c>
      <c r="AQ293" s="170">
        <f t="shared" si="125"/>
        <v>0</v>
      </c>
      <c r="AR293" s="170"/>
      <c r="AS293" s="170">
        <f>'Projection - England'!$B$13*'Eng19'!AP293</f>
        <v>0</v>
      </c>
      <c r="AT293" s="170">
        <f>'Projection - England'!$B$13*'Eng19'!AQ293</f>
        <v>0</v>
      </c>
      <c r="AU293" s="170">
        <f>'Projection - England'!$C$13*'Eng19'!AP293</f>
        <v>7186.0808619426462</v>
      </c>
      <c r="AV293" s="170">
        <f>'Projection - England'!$C$13*'Eng19'!AQ293</f>
        <v>0</v>
      </c>
      <c r="AW293" s="170">
        <f>'Projection - England'!$D$13*'Eng19'!AP293</f>
        <v>0</v>
      </c>
      <c r="AX293" s="170">
        <f>'Projection - England'!$D$13*'Eng19'!AQ293</f>
        <v>0</v>
      </c>
      <c r="AY293" s="170">
        <f>'Projection - England'!$E$13*'Eng19'!AP293</f>
        <v>1423.641662509415</v>
      </c>
      <c r="AZ293" s="170">
        <f>'Projection - England'!$E$13*'Eng19'!AQ293</f>
        <v>0</v>
      </c>
      <c r="BA293" s="170">
        <f>'Projection - England'!$F$13*'Eng19'!AP293</f>
        <v>2921.6869554842924</v>
      </c>
      <c r="BB293" s="170">
        <f>'Projection - England'!$F$13*'Eng19'!AQ293</f>
        <v>0</v>
      </c>
      <c r="BC293" s="170">
        <f>'Projection - England'!$G$13*'Eng19'!AP293</f>
        <v>1437.5045856142517</v>
      </c>
      <c r="BD293" s="170">
        <f>'Projection - England'!$G$13*'Eng19'!AQ293</f>
        <v>0</v>
      </c>
    </row>
    <row r="294" spans="1:56" ht="19.95" customHeight="1">
      <c r="A294" s="132" t="s">
        <v>317</v>
      </c>
      <c r="B294" s="20" t="s">
        <v>309</v>
      </c>
      <c r="C294" s="20" t="s">
        <v>21</v>
      </c>
      <c r="D294" s="153">
        <v>11320.744771791995</v>
      </c>
      <c r="E294" s="154">
        <v>16452.789087502169</v>
      </c>
      <c r="F294" s="155">
        <v>5383.5315871588209</v>
      </c>
      <c r="G294" s="156">
        <v>4669.8290572415299</v>
      </c>
      <c r="H294" s="157">
        <v>10205.205566971781</v>
      </c>
      <c r="I294" s="158">
        <v>1690.7126237691191</v>
      </c>
      <c r="J294" s="159">
        <v>1185.5536562919999</v>
      </c>
      <c r="K294" s="160">
        <v>0</v>
      </c>
      <c r="L294" s="161">
        <v>236.099473197354</v>
      </c>
      <c r="M294" s="162">
        <v>0</v>
      </c>
      <c r="N294" s="163">
        <v>0.17556437305165709</v>
      </c>
      <c r="O294" s="164">
        <v>13.423765283115934</v>
      </c>
      <c r="P294" s="170">
        <f t="shared" si="111"/>
        <v>51158.065153580937</v>
      </c>
      <c r="Q294" s="86">
        <f t="shared" si="126"/>
        <v>-0.94506059310872403</v>
      </c>
      <c r="R294" s="86">
        <f t="shared" si="127"/>
        <v>0</v>
      </c>
      <c r="S294" s="86">
        <f t="shared" si="128"/>
        <v>0</v>
      </c>
      <c r="T294" s="86">
        <f t="shared" si="129"/>
        <v>0</v>
      </c>
      <c r="U294" s="86">
        <f t="shared" si="130"/>
        <v>-8.8357360441388269E-2</v>
      </c>
      <c r="V294" s="86">
        <f t="shared" si="131"/>
        <v>0</v>
      </c>
      <c r="W294" s="86">
        <f t="shared" si="132"/>
        <v>0</v>
      </c>
      <c r="X294" s="86">
        <f t="shared" si="133"/>
        <v>0</v>
      </c>
      <c r="Y294" s="86">
        <f t="shared" si="134"/>
        <v>0</v>
      </c>
      <c r="Z294" s="86">
        <f t="shared" si="135"/>
        <v>0</v>
      </c>
      <c r="AA294" s="86">
        <f t="shared" si="136"/>
        <v>0</v>
      </c>
      <c r="AB294" s="86">
        <f t="shared" si="137"/>
        <v>0</v>
      </c>
      <c r="AD294" s="170">
        <f t="shared" si="112"/>
        <v>-10698.789768462229</v>
      </c>
      <c r="AE294" s="170">
        <f t="shared" si="113"/>
        <v>0</v>
      </c>
      <c r="AF294" s="170">
        <f t="shared" si="114"/>
        <v>0</v>
      </c>
      <c r="AG294" s="170">
        <f t="shared" si="115"/>
        <v>0</v>
      </c>
      <c r="AH294" s="170">
        <f t="shared" si="116"/>
        <v>-901.70502665938784</v>
      </c>
      <c r="AI294" s="170">
        <f t="shared" si="117"/>
        <v>0</v>
      </c>
      <c r="AJ294" s="170">
        <f t="shared" si="118"/>
        <v>0</v>
      </c>
      <c r="AK294" s="170">
        <f t="shared" si="119"/>
        <v>0</v>
      </c>
      <c r="AL294" s="170">
        <f t="shared" si="120"/>
        <v>0</v>
      </c>
      <c r="AM294" s="170">
        <f t="shared" si="121"/>
        <v>0</v>
      </c>
      <c r="AN294" s="170">
        <f t="shared" si="122"/>
        <v>0</v>
      </c>
      <c r="AO294" s="170">
        <f t="shared" si="123"/>
        <v>0</v>
      </c>
      <c r="AP294" s="170">
        <f t="shared" si="124"/>
        <v>11600.494795121616</v>
      </c>
      <c r="AQ294" s="170">
        <f t="shared" si="125"/>
        <v>0</v>
      </c>
      <c r="AR294" s="170"/>
      <c r="AS294" s="170">
        <f>'Projection - England'!$B$13*'Eng19'!AP294</f>
        <v>0</v>
      </c>
      <c r="AT294" s="170">
        <f>'Projection - England'!$B$13*'Eng19'!AQ294</f>
        <v>0</v>
      </c>
      <c r="AU294" s="170">
        <f>'Projection - England'!$C$13*'Eng19'!AP294</f>
        <v>6427.8391556100996</v>
      </c>
      <c r="AV294" s="170">
        <f>'Projection - England'!$C$13*'Eng19'!AQ294</f>
        <v>0</v>
      </c>
      <c r="AW294" s="170">
        <f>'Projection - England'!$D$13*'Eng19'!AP294</f>
        <v>0</v>
      </c>
      <c r="AX294" s="170">
        <f>'Projection - England'!$D$13*'Eng19'!AQ294</f>
        <v>0</v>
      </c>
      <c r="AY294" s="170">
        <f>'Projection - England'!$E$13*'Eng19'!AP294</f>
        <v>1273.4256401565265</v>
      </c>
      <c r="AZ294" s="170">
        <f>'Projection - England'!$E$13*'Eng19'!AQ294</f>
        <v>0</v>
      </c>
      <c r="BA294" s="170">
        <f>'Projection - England'!$F$13*'Eng19'!AP294</f>
        <v>2613.4041870244523</v>
      </c>
      <c r="BB294" s="170">
        <f>'Projection - England'!$F$13*'Eng19'!AQ294</f>
        <v>0</v>
      </c>
      <c r="BC294" s="170">
        <f>'Projection - England'!$G$13*'Eng19'!AP294</f>
        <v>1285.8258123305411</v>
      </c>
      <c r="BD294" s="170">
        <f>'Projection - England'!$G$13*'Eng19'!AQ294</f>
        <v>0</v>
      </c>
    </row>
    <row r="295" spans="1:56" ht="19.95" customHeight="1">
      <c r="A295" s="132" t="s">
        <v>318</v>
      </c>
      <c r="B295" s="20" t="s">
        <v>309</v>
      </c>
      <c r="C295" s="20" t="s">
        <v>21</v>
      </c>
      <c r="D295" s="153">
        <v>13579.369545782143</v>
      </c>
      <c r="E295" s="154">
        <v>19735.318442537253</v>
      </c>
      <c r="F295" s="155">
        <v>5347.8505277228969</v>
      </c>
      <c r="G295" s="156">
        <v>4638.8782872034235</v>
      </c>
      <c r="H295" s="157">
        <v>5878.4276253563303</v>
      </c>
      <c r="I295" s="158">
        <v>0</v>
      </c>
      <c r="J295" s="159">
        <v>1833.2096626587399</v>
      </c>
      <c r="K295" s="160">
        <v>0</v>
      </c>
      <c r="L295" s="161">
        <v>0</v>
      </c>
      <c r="M295" s="162">
        <v>0</v>
      </c>
      <c r="N295" s="163">
        <v>14.387870601127423</v>
      </c>
      <c r="O295" s="164">
        <v>1100.1058729412625</v>
      </c>
      <c r="P295" s="170">
        <f t="shared" si="111"/>
        <v>52127.547834803176</v>
      </c>
      <c r="Q295" s="86">
        <f t="shared" si="126"/>
        <v>-0.94506059310872403</v>
      </c>
      <c r="R295" s="86">
        <f t="shared" si="127"/>
        <v>0</v>
      </c>
      <c r="S295" s="86">
        <f t="shared" si="128"/>
        <v>0</v>
      </c>
      <c r="T295" s="86">
        <f t="shared" si="129"/>
        <v>0</v>
      </c>
      <c r="U295" s="86">
        <f t="shared" si="130"/>
        <v>-8.8357360441388269E-2</v>
      </c>
      <c r="V295" s="86">
        <f t="shared" si="131"/>
        <v>0</v>
      </c>
      <c r="W295" s="86">
        <f t="shared" si="132"/>
        <v>0</v>
      </c>
      <c r="X295" s="86">
        <f t="shared" si="133"/>
        <v>0</v>
      </c>
      <c r="Y295" s="86">
        <f t="shared" si="134"/>
        <v>0</v>
      </c>
      <c r="Z295" s="86">
        <f t="shared" si="135"/>
        <v>0</v>
      </c>
      <c r="AA295" s="86">
        <f t="shared" si="136"/>
        <v>0</v>
      </c>
      <c r="AB295" s="86">
        <f t="shared" si="137"/>
        <v>0</v>
      </c>
      <c r="AD295" s="170">
        <f t="shared" si="112"/>
        <v>-12833.327036979417</v>
      </c>
      <c r="AE295" s="170">
        <f t="shared" si="113"/>
        <v>0</v>
      </c>
      <c r="AF295" s="170">
        <f t="shared" si="114"/>
        <v>0</v>
      </c>
      <c r="AG295" s="170">
        <f t="shared" si="115"/>
        <v>0</v>
      </c>
      <c r="AH295" s="170">
        <f t="shared" si="116"/>
        <v>-519.40234852222341</v>
      </c>
      <c r="AI295" s="170">
        <f t="shared" si="117"/>
        <v>0</v>
      </c>
      <c r="AJ295" s="170">
        <f t="shared" si="118"/>
        <v>0</v>
      </c>
      <c r="AK295" s="170">
        <f t="shared" si="119"/>
        <v>0</v>
      </c>
      <c r="AL295" s="170">
        <f t="shared" si="120"/>
        <v>0</v>
      </c>
      <c r="AM295" s="170">
        <f t="shared" si="121"/>
        <v>0</v>
      </c>
      <c r="AN295" s="170">
        <f t="shared" si="122"/>
        <v>0</v>
      </c>
      <c r="AO295" s="170">
        <f t="shared" si="123"/>
        <v>0</v>
      </c>
      <c r="AP295" s="170">
        <f t="shared" si="124"/>
        <v>13352.729385501641</v>
      </c>
      <c r="AQ295" s="170">
        <f t="shared" si="125"/>
        <v>0</v>
      </c>
      <c r="AR295" s="170"/>
      <c r="AS295" s="170">
        <f>'Projection - England'!$B$13*'Eng19'!AP295</f>
        <v>0</v>
      </c>
      <c r="AT295" s="170">
        <f>'Projection - England'!$B$13*'Eng19'!AQ295</f>
        <v>0</v>
      </c>
      <c r="AU295" s="170">
        <f>'Projection - England'!$C$13*'Eng19'!AP295</f>
        <v>7398.7530958151019</v>
      </c>
      <c r="AV295" s="170">
        <f>'Projection - England'!$C$13*'Eng19'!AQ295</f>
        <v>0</v>
      </c>
      <c r="AW295" s="170">
        <f>'Projection - England'!$D$13*'Eng19'!AP295</f>
        <v>0</v>
      </c>
      <c r="AX295" s="170">
        <f>'Projection - England'!$D$13*'Eng19'!AQ295</f>
        <v>0</v>
      </c>
      <c r="AY295" s="170">
        <f>'Projection - England'!$E$13*'Eng19'!AP295</f>
        <v>1465.774371341462</v>
      </c>
      <c r="AZ295" s="170">
        <f>'Projection - England'!$E$13*'Eng19'!AQ295</f>
        <v>0</v>
      </c>
      <c r="BA295" s="170">
        <f>'Projection - England'!$F$13*'Eng19'!AP295</f>
        <v>3008.1543503600692</v>
      </c>
      <c r="BB295" s="170">
        <f>'Projection - England'!$F$13*'Eng19'!AQ295</f>
        <v>0</v>
      </c>
      <c r="BC295" s="170">
        <f>'Projection - England'!$G$13*'Eng19'!AP295</f>
        <v>1480.0475679850119</v>
      </c>
      <c r="BD295" s="170">
        <f>'Projection - England'!$G$13*'Eng19'!AQ295</f>
        <v>0</v>
      </c>
    </row>
    <row r="296" spans="1:56" ht="19.95" customHeight="1">
      <c r="A296" s="132" t="s">
        <v>319</v>
      </c>
      <c r="B296" s="20" t="s">
        <v>309</v>
      </c>
      <c r="C296" s="20" t="s">
        <v>21</v>
      </c>
      <c r="D296" s="153">
        <v>11095.501758589893</v>
      </c>
      <c r="E296" s="154">
        <v>16125.436438506706</v>
      </c>
      <c r="F296" s="155">
        <v>6211.2281275195937</v>
      </c>
      <c r="G296" s="156">
        <v>5387.7966761136058</v>
      </c>
      <c r="H296" s="157">
        <v>5803.2237207139096</v>
      </c>
      <c r="I296" s="158">
        <v>0</v>
      </c>
      <c r="J296" s="159">
        <v>1754.6185872165699</v>
      </c>
      <c r="K296" s="160">
        <v>0</v>
      </c>
      <c r="L296" s="161">
        <v>0</v>
      </c>
      <c r="M296" s="162">
        <v>0</v>
      </c>
      <c r="N296" s="163">
        <v>5.9176669250519183</v>
      </c>
      <c r="O296" s="164">
        <v>452.46863270022413</v>
      </c>
      <c r="P296" s="170">
        <f t="shared" si="111"/>
        <v>46836.191608285546</v>
      </c>
      <c r="Q296" s="86">
        <f t="shared" si="126"/>
        <v>-0.94506059310872403</v>
      </c>
      <c r="R296" s="86">
        <f t="shared" si="127"/>
        <v>0</v>
      </c>
      <c r="S296" s="86">
        <f t="shared" si="128"/>
        <v>0</v>
      </c>
      <c r="T296" s="86">
        <f t="shared" si="129"/>
        <v>0</v>
      </c>
      <c r="U296" s="86">
        <f t="shared" si="130"/>
        <v>-8.8357360441388269E-2</v>
      </c>
      <c r="V296" s="86">
        <f t="shared" si="131"/>
        <v>0</v>
      </c>
      <c r="W296" s="86">
        <f t="shared" si="132"/>
        <v>0</v>
      </c>
      <c r="X296" s="86">
        <f t="shared" si="133"/>
        <v>0</v>
      </c>
      <c r="Y296" s="86">
        <f t="shared" si="134"/>
        <v>0</v>
      </c>
      <c r="Z296" s="86">
        <f t="shared" si="135"/>
        <v>0</v>
      </c>
      <c r="AA296" s="86">
        <f t="shared" si="136"/>
        <v>0</v>
      </c>
      <c r="AB296" s="86">
        <f t="shared" si="137"/>
        <v>0</v>
      </c>
      <c r="AD296" s="170">
        <f t="shared" si="112"/>
        <v>-10485.921472811855</v>
      </c>
      <c r="AE296" s="170">
        <f t="shared" si="113"/>
        <v>0</v>
      </c>
      <c r="AF296" s="170">
        <f t="shared" si="114"/>
        <v>0</v>
      </c>
      <c r="AG296" s="170">
        <f t="shared" si="115"/>
        <v>0</v>
      </c>
      <c r="AH296" s="170">
        <f t="shared" si="116"/>
        <v>-512.75753001313319</v>
      </c>
      <c r="AI296" s="170">
        <f t="shared" si="117"/>
        <v>0</v>
      </c>
      <c r="AJ296" s="170">
        <f t="shared" si="118"/>
        <v>0</v>
      </c>
      <c r="AK296" s="170">
        <f t="shared" si="119"/>
        <v>0</v>
      </c>
      <c r="AL296" s="170">
        <f t="shared" si="120"/>
        <v>0</v>
      </c>
      <c r="AM296" s="170">
        <f t="shared" si="121"/>
        <v>0</v>
      </c>
      <c r="AN296" s="170">
        <f t="shared" si="122"/>
        <v>0</v>
      </c>
      <c r="AO296" s="170">
        <f t="shared" si="123"/>
        <v>0</v>
      </c>
      <c r="AP296" s="170">
        <f t="shared" si="124"/>
        <v>10998.679002824989</v>
      </c>
      <c r="AQ296" s="170">
        <f t="shared" si="125"/>
        <v>0</v>
      </c>
      <c r="AR296" s="170"/>
      <c r="AS296" s="170">
        <f>'Projection - England'!$B$13*'Eng19'!AP296</f>
        <v>0</v>
      </c>
      <c r="AT296" s="170">
        <f>'Projection - England'!$B$13*'Eng19'!AQ296</f>
        <v>0</v>
      </c>
      <c r="AU296" s="170">
        <f>'Projection - England'!$C$13*'Eng19'!AP296</f>
        <v>6094.3727662440569</v>
      </c>
      <c r="AV296" s="170">
        <f>'Projection - England'!$C$13*'Eng19'!AQ296</f>
        <v>0</v>
      </c>
      <c r="AW296" s="170">
        <f>'Projection - England'!$D$13*'Eng19'!AP296</f>
        <v>0</v>
      </c>
      <c r="AX296" s="170">
        <f>'Projection - England'!$D$13*'Eng19'!AQ296</f>
        <v>0</v>
      </c>
      <c r="AY296" s="170">
        <f>'Projection - England'!$E$13*'Eng19'!AP296</f>
        <v>1207.3622804381184</v>
      </c>
      <c r="AZ296" s="170">
        <f>'Projection - England'!$E$13*'Eng19'!AQ296</f>
        <v>0</v>
      </c>
      <c r="BA296" s="170">
        <f>'Projection - England'!$F$13*'Eng19'!AP296</f>
        <v>2477.8248053530037</v>
      </c>
      <c r="BB296" s="170">
        <f>'Projection - England'!$F$13*'Eng19'!AQ296</f>
        <v>0</v>
      </c>
      <c r="BC296" s="170">
        <f>'Projection - England'!$G$13*'Eng19'!AP296</f>
        <v>1219.1191507898127</v>
      </c>
      <c r="BD296" s="170">
        <f>'Projection - England'!$G$13*'Eng19'!AQ296</f>
        <v>0</v>
      </c>
    </row>
    <row r="297" spans="1:56" ht="19.95" customHeight="1">
      <c r="A297" s="132" t="s">
        <v>320</v>
      </c>
      <c r="B297" s="20" t="s">
        <v>309</v>
      </c>
      <c r="C297" s="20" t="s">
        <v>21</v>
      </c>
      <c r="D297" s="153">
        <v>7160.5485161618453</v>
      </c>
      <c r="E297" s="154">
        <v>10406.646988525721</v>
      </c>
      <c r="F297" s="155">
        <v>13795.059915773796</v>
      </c>
      <c r="G297" s="156">
        <v>11966.228970352633</v>
      </c>
      <c r="H297" s="157">
        <v>2964</v>
      </c>
      <c r="I297" s="158">
        <v>0</v>
      </c>
      <c r="J297" s="159">
        <v>3103.8658304748201</v>
      </c>
      <c r="K297" s="160">
        <v>0</v>
      </c>
      <c r="L297" s="161">
        <v>1361.8295258466801</v>
      </c>
      <c r="M297" s="162">
        <v>0</v>
      </c>
      <c r="N297" s="163">
        <v>1.2555579007825577</v>
      </c>
      <c r="O297" s="164">
        <v>96.000767504849605</v>
      </c>
      <c r="P297" s="170">
        <f t="shared" si="111"/>
        <v>50855.436072541124</v>
      </c>
      <c r="Q297" s="86">
        <f t="shared" si="126"/>
        <v>-0.94506059310872403</v>
      </c>
      <c r="R297" s="86">
        <f t="shared" si="127"/>
        <v>0</v>
      </c>
      <c r="S297" s="86">
        <f t="shared" si="128"/>
        <v>0</v>
      </c>
      <c r="T297" s="86">
        <f t="shared" si="129"/>
        <v>0</v>
      </c>
      <c r="U297" s="86">
        <f t="shared" si="130"/>
        <v>-8.8357360441388269E-2</v>
      </c>
      <c r="V297" s="86">
        <f t="shared" si="131"/>
        <v>0</v>
      </c>
      <c r="W297" s="86">
        <f t="shared" si="132"/>
        <v>0</v>
      </c>
      <c r="X297" s="86">
        <f t="shared" si="133"/>
        <v>0</v>
      </c>
      <c r="Y297" s="86">
        <f t="shared" si="134"/>
        <v>0</v>
      </c>
      <c r="Z297" s="86">
        <f t="shared" si="135"/>
        <v>0</v>
      </c>
      <c r="AA297" s="86">
        <f t="shared" si="136"/>
        <v>0</v>
      </c>
      <c r="AB297" s="86">
        <f t="shared" si="137"/>
        <v>0</v>
      </c>
      <c r="AD297" s="170">
        <f t="shared" si="112"/>
        <v>-6767.1522276677069</v>
      </c>
      <c r="AE297" s="170">
        <f t="shared" si="113"/>
        <v>0</v>
      </c>
      <c r="AF297" s="170">
        <f t="shared" si="114"/>
        <v>0</v>
      </c>
      <c r="AG297" s="170">
        <f t="shared" si="115"/>
        <v>0</v>
      </c>
      <c r="AH297" s="170">
        <f t="shared" si="116"/>
        <v>-261.89121634827484</v>
      </c>
      <c r="AI297" s="170">
        <f t="shared" si="117"/>
        <v>0</v>
      </c>
      <c r="AJ297" s="170">
        <f t="shared" si="118"/>
        <v>0</v>
      </c>
      <c r="AK297" s="170">
        <f t="shared" si="119"/>
        <v>0</v>
      </c>
      <c r="AL297" s="170">
        <f t="shared" si="120"/>
        <v>0</v>
      </c>
      <c r="AM297" s="170">
        <f t="shared" si="121"/>
        <v>0</v>
      </c>
      <c r="AN297" s="170">
        <f t="shared" si="122"/>
        <v>0</v>
      </c>
      <c r="AO297" s="170">
        <f t="shared" si="123"/>
        <v>0</v>
      </c>
      <c r="AP297" s="170">
        <f t="shared" si="124"/>
        <v>7029.0434440159815</v>
      </c>
      <c r="AQ297" s="170">
        <f t="shared" si="125"/>
        <v>0</v>
      </c>
      <c r="AR297" s="170"/>
      <c r="AS297" s="170">
        <f>'Projection - England'!$B$13*'Eng19'!AP297</f>
        <v>0</v>
      </c>
      <c r="AT297" s="170">
        <f>'Projection - England'!$B$13*'Eng19'!AQ297</f>
        <v>0</v>
      </c>
      <c r="AU297" s="170">
        <f>'Projection - England'!$C$13*'Eng19'!AP297</f>
        <v>3894.795995678624</v>
      </c>
      <c r="AV297" s="170">
        <f>'Projection - England'!$C$13*'Eng19'!AQ297</f>
        <v>0</v>
      </c>
      <c r="AW297" s="170">
        <f>'Projection - England'!$D$13*'Eng19'!AP297</f>
        <v>0</v>
      </c>
      <c r="AX297" s="170">
        <f>'Projection - England'!$D$13*'Eng19'!AQ297</f>
        <v>0</v>
      </c>
      <c r="AY297" s="170">
        <f>'Projection - England'!$E$13*'Eng19'!AP297</f>
        <v>771.60192780296381</v>
      </c>
      <c r="AZ297" s="170">
        <f>'Projection - England'!$E$13*'Eng19'!AQ297</f>
        <v>0</v>
      </c>
      <c r="BA297" s="170">
        <f>'Projection - England'!$F$13*'Eng19'!AP297</f>
        <v>1583.530003831665</v>
      </c>
      <c r="BB297" s="170">
        <f>'Projection - England'!$F$13*'Eng19'!AQ297</f>
        <v>0</v>
      </c>
      <c r="BC297" s="170">
        <f>'Projection - England'!$G$13*'Eng19'!AP297</f>
        <v>779.11551670273059</v>
      </c>
      <c r="BD297" s="170">
        <f>'Projection - England'!$G$13*'Eng19'!AQ297</f>
        <v>0</v>
      </c>
    </row>
    <row r="298" spans="1:56" ht="19.95" customHeight="1">
      <c r="A298" s="132" t="s">
        <v>321</v>
      </c>
      <c r="B298" s="20" t="s">
        <v>309</v>
      </c>
      <c r="C298" s="20" t="s">
        <v>21</v>
      </c>
      <c r="D298" s="153">
        <v>4208.1865764189633</v>
      </c>
      <c r="E298" s="154">
        <v>6115.887918893467</v>
      </c>
      <c r="F298" s="155">
        <v>6849.7343254015832</v>
      </c>
      <c r="G298" s="156">
        <v>5941.6551884719847</v>
      </c>
      <c r="H298" s="157">
        <v>0</v>
      </c>
      <c r="I298" s="158">
        <v>0</v>
      </c>
      <c r="J298" s="159">
        <v>11287.43190481382</v>
      </c>
      <c r="K298" s="160">
        <v>20996.702264711381</v>
      </c>
      <c r="L298" s="161">
        <v>735.17047415331604</v>
      </c>
      <c r="M298" s="162">
        <v>0</v>
      </c>
      <c r="N298" s="163">
        <v>9.211527613373784</v>
      </c>
      <c r="O298" s="164">
        <v>704.31934698099428</v>
      </c>
      <c r="P298" s="170">
        <f t="shared" si="111"/>
        <v>56848.299527458883</v>
      </c>
      <c r="Q298" s="86">
        <f t="shared" si="126"/>
        <v>-0.94506059310872403</v>
      </c>
      <c r="R298" s="86">
        <f t="shared" si="127"/>
        <v>0</v>
      </c>
      <c r="S298" s="86">
        <f t="shared" si="128"/>
        <v>0</v>
      </c>
      <c r="T298" s="86">
        <f t="shared" si="129"/>
        <v>0</v>
      </c>
      <c r="U298" s="86">
        <f t="shared" si="130"/>
        <v>-8.8357360441388269E-2</v>
      </c>
      <c r="V298" s="86">
        <f t="shared" si="131"/>
        <v>0</v>
      </c>
      <c r="W298" s="86">
        <f t="shared" si="132"/>
        <v>0</v>
      </c>
      <c r="X298" s="86">
        <f t="shared" si="133"/>
        <v>0</v>
      </c>
      <c r="Y298" s="86">
        <f t="shared" si="134"/>
        <v>0</v>
      </c>
      <c r="Z298" s="86">
        <f t="shared" si="135"/>
        <v>0</v>
      </c>
      <c r="AA298" s="86">
        <f t="shared" si="136"/>
        <v>0</v>
      </c>
      <c r="AB298" s="86">
        <f t="shared" si="137"/>
        <v>0</v>
      </c>
      <c r="AD298" s="170">
        <f t="shared" si="112"/>
        <v>-3976.9913018226762</v>
      </c>
      <c r="AE298" s="170">
        <f t="shared" si="113"/>
        <v>0</v>
      </c>
      <c r="AF298" s="170">
        <f t="shared" si="114"/>
        <v>0</v>
      </c>
      <c r="AG298" s="170">
        <f t="shared" si="115"/>
        <v>0</v>
      </c>
      <c r="AH298" s="170">
        <f t="shared" si="116"/>
        <v>0</v>
      </c>
      <c r="AI298" s="170">
        <f t="shared" si="117"/>
        <v>0</v>
      </c>
      <c r="AJ298" s="170">
        <f t="shared" si="118"/>
        <v>0</v>
      </c>
      <c r="AK298" s="170">
        <f t="shared" si="119"/>
        <v>0</v>
      </c>
      <c r="AL298" s="170">
        <f t="shared" si="120"/>
        <v>0</v>
      </c>
      <c r="AM298" s="170">
        <f t="shared" si="121"/>
        <v>0</v>
      </c>
      <c r="AN298" s="170">
        <f t="shared" si="122"/>
        <v>0</v>
      </c>
      <c r="AO298" s="170">
        <f t="shared" si="123"/>
        <v>0</v>
      </c>
      <c r="AP298" s="170">
        <f t="shared" si="124"/>
        <v>3976.9913018226762</v>
      </c>
      <c r="AQ298" s="170">
        <f t="shared" si="125"/>
        <v>0</v>
      </c>
      <c r="AR298" s="170"/>
      <c r="AS298" s="170">
        <f>'Projection - England'!$B$13*'Eng19'!AP298</f>
        <v>0</v>
      </c>
      <c r="AT298" s="170">
        <f>'Projection - England'!$B$13*'Eng19'!AQ298</f>
        <v>0</v>
      </c>
      <c r="AU298" s="170">
        <f>'Projection - England'!$C$13*'Eng19'!AP298</f>
        <v>2203.6525909331767</v>
      </c>
      <c r="AV298" s="170">
        <f>'Projection - England'!$C$13*'Eng19'!AQ298</f>
        <v>0</v>
      </c>
      <c r="AW298" s="170">
        <f>'Projection - England'!$D$13*'Eng19'!AP298</f>
        <v>0</v>
      </c>
      <c r="AX298" s="170">
        <f>'Projection - England'!$D$13*'Eng19'!AQ298</f>
        <v>0</v>
      </c>
      <c r="AY298" s="170">
        <f>'Projection - England'!$E$13*'Eng19'!AP298</f>
        <v>436.56781748225291</v>
      </c>
      <c r="AZ298" s="170">
        <f>'Projection - England'!$E$13*'Eng19'!AQ298</f>
        <v>0</v>
      </c>
      <c r="BA298" s="170">
        <f>'Projection - England'!$F$13*'Eng19'!AP298</f>
        <v>895.95193166363958</v>
      </c>
      <c r="BB298" s="170">
        <f>'Projection - England'!$F$13*'Eng19'!AQ298</f>
        <v>0</v>
      </c>
      <c r="BC298" s="170">
        <f>'Projection - England'!$G$13*'Eng19'!AP298</f>
        <v>440.81896174360799</v>
      </c>
      <c r="BD298" s="170">
        <f>'Projection - England'!$G$13*'Eng19'!AQ298</f>
        <v>0</v>
      </c>
    </row>
    <row r="299" spans="1:56" ht="19.95" customHeight="1">
      <c r="A299" s="132" t="s">
        <v>322</v>
      </c>
      <c r="B299" s="20" t="s">
        <v>309</v>
      </c>
      <c r="C299" s="20" t="s">
        <v>21</v>
      </c>
      <c r="D299" s="153">
        <v>11496.44184336788</v>
      </c>
      <c r="E299" s="154">
        <v>16708.135084625312</v>
      </c>
      <c r="F299" s="155">
        <v>6735.6411940661155</v>
      </c>
      <c r="G299" s="156">
        <v>5842.6875477483927</v>
      </c>
      <c r="H299" s="157">
        <v>7806.5482662473296</v>
      </c>
      <c r="I299" s="158">
        <v>0</v>
      </c>
      <c r="J299" s="159">
        <v>509.84617628418999</v>
      </c>
      <c r="K299" s="160">
        <v>0</v>
      </c>
      <c r="L299" s="161">
        <v>477.64338898511699</v>
      </c>
      <c r="M299" s="162">
        <v>0</v>
      </c>
      <c r="N299" s="163">
        <v>8.6621334617896206</v>
      </c>
      <c r="O299" s="164">
        <v>662.31231553952705</v>
      </c>
      <c r="P299" s="170">
        <f t="shared" si="111"/>
        <v>50247.917950325653</v>
      </c>
      <c r="Q299" s="86">
        <f t="shared" si="126"/>
        <v>-0.94506059310872403</v>
      </c>
      <c r="R299" s="86">
        <f t="shared" si="127"/>
        <v>0</v>
      </c>
      <c r="S299" s="86">
        <f t="shared" si="128"/>
        <v>0</v>
      </c>
      <c r="T299" s="86">
        <f t="shared" si="129"/>
        <v>0</v>
      </c>
      <c r="U299" s="86">
        <f t="shared" si="130"/>
        <v>-8.8357360441388269E-2</v>
      </c>
      <c r="V299" s="86">
        <f t="shared" si="131"/>
        <v>0</v>
      </c>
      <c r="W299" s="86">
        <f t="shared" si="132"/>
        <v>0</v>
      </c>
      <c r="X299" s="86">
        <f t="shared" si="133"/>
        <v>0</v>
      </c>
      <c r="Y299" s="86">
        <f t="shared" si="134"/>
        <v>0</v>
      </c>
      <c r="Z299" s="86">
        <f t="shared" si="135"/>
        <v>0</v>
      </c>
      <c r="AA299" s="86">
        <f t="shared" si="136"/>
        <v>0</v>
      </c>
      <c r="AB299" s="86">
        <f t="shared" si="137"/>
        <v>0</v>
      </c>
      <c r="AD299" s="170">
        <f t="shared" si="112"/>
        <v>-10864.834147133202</v>
      </c>
      <c r="AE299" s="170">
        <f t="shared" si="113"/>
        <v>0</v>
      </c>
      <c r="AF299" s="170">
        <f t="shared" si="114"/>
        <v>0</v>
      </c>
      <c r="AG299" s="170">
        <f t="shared" si="115"/>
        <v>0</v>
      </c>
      <c r="AH299" s="170">
        <f t="shared" si="116"/>
        <v>-689.76599896390996</v>
      </c>
      <c r="AI299" s="170">
        <f t="shared" si="117"/>
        <v>0</v>
      </c>
      <c r="AJ299" s="170">
        <f t="shared" si="118"/>
        <v>0</v>
      </c>
      <c r="AK299" s="170">
        <f t="shared" si="119"/>
        <v>0</v>
      </c>
      <c r="AL299" s="170">
        <f t="shared" si="120"/>
        <v>0</v>
      </c>
      <c r="AM299" s="170">
        <f t="shared" si="121"/>
        <v>0</v>
      </c>
      <c r="AN299" s="170">
        <f t="shared" si="122"/>
        <v>0</v>
      </c>
      <c r="AO299" s="170">
        <f t="shared" si="123"/>
        <v>0</v>
      </c>
      <c r="AP299" s="170">
        <f t="shared" si="124"/>
        <v>11554.600146097113</v>
      </c>
      <c r="AQ299" s="170">
        <f t="shared" si="125"/>
        <v>0</v>
      </c>
      <c r="AR299" s="170"/>
      <c r="AS299" s="170">
        <f>'Projection - England'!$B$13*'Eng19'!AP299</f>
        <v>0</v>
      </c>
      <c r="AT299" s="170">
        <f>'Projection - England'!$B$13*'Eng19'!AQ299</f>
        <v>0</v>
      </c>
      <c r="AU299" s="170">
        <f>'Projection - England'!$C$13*'Eng19'!AP299</f>
        <v>6402.4089108453036</v>
      </c>
      <c r="AV299" s="170">
        <f>'Projection - England'!$C$13*'Eng19'!AQ299</f>
        <v>0</v>
      </c>
      <c r="AW299" s="170">
        <f>'Projection - England'!$D$13*'Eng19'!AP299</f>
        <v>0</v>
      </c>
      <c r="AX299" s="170">
        <f>'Projection - England'!$D$13*'Eng19'!AQ299</f>
        <v>0</v>
      </c>
      <c r="AY299" s="170">
        <f>'Projection - England'!$E$13*'Eng19'!AP299</f>
        <v>1268.3876289470077</v>
      </c>
      <c r="AZ299" s="170">
        <f>'Projection - England'!$E$13*'Eng19'!AQ299</f>
        <v>0</v>
      </c>
      <c r="BA299" s="170">
        <f>'Projection - England'!$F$13*'Eng19'!AP299</f>
        <v>2603.0648635696375</v>
      </c>
      <c r="BB299" s="170">
        <f>'Projection - England'!$F$13*'Eng19'!AQ299</f>
        <v>0</v>
      </c>
      <c r="BC299" s="170">
        <f>'Projection - England'!$G$13*'Eng19'!AP299</f>
        <v>1280.7387427351673</v>
      </c>
      <c r="BD299" s="170">
        <f>'Projection - England'!$G$13*'Eng19'!AQ299</f>
        <v>0</v>
      </c>
    </row>
    <row r="300" spans="1:56" ht="19.95" customHeight="1">
      <c r="A300" s="132" t="s">
        <v>323</v>
      </c>
      <c r="B300" s="20" t="s">
        <v>309</v>
      </c>
      <c r="C300" s="20" t="s">
        <v>21</v>
      </c>
      <c r="D300" s="153">
        <v>10225.861770501799</v>
      </c>
      <c r="E300" s="154">
        <v>14861.5617028336</v>
      </c>
      <c r="F300" s="155">
        <v>14858.930849331829</v>
      </c>
      <c r="G300" s="156">
        <v>12889.06100323867</v>
      </c>
      <c r="H300" s="157">
        <v>3283.7432615907401</v>
      </c>
      <c r="I300" s="158">
        <v>0</v>
      </c>
      <c r="J300" s="159">
        <v>0</v>
      </c>
      <c r="K300" s="160">
        <v>0</v>
      </c>
      <c r="L300" s="161">
        <v>0</v>
      </c>
      <c r="M300" s="162">
        <v>0</v>
      </c>
      <c r="N300" s="163">
        <v>6.0773276555612172</v>
      </c>
      <c r="O300" s="164">
        <v>464.67639520940384</v>
      </c>
      <c r="P300" s="170">
        <f t="shared" si="111"/>
        <v>56589.9123103616</v>
      </c>
      <c r="Q300" s="86">
        <f t="shared" si="126"/>
        <v>-0.94506059310872403</v>
      </c>
      <c r="R300" s="86">
        <f t="shared" si="127"/>
        <v>0</v>
      </c>
      <c r="S300" s="86">
        <f t="shared" si="128"/>
        <v>0</v>
      </c>
      <c r="T300" s="86">
        <f t="shared" si="129"/>
        <v>0</v>
      </c>
      <c r="U300" s="86">
        <f t="shared" si="130"/>
        <v>-8.8357360441388269E-2</v>
      </c>
      <c r="V300" s="86">
        <f t="shared" si="131"/>
        <v>0</v>
      </c>
      <c r="W300" s="86">
        <f t="shared" si="132"/>
        <v>0</v>
      </c>
      <c r="X300" s="86">
        <f t="shared" si="133"/>
        <v>0</v>
      </c>
      <c r="Y300" s="86">
        <f t="shared" si="134"/>
        <v>0</v>
      </c>
      <c r="Z300" s="86">
        <f t="shared" si="135"/>
        <v>0</v>
      </c>
      <c r="AA300" s="86">
        <f t="shared" si="136"/>
        <v>0</v>
      </c>
      <c r="AB300" s="86">
        <f t="shared" si="137"/>
        <v>0</v>
      </c>
      <c r="AD300" s="170">
        <f t="shared" si="112"/>
        <v>-9664.0589898782564</v>
      </c>
      <c r="AE300" s="170">
        <f t="shared" si="113"/>
        <v>0</v>
      </c>
      <c r="AF300" s="170">
        <f t="shared" si="114"/>
        <v>0</v>
      </c>
      <c r="AG300" s="170">
        <f t="shared" si="115"/>
        <v>0</v>
      </c>
      <c r="AH300" s="170">
        <f t="shared" si="116"/>
        <v>-290.14288696135293</v>
      </c>
      <c r="AI300" s="170">
        <f t="shared" si="117"/>
        <v>0</v>
      </c>
      <c r="AJ300" s="170">
        <f t="shared" si="118"/>
        <v>0</v>
      </c>
      <c r="AK300" s="170">
        <f t="shared" si="119"/>
        <v>0</v>
      </c>
      <c r="AL300" s="170">
        <f t="shared" si="120"/>
        <v>0</v>
      </c>
      <c r="AM300" s="170">
        <f t="shared" si="121"/>
        <v>0</v>
      </c>
      <c r="AN300" s="170">
        <f t="shared" si="122"/>
        <v>0</v>
      </c>
      <c r="AO300" s="170">
        <f t="shared" si="123"/>
        <v>0</v>
      </c>
      <c r="AP300" s="170">
        <f t="shared" si="124"/>
        <v>9954.2018768396101</v>
      </c>
      <c r="AQ300" s="170">
        <f t="shared" si="125"/>
        <v>0</v>
      </c>
      <c r="AR300" s="170"/>
      <c r="AS300" s="170">
        <f>'Projection - England'!$B$13*'Eng19'!AP300</f>
        <v>0</v>
      </c>
      <c r="AT300" s="170">
        <f>'Projection - England'!$B$13*'Eng19'!AQ300</f>
        <v>0</v>
      </c>
      <c r="AU300" s="170">
        <f>'Projection - England'!$C$13*'Eng19'!AP300</f>
        <v>5515.6275414825004</v>
      </c>
      <c r="AV300" s="170">
        <f>'Projection - England'!$C$13*'Eng19'!AQ300</f>
        <v>0</v>
      </c>
      <c r="AW300" s="170">
        <f>'Projection - England'!$D$13*'Eng19'!AP300</f>
        <v>0</v>
      </c>
      <c r="AX300" s="170">
        <f>'Projection - England'!$D$13*'Eng19'!AQ300</f>
        <v>0</v>
      </c>
      <c r="AY300" s="170">
        <f>'Projection - England'!$E$13*'Eng19'!AP300</f>
        <v>1092.7064854675352</v>
      </c>
      <c r="AZ300" s="170">
        <f>'Projection - England'!$E$13*'Eng19'!AQ300</f>
        <v>0</v>
      </c>
      <c r="BA300" s="170">
        <f>'Projection - England'!$F$13*'Eng19'!AP300</f>
        <v>2242.5209719812274</v>
      </c>
      <c r="BB300" s="170">
        <f>'Projection - England'!$F$13*'Eng19'!AQ300</f>
        <v>0</v>
      </c>
      <c r="BC300" s="170">
        <f>'Projection - England'!$G$13*'Eng19'!AP300</f>
        <v>1103.3468779083491</v>
      </c>
      <c r="BD300" s="170">
        <f>'Projection - England'!$G$13*'Eng19'!AQ300</f>
        <v>0</v>
      </c>
    </row>
    <row r="301" spans="1:56" ht="19.95" customHeight="1">
      <c r="A301" s="132" t="s">
        <v>324</v>
      </c>
      <c r="B301" s="20" t="s">
        <v>309</v>
      </c>
      <c r="C301" s="20" t="s">
        <v>21</v>
      </c>
      <c r="D301" s="153">
        <v>9215.3445713020737</v>
      </c>
      <c r="E301" s="154">
        <v>13392.945751950825</v>
      </c>
      <c r="F301" s="155">
        <v>5984.3878820093887</v>
      </c>
      <c r="G301" s="156">
        <v>5191.0289683951105</v>
      </c>
      <c r="H301" s="157">
        <v>2824.9365284189998</v>
      </c>
      <c r="I301" s="158">
        <v>0</v>
      </c>
      <c r="J301" s="159">
        <v>1103.6411890161201</v>
      </c>
      <c r="K301" s="160">
        <v>0</v>
      </c>
      <c r="L301" s="161">
        <v>0</v>
      </c>
      <c r="M301" s="162">
        <v>0</v>
      </c>
      <c r="N301" s="163">
        <v>5.5466408054533272</v>
      </c>
      <c r="O301" s="164">
        <v>424.0997361136067</v>
      </c>
      <c r="P301" s="170">
        <f t="shared" si="111"/>
        <v>38141.931268011584</v>
      </c>
      <c r="Q301" s="86">
        <f t="shared" si="126"/>
        <v>-0.94506059310872403</v>
      </c>
      <c r="R301" s="86">
        <f t="shared" si="127"/>
        <v>0</v>
      </c>
      <c r="S301" s="86">
        <f t="shared" si="128"/>
        <v>0</v>
      </c>
      <c r="T301" s="86">
        <f t="shared" si="129"/>
        <v>0</v>
      </c>
      <c r="U301" s="86">
        <f t="shared" si="130"/>
        <v>-8.8357360441388269E-2</v>
      </c>
      <c r="V301" s="86">
        <f t="shared" si="131"/>
        <v>0</v>
      </c>
      <c r="W301" s="86">
        <f t="shared" si="132"/>
        <v>0</v>
      </c>
      <c r="X301" s="86">
        <f t="shared" si="133"/>
        <v>0</v>
      </c>
      <c r="Y301" s="86">
        <f t="shared" si="134"/>
        <v>0</v>
      </c>
      <c r="Z301" s="86">
        <f t="shared" si="135"/>
        <v>0</v>
      </c>
      <c r="AA301" s="86">
        <f t="shared" si="136"/>
        <v>0</v>
      </c>
      <c r="AB301" s="86">
        <f t="shared" si="137"/>
        <v>0</v>
      </c>
      <c r="AD301" s="170">
        <f t="shared" si="112"/>
        <v>-8709.0590062559986</v>
      </c>
      <c r="AE301" s="170">
        <f t="shared" si="113"/>
        <v>0</v>
      </c>
      <c r="AF301" s="170">
        <f t="shared" si="114"/>
        <v>0</v>
      </c>
      <c r="AG301" s="170">
        <f t="shared" si="115"/>
        <v>0</v>
      </c>
      <c r="AH301" s="170">
        <f t="shared" si="116"/>
        <v>-249.60393506556164</v>
      </c>
      <c r="AI301" s="170">
        <f t="shared" si="117"/>
        <v>0</v>
      </c>
      <c r="AJ301" s="170">
        <f t="shared" si="118"/>
        <v>0</v>
      </c>
      <c r="AK301" s="170">
        <f t="shared" si="119"/>
        <v>0</v>
      </c>
      <c r="AL301" s="170">
        <f t="shared" si="120"/>
        <v>0</v>
      </c>
      <c r="AM301" s="170">
        <f t="shared" si="121"/>
        <v>0</v>
      </c>
      <c r="AN301" s="170">
        <f t="shared" si="122"/>
        <v>0</v>
      </c>
      <c r="AO301" s="170">
        <f t="shared" si="123"/>
        <v>0</v>
      </c>
      <c r="AP301" s="170">
        <f t="shared" si="124"/>
        <v>8958.6629413215596</v>
      </c>
      <c r="AQ301" s="170">
        <f t="shared" si="125"/>
        <v>0</v>
      </c>
      <c r="AR301" s="170"/>
      <c r="AS301" s="170">
        <f>'Projection - England'!$B$13*'Eng19'!AP301</f>
        <v>0</v>
      </c>
      <c r="AT301" s="170">
        <f>'Projection - England'!$B$13*'Eng19'!AQ301</f>
        <v>0</v>
      </c>
      <c r="AU301" s="170">
        <f>'Projection - England'!$C$13*'Eng19'!AP301</f>
        <v>4963.998989108306</v>
      </c>
      <c r="AV301" s="170">
        <f>'Projection - England'!$C$13*'Eng19'!AQ301</f>
        <v>0</v>
      </c>
      <c r="AW301" s="170">
        <f>'Projection - England'!$D$13*'Eng19'!AP301</f>
        <v>0</v>
      </c>
      <c r="AX301" s="170">
        <f>'Projection - England'!$D$13*'Eng19'!AQ301</f>
        <v>0</v>
      </c>
      <c r="AY301" s="170">
        <f>'Projection - England'!$E$13*'Eng19'!AP301</f>
        <v>983.42280156847028</v>
      </c>
      <c r="AZ301" s="170">
        <f>'Projection - England'!$E$13*'Eng19'!AQ301</f>
        <v>0</v>
      </c>
      <c r="BA301" s="170">
        <f>'Projection - England'!$F$13*'Eng19'!AP301</f>
        <v>2018.2421228132716</v>
      </c>
      <c r="BB301" s="170">
        <f>'Projection - England'!$F$13*'Eng19'!AQ301</f>
        <v>0</v>
      </c>
      <c r="BC301" s="170">
        <f>'Projection - England'!$G$13*'Eng19'!AP301</f>
        <v>992.99902783151458</v>
      </c>
      <c r="BD301" s="170">
        <f>'Projection - England'!$G$13*'Eng19'!AQ301</f>
        <v>0</v>
      </c>
    </row>
    <row r="302" spans="1:56" ht="19.95" customHeight="1">
      <c r="A302" s="132" t="s">
        <v>325</v>
      </c>
      <c r="B302" s="20" t="s">
        <v>309</v>
      </c>
      <c r="C302" s="20" t="s">
        <v>21</v>
      </c>
      <c r="D302" s="153">
        <v>12517.048870924875</v>
      </c>
      <c r="E302" s="154">
        <v>18191.414895637226</v>
      </c>
      <c r="F302" s="155">
        <v>4150.4374696498298</v>
      </c>
      <c r="G302" s="156">
        <v>3600.2080014289704</v>
      </c>
      <c r="H302" s="157">
        <v>11173.23965193858</v>
      </c>
      <c r="I302" s="158">
        <v>1284.1737084110191</v>
      </c>
      <c r="J302" s="159">
        <v>2699.6085903867802</v>
      </c>
      <c r="K302" s="160">
        <v>0</v>
      </c>
      <c r="L302" s="161">
        <v>0</v>
      </c>
      <c r="M302" s="162">
        <v>0</v>
      </c>
      <c r="N302" s="163">
        <v>29.047874026684077</v>
      </c>
      <c r="O302" s="164">
        <v>2221.0191972889361</v>
      </c>
      <c r="P302" s="170">
        <f t="shared" si="111"/>
        <v>55866.198259692901</v>
      </c>
      <c r="Q302" s="86">
        <f t="shared" si="126"/>
        <v>-0.94506059310872403</v>
      </c>
      <c r="R302" s="86">
        <f t="shared" si="127"/>
        <v>0</v>
      </c>
      <c r="S302" s="86">
        <f t="shared" si="128"/>
        <v>0</v>
      </c>
      <c r="T302" s="86">
        <f t="shared" si="129"/>
        <v>0</v>
      </c>
      <c r="U302" s="86">
        <f t="shared" si="130"/>
        <v>-8.8357360441388269E-2</v>
      </c>
      <c r="V302" s="86">
        <f t="shared" si="131"/>
        <v>0</v>
      </c>
      <c r="W302" s="86">
        <f t="shared" si="132"/>
        <v>0</v>
      </c>
      <c r="X302" s="86">
        <f t="shared" si="133"/>
        <v>0</v>
      </c>
      <c r="Y302" s="86">
        <f t="shared" si="134"/>
        <v>0</v>
      </c>
      <c r="Z302" s="86">
        <f t="shared" si="135"/>
        <v>0</v>
      </c>
      <c r="AA302" s="86">
        <f t="shared" si="136"/>
        <v>0</v>
      </c>
      <c r="AB302" s="86">
        <f t="shared" si="137"/>
        <v>0</v>
      </c>
      <c r="AD302" s="170">
        <f t="shared" si="112"/>
        <v>-11829.369629927147</v>
      </c>
      <c r="AE302" s="170">
        <f t="shared" si="113"/>
        <v>0</v>
      </c>
      <c r="AF302" s="170">
        <f t="shared" si="114"/>
        <v>0</v>
      </c>
      <c r="AG302" s="170">
        <f t="shared" si="115"/>
        <v>0</v>
      </c>
      <c r="AH302" s="170">
        <f t="shared" si="116"/>
        <v>-987.23796322434873</v>
      </c>
      <c r="AI302" s="170">
        <f t="shared" si="117"/>
        <v>0</v>
      </c>
      <c r="AJ302" s="170">
        <f t="shared" si="118"/>
        <v>0</v>
      </c>
      <c r="AK302" s="170">
        <f t="shared" si="119"/>
        <v>0</v>
      </c>
      <c r="AL302" s="170">
        <f t="shared" si="120"/>
        <v>0</v>
      </c>
      <c r="AM302" s="170">
        <f t="shared" si="121"/>
        <v>0</v>
      </c>
      <c r="AN302" s="170">
        <f t="shared" si="122"/>
        <v>0</v>
      </c>
      <c r="AO302" s="170">
        <f t="shared" si="123"/>
        <v>0</v>
      </c>
      <c r="AP302" s="170">
        <f t="shared" si="124"/>
        <v>12816.607593151495</v>
      </c>
      <c r="AQ302" s="170">
        <f t="shared" si="125"/>
        <v>0</v>
      </c>
      <c r="AR302" s="170"/>
      <c r="AS302" s="170">
        <f>'Projection - England'!$B$13*'Eng19'!AP302</f>
        <v>0</v>
      </c>
      <c r="AT302" s="170">
        <f>'Projection - England'!$B$13*'Eng19'!AQ302</f>
        <v>0</v>
      </c>
      <c r="AU302" s="170">
        <f>'Projection - England'!$C$13*'Eng19'!AP302</f>
        <v>7101.6877800758684</v>
      </c>
      <c r="AV302" s="170">
        <f>'Projection - England'!$C$13*'Eng19'!AQ302</f>
        <v>0</v>
      </c>
      <c r="AW302" s="170">
        <f>'Projection - England'!$D$13*'Eng19'!AP302</f>
        <v>0</v>
      </c>
      <c r="AX302" s="170">
        <f>'Projection - England'!$D$13*'Eng19'!AQ302</f>
        <v>0</v>
      </c>
      <c r="AY302" s="170">
        <f>'Projection - England'!$E$13*'Eng19'!AP302</f>
        <v>1406.9224647044753</v>
      </c>
      <c r="AZ302" s="170">
        <f>'Projection - England'!$E$13*'Eng19'!AQ302</f>
        <v>0</v>
      </c>
      <c r="BA302" s="170">
        <f>'Projection - England'!$F$13*'Eng19'!AP302</f>
        <v>2887.3747662450764</v>
      </c>
      <c r="BB302" s="170">
        <f>'Projection - England'!$F$13*'Eng19'!AQ302</f>
        <v>0</v>
      </c>
      <c r="BC302" s="170">
        <f>'Projection - England'!$G$13*'Eng19'!AP302</f>
        <v>1420.6225821260784</v>
      </c>
      <c r="BD302" s="170">
        <f>'Projection - England'!$G$13*'Eng19'!AQ302</f>
        <v>0</v>
      </c>
    </row>
    <row r="303" spans="1:56" ht="19.95" customHeight="1">
      <c r="A303" s="132" t="s">
        <v>326</v>
      </c>
      <c r="B303" s="20" t="s">
        <v>309</v>
      </c>
      <c r="C303" s="20" t="s">
        <v>21</v>
      </c>
      <c r="D303" s="153">
        <v>12091.599138848325</v>
      </c>
      <c r="E303" s="154">
        <v>17573.095619803775</v>
      </c>
      <c r="F303" s="155">
        <v>4831.1099785895858</v>
      </c>
      <c r="G303" s="156">
        <v>4190.6427763069041</v>
      </c>
      <c r="H303" s="157">
        <v>9738.2681720925702</v>
      </c>
      <c r="I303" s="158">
        <v>0</v>
      </c>
      <c r="J303" s="159">
        <v>1984.2150925875401</v>
      </c>
      <c r="K303" s="160">
        <v>0</v>
      </c>
      <c r="L303" s="161">
        <v>0</v>
      </c>
      <c r="M303" s="162">
        <v>0</v>
      </c>
      <c r="N303" s="163">
        <v>5.5139579849341072</v>
      </c>
      <c r="O303" s="164">
        <v>421.60078656128991</v>
      </c>
      <c r="P303" s="170">
        <f t="shared" si="111"/>
        <v>50836.045522774919</v>
      </c>
      <c r="Q303" s="86">
        <f t="shared" si="126"/>
        <v>-0.94506059310872403</v>
      </c>
      <c r="R303" s="86">
        <f t="shared" si="127"/>
        <v>0</v>
      </c>
      <c r="S303" s="86">
        <f t="shared" si="128"/>
        <v>0</v>
      </c>
      <c r="T303" s="86">
        <f t="shared" si="129"/>
        <v>0</v>
      </c>
      <c r="U303" s="86">
        <f t="shared" si="130"/>
        <v>-8.8357360441388269E-2</v>
      </c>
      <c r="V303" s="86">
        <f t="shared" si="131"/>
        <v>0</v>
      </c>
      <c r="W303" s="86">
        <f t="shared" si="132"/>
        <v>0</v>
      </c>
      <c r="X303" s="86">
        <f t="shared" si="133"/>
        <v>0</v>
      </c>
      <c r="Y303" s="86">
        <f t="shared" si="134"/>
        <v>0</v>
      </c>
      <c r="Z303" s="86">
        <f t="shared" si="135"/>
        <v>0</v>
      </c>
      <c r="AA303" s="86">
        <f t="shared" si="136"/>
        <v>0</v>
      </c>
      <c r="AB303" s="86">
        <f t="shared" si="137"/>
        <v>0</v>
      </c>
      <c r="AD303" s="170">
        <f t="shared" si="112"/>
        <v>-11427.293853792935</v>
      </c>
      <c r="AE303" s="170">
        <f t="shared" si="113"/>
        <v>0</v>
      </c>
      <c r="AF303" s="170">
        <f t="shared" si="114"/>
        <v>0</v>
      </c>
      <c r="AG303" s="170">
        <f t="shared" si="115"/>
        <v>0</v>
      </c>
      <c r="AH303" s="170">
        <f t="shared" si="116"/>
        <v>-860.44767095648251</v>
      </c>
      <c r="AI303" s="170">
        <f t="shared" si="117"/>
        <v>0</v>
      </c>
      <c r="AJ303" s="170">
        <f t="shared" si="118"/>
        <v>0</v>
      </c>
      <c r="AK303" s="170">
        <f t="shared" si="119"/>
        <v>0</v>
      </c>
      <c r="AL303" s="170">
        <f t="shared" si="120"/>
        <v>0</v>
      </c>
      <c r="AM303" s="170">
        <f t="shared" si="121"/>
        <v>0</v>
      </c>
      <c r="AN303" s="170">
        <f t="shared" si="122"/>
        <v>0</v>
      </c>
      <c r="AO303" s="170">
        <f t="shared" si="123"/>
        <v>0</v>
      </c>
      <c r="AP303" s="170">
        <f t="shared" si="124"/>
        <v>12287.741524749417</v>
      </c>
      <c r="AQ303" s="170">
        <f t="shared" si="125"/>
        <v>0</v>
      </c>
      <c r="AR303" s="170"/>
      <c r="AS303" s="170">
        <f>'Projection - England'!$B$13*'Eng19'!AP303</f>
        <v>0</v>
      </c>
      <c r="AT303" s="170">
        <f>'Projection - England'!$B$13*'Eng19'!AQ303</f>
        <v>0</v>
      </c>
      <c r="AU303" s="170">
        <f>'Projection - England'!$C$13*'Eng19'!AP303</f>
        <v>6808.6428640971089</v>
      </c>
      <c r="AV303" s="170">
        <f>'Projection - England'!$C$13*'Eng19'!AQ303</f>
        <v>0</v>
      </c>
      <c r="AW303" s="170">
        <f>'Projection - England'!$D$13*'Eng19'!AP303</f>
        <v>0</v>
      </c>
      <c r="AX303" s="170">
        <f>'Projection - England'!$D$13*'Eng19'!AQ303</f>
        <v>0</v>
      </c>
      <c r="AY303" s="170">
        <f>'Projection - England'!$E$13*'Eng19'!AP303</f>
        <v>1348.867043482684</v>
      </c>
      <c r="AZ303" s="170">
        <f>'Projection - England'!$E$13*'Eng19'!AQ303</f>
        <v>0</v>
      </c>
      <c r="BA303" s="170">
        <f>'Projection - England'!$F$13*'Eng19'!AP303</f>
        <v>2768.2297795917157</v>
      </c>
      <c r="BB303" s="170">
        <f>'Projection - England'!$F$13*'Eng19'!AQ303</f>
        <v>0</v>
      </c>
      <c r="BC303" s="170">
        <f>'Projection - England'!$G$13*'Eng19'!AP303</f>
        <v>1362.0018375779118</v>
      </c>
      <c r="BD303" s="170">
        <f>'Projection - England'!$G$13*'Eng19'!AQ303</f>
        <v>0</v>
      </c>
    </row>
    <row r="304" spans="1:56" ht="19.95" customHeight="1">
      <c r="A304" s="132" t="s">
        <v>327</v>
      </c>
      <c r="B304" s="20" t="s">
        <v>309</v>
      </c>
      <c r="C304" s="20" t="s">
        <v>21</v>
      </c>
      <c r="D304" s="153">
        <v>11021.74970531586</v>
      </c>
      <c r="E304" s="154">
        <v>16018.25029468414</v>
      </c>
      <c r="F304" s="155">
        <v>10003.060031884999</v>
      </c>
      <c r="G304" s="156">
        <v>8676.9399681150007</v>
      </c>
      <c r="H304" s="157">
        <v>2728</v>
      </c>
      <c r="I304" s="158">
        <v>0</v>
      </c>
      <c r="J304" s="159">
        <v>1451</v>
      </c>
      <c r="K304" s="160">
        <v>0</v>
      </c>
      <c r="L304" s="161">
        <v>0</v>
      </c>
      <c r="M304" s="162">
        <v>0</v>
      </c>
      <c r="N304" s="163">
        <v>0</v>
      </c>
      <c r="O304" s="164">
        <v>0</v>
      </c>
      <c r="P304" s="170">
        <f t="shared" si="111"/>
        <v>49899</v>
      </c>
      <c r="Q304" s="86">
        <f t="shared" si="126"/>
        <v>-0.94506059310872403</v>
      </c>
      <c r="R304" s="86">
        <f t="shared" si="127"/>
        <v>0</v>
      </c>
      <c r="S304" s="86">
        <f t="shared" si="128"/>
        <v>0</v>
      </c>
      <c r="T304" s="86">
        <f t="shared" si="129"/>
        <v>0</v>
      </c>
      <c r="U304" s="86">
        <f t="shared" si="130"/>
        <v>-8.8357360441388269E-2</v>
      </c>
      <c r="V304" s="86">
        <f t="shared" si="131"/>
        <v>0</v>
      </c>
      <c r="W304" s="86">
        <f t="shared" si="132"/>
        <v>0</v>
      </c>
      <c r="X304" s="86">
        <f t="shared" si="133"/>
        <v>0</v>
      </c>
      <c r="Y304" s="86">
        <f t="shared" si="134"/>
        <v>0</v>
      </c>
      <c r="Z304" s="86">
        <f t="shared" si="135"/>
        <v>0</v>
      </c>
      <c r="AA304" s="86">
        <f t="shared" si="136"/>
        <v>0</v>
      </c>
      <c r="AB304" s="86">
        <f t="shared" si="137"/>
        <v>0</v>
      </c>
      <c r="AD304" s="170">
        <f t="shared" si="112"/>
        <v>-10416.221313601711</v>
      </c>
      <c r="AE304" s="170">
        <f t="shared" si="113"/>
        <v>0</v>
      </c>
      <c r="AF304" s="170">
        <f t="shared" si="114"/>
        <v>0</v>
      </c>
      <c r="AG304" s="170">
        <f t="shared" si="115"/>
        <v>0</v>
      </c>
      <c r="AH304" s="170">
        <f t="shared" si="116"/>
        <v>-241.0388792841072</v>
      </c>
      <c r="AI304" s="170">
        <f t="shared" si="117"/>
        <v>0</v>
      </c>
      <c r="AJ304" s="170">
        <f t="shared" si="118"/>
        <v>0</v>
      </c>
      <c r="AK304" s="170">
        <f t="shared" si="119"/>
        <v>0</v>
      </c>
      <c r="AL304" s="170">
        <f t="shared" si="120"/>
        <v>0</v>
      </c>
      <c r="AM304" s="170">
        <f t="shared" si="121"/>
        <v>0</v>
      </c>
      <c r="AN304" s="170">
        <f t="shared" si="122"/>
        <v>0</v>
      </c>
      <c r="AO304" s="170">
        <f t="shared" si="123"/>
        <v>0</v>
      </c>
      <c r="AP304" s="170">
        <f t="shared" si="124"/>
        <v>10657.260192885818</v>
      </c>
      <c r="AQ304" s="170">
        <f t="shared" si="125"/>
        <v>0</v>
      </c>
      <c r="AR304" s="170"/>
      <c r="AS304" s="170">
        <f>'Projection - England'!$B$13*'Eng19'!AP304</f>
        <v>0</v>
      </c>
      <c r="AT304" s="170">
        <f>'Projection - England'!$B$13*'Eng19'!AQ304</f>
        <v>0</v>
      </c>
      <c r="AU304" s="170">
        <f>'Projection - England'!$C$13*'Eng19'!AP304</f>
        <v>5905.192456804868</v>
      </c>
      <c r="AV304" s="170">
        <f>'Projection - England'!$C$13*'Eng19'!AQ304</f>
        <v>0</v>
      </c>
      <c r="AW304" s="170">
        <f>'Projection - England'!$D$13*'Eng19'!AP304</f>
        <v>0</v>
      </c>
      <c r="AX304" s="170">
        <f>'Projection - England'!$D$13*'Eng19'!AQ304</f>
        <v>0</v>
      </c>
      <c r="AY304" s="170">
        <f>'Projection - England'!$E$13*'Eng19'!AP304</f>
        <v>1169.8835802372353</v>
      </c>
      <c r="AZ304" s="170">
        <f>'Projection - England'!$E$13*'Eng19'!AQ304</f>
        <v>0</v>
      </c>
      <c r="BA304" s="170">
        <f>'Projection - England'!$F$13*'Eng19'!AP304</f>
        <v>2400.9086596900484</v>
      </c>
      <c r="BB304" s="170">
        <f>'Projection - England'!$F$13*'Eng19'!AQ304</f>
        <v>0</v>
      </c>
      <c r="BC304" s="170">
        <f>'Projection - England'!$G$13*'Eng19'!AP304</f>
        <v>1181.2754961536696</v>
      </c>
      <c r="BD304" s="170">
        <f>'Projection - England'!$G$13*'Eng19'!AQ304</f>
        <v>0</v>
      </c>
    </row>
    <row r="305" spans="1:56" ht="19.95" customHeight="1">
      <c r="A305" s="132" t="s">
        <v>328</v>
      </c>
      <c r="B305" s="20" t="s">
        <v>309</v>
      </c>
      <c r="C305" s="20" t="s">
        <v>21</v>
      </c>
      <c r="D305" s="153">
        <v>10973.351943820704</v>
      </c>
      <c r="E305" s="154">
        <v>15947.912328566297</v>
      </c>
      <c r="F305" s="155">
        <v>7079.4617892831911</v>
      </c>
      <c r="G305" s="156">
        <v>6140.9273518674081</v>
      </c>
      <c r="H305" s="157">
        <v>2751.0811915645399</v>
      </c>
      <c r="I305" s="158">
        <v>0</v>
      </c>
      <c r="J305" s="159">
        <v>1126.2604110111599</v>
      </c>
      <c r="K305" s="160">
        <v>0</v>
      </c>
      <c r="L305" s="161">
        <v>0</v>
      </c>
      <c r="M305" s="162">
        <v>0</v>
      </c>
      <c r="N305" s="163">
        <v>0</v>
      </c>
      <c r="O305" s="164">
        <v>0</v>
      </c>
      <c r="P305" s="170">
        <f t="shared" si="111"/>
        <v>44018.995016113302</v>
      </c>
      <c r="Q305" s="86">
        <f t="shared" si="126"/>
        <v>-0.94506059310872403</v>
      </c>
      <c r="R305" s="86">
        <f t="shared" si="127"/>
        <v>0</v>
      </c>
      <c r="S305" s="86">
        <f t="shared" si="128"/>
        <v>0</v>
      </c>
      <c r="T305" s="86">
        <f t="shared" si="129"/>
        <v>0</v>
      </c>
      <c r="U305" s="86">
        <f t="shared" si="130"/>
        <v>-8.8357360441388269E-2</v>
      </c>
      <c r="V305" s="86">
        <f t="shared" si="131"/>
        <v>0</v>
      </c>
      <c r="W305" s="86">
        <f t="shared" si="132"/>
        <v>0</v>
      </c>
      <c r="X305" s="86">
        <f t="shared" si="133"/>
        <v>0</v>
      </c>
      <c r="Y305" s="86">
        <f t="shared" si="134"/>
        <v>0</v>
      </c>
      <c r="Z305" s="86">
        <f t="shared" si="135"/>
        <v>0</v>
      </c>
      <c r="AA305" s="86">
        <f t="shared" si="136"/>
        <v>0</v>
      </c>
      <c r="AB305" s="86">
        <f t="shared" si="137"/>
        <v>0</v>
      </c>
      <c r="AD305" s="170">
        <f t="shared" si="112"/>
        <v>-10370.482496417964</v>
      </c>
      <c r="AE305" s="170">
        <f t="shared" si="113"/>
        <v>0</v>
      </c>
      <c r="AF305" s="170">
        <f t="shared" si="114"/>
        <v>0</v>
      </c>
      <c r="AG305" s="170">
        <f t="shared" si="115"/>
        <v>0</v>
      </c>
      <c r="AH305" s="170">
        <f t="shared" si="116"/>
        <v>-243.078272446592</v>
      </c>
      <c r="AI305" s="170">
        <f t="shared" si="117"/>
        <v>0</v>
      </c>
      <c r="AJ305" s="170">
        <f t="shared" si="118"/>
        <v>0</v>
      </c>
      <c r="AK305" s="170">
        <f t="shared" si="119"/>
        <v>0</v>
      </c>
      <c r="AL305" s="170">
        <f t="shared" si="120"/>
        <v>0</v>
      </c>
      <c r="AM305" s="170">
        <f t="shared" si="121"/>
        <v>0</v>
      </c>
      <c r="AN305" s="170">
        <f t="shared" si="122"/>
        <v>0</v>
      </c>
      <c r="AO305" s="170">
        <f t="shared" si="123"/>
        <v>0</v>
      </c>
      <c r="AP305" s="170">
        <f t="shared" si="124"/>
        <v>10613.560768864556</v>
      </c>
      <c r="AQ305" s="170">
        <f t="shared" si="125"/>
        <v>0</v>
      </c>
      <c r="AR305" s="170"/>
      <c r="AS305" s="170">
        <f>'Projection - England'!$B$13*'Eng19'!AP305</f>
        <v>0</v>
      </c>
      <c r="AT305" s="170">
        <f>'Projection - England'!$B$13*'Eng19'!AQ305</f>
        <v>0</v>
      </c>
      <c r="AU305" s="170">
        <f>'Projection - England'!$C$13*'Eng19'!AP305</f>
        <v>5880.9785871585837</v>
      </c>
      <c r="AV305" s="170">
        <f>'Projection - England'!$C$13*'Eng19'!AQ305</f>
        <v>0</v>
      </c>
      <c r="AW305" s="170">
        <f>'Projection - England'!$D$13*'Eng19'!AP305</f>
        <v>0</v>
      </c>
      <c r="AX305" s="170">
        <f>'Projection - England'!$D$13*'Eng19'!AQ305</f>
        <v>0</v>
      </c>
      <c r="AY305" s="170">
        <f>'Projection - England'!$E$13*'Eng19'!AP305</f>
        <v>1165.0865463182899</v>
      </c>
      <c r="AZ305" s="170">
        <f>'Projection - England'!$E$13*'Eng19'!AQ305</f>
        <v>0</v>
      </c>
      <c r="BA305" s="170">
        <f>'Projection - England'!$F$13*'Eng19'!AP305</f>
        <v>2391.063884986494</v>
      </c>
      <c r="BB305" s="170">
        <f>'Projection - England'!$F$13*'Eng19'!AQ305</f>
        <v>0</v>
      </c>
      <c r="BC305" s="170">
        <f>'Projection - England'!$G$13*'Eng19'!AP305</f>
        <v>1176.4317504011913</v>
      </c>
      <c r="BD305" s="170">
        <f>'Projection - England'!$G$13*'Eng19'!AQ305</f>
        <v>0</v>
      </c>
    </row>
    <row r="306" spans="1:56" ht="19.95" customHeight="1">
      <c r="A306" s="132" t="s">
        <v>329</v>
      </c>
      <c r="B306" s="20" t="s">
        <v>309</v>
      </c>
      <c r="C306" s="20" t="s">
        <v>21</v>
      </c>
      <c r="D306" s="153">
        <v>11213.240892843589</v>
      </c>
      <c r="E306" s="154">
        <v>16296.550369813411</v>
      </c>
      <c r="F306" s="155">
        <v>4451.5920013723362</v>
      </c>
      <c r="G306" s="156">
        <v>3861.4380434913646</v>
      </c>
      <c r="H306" s="157">
        <v>10645.844122788101</v>
      </c>
      <c r="I306" s="158">
        <v>5537.3325363144995</v>
      </c>
      <c r="J306" s="159">
        <v>64.864040262955399</v>
      </c>
      <c r="K306" s="160">
        <v>0</v>
      </c>
      <c r="L306" s="161">
        <v>0</v>
      </c>
      <c r="M306" s="162">
        <v>0</v>
      </c>
      <c r="N306" s="163">
        <v>14.954156400219778</v>
      </c>
      <c r="O306" s="164">
        <v>1143.4044506540702</v>
      </c>
      <c r="P306" s="170">
        <f t="shared" si="111"/>
        <v>53229.220613940546</v>
      </c>
      <c r="Q306" s="86">
        <f t="shared" si="126"/>
        <v>-0.94506059310872403</v>
      </c>
      <c r="R306" s="86">
        <f t="shared" si="127"/>
        <v>0</v>
      </c>
      <c r="S306" s="86">
        <f t="shared" si="128"/>
        <v>0</v>
      </c>
      <c r="T306" s="86">
        <f t="shared" si="129"/>
        <v>0</v>
      </c>
      <c r="U306" s="86">
        <f t="shared" si="130"/>
        <v>-8.8357360441388269E-2</v>
      </c>
      <c r="V306" s="86">
        <f t="shared" si="131"/>
        <v>0</v>
      </c>
      <c r="W306" s="86">
        <f t="shared" si="132"/>
        <v>0</v>
      </c>
      <c r="X306" s="86">
        <f t="shared" si="133"/>
        <v>0</v>
      </c>
      <c r="Y306" s="86">
        <f t="shared" si="134"/>
        <v>0</v>
      </c>
      <c r="Z306" s="86">
        <f t="shared" si="135"/>
        <v>0</v>
      </c>
      <c r="AA306" s="86">
        <f t="shared" si="136"/>
        <v>0</v>
      </c>
      <c r="AB306" s="86">
        <f t="shared" si="137"/>
        <v>0</v>
      </c>
      <c r="AD306" s="170">
        <f t="shared" si="112"/>
        <v>-10597.192088861761</v>
      </c>
      <c r="AE306" s="170">
        <f t="shared" si="113"/>
        <v>0</v>
      </c>
      <c r="AF306" s="170">
        <f t="shared" si="114"/>
        <v>0</v>
      </c>
      <c r="AG306" s="170">
        <f t="shared" si="115"/>
        <v>0</v>
      </c>
      <c r="AH306" s="170">
        <f t="shared" si="116"/>
        <v>-940.63868636002314</v>
      </c>
      <c r="AI306" s="170">
        <f t="shared" si="117"/>
        <v>0</v>
      </c>
      <c r="AJ306" s="170">
        <f t="shared" si="118"/>
        <v>0</v>
      </c>
      <c r="AK306" s="170">
        <f t="shared" si="119"/>
        <v>0</v>
      </c>
      <c r="AL306" s="170">
        <f t="shared" si="120"/>
        <v>0</v>
      </c>
      <c r="AM306" s="170">
        <f t="shared" si="121"/>
        <v>0</v>
      </c>
      <c r="AN306" s="170">
        <f t="shared" si="122"/>
        <v>0</v>
      </c>
      <c r="AO306" s="170">
        <f t="shared" si="123"/>
        <v>0</v>
      </c>
      <c r="AP306" s="170">
        <f t="shared" si="124"/>
        <v>11537.830775221784</v>
      </c>
      <c r="AQ306" s="170">
        <f t="shared" si="125"/>
        <v>0</v>
      </c>
      <c r="AR306" s="170"/>
      <c r="AS306" s="170">
        <f>'Projection - England'!$B$13*'Eng19'!AP306</f>
        <v>0</v>
      </c>
      <c r="AT306" s="170">
        <f>'Projection - England'!$B$13*'Eng19'!AQ306</f>
        <v>0</v>
      </c>
      <c r="AU306" s="170">
        <f>'Projection - England'!$C$13*'Eng19'!AP306</f>
        <v>6393.1169952304008</v>
      </c>
      <c r="AV306" s="170">
        <f>'Projection - England'!$C$13*'Eng19'!AQ306</f>
        <v>0</v>
      </c>
      <c r="AW306" s="170">
        <f>'Projection - England'!$D$13*'Eng19'!AP306</f>
        <v>0</v>
      </c>
      <c r="AX306" s="170">
        <f>'Projection - England'!$D$13*'Eng19'!AQ306</f>
        <v>0</v>
      </c>
      <c r="AY306" s="170">
        <f>'Projection - England'!$E$13*'Eng19'!AP306</f>
        <v>1266.546798256672</v>
      </c>
      <c r="AZ306" s="170">
        <f>'Projection - England'!$E$13*'Eng19'!AQ306</f>
        <v>0</v>
      </c>
      <c r="BA306" s="170">
        <f>'Projection - England'!$F$13*'Eng19'!AP306</f>
        <v>2599.2869950533932</v>
      </c>
      <c r="BB306" s="170">
        <f>'Projection - England'!$F$13*'Eng19'!AQ306</f>
        <v>0</v>
      </c>
      <c r="BC306" s="170">
        <f>'Projection - England'!$G$13*'Eng19'!AP306</f>
        <v>1278.8799866813213</v>
      </c>
      <c r="BD306" s="170">
        <f>'Projection - England'!$G$13*'Eng19'!AQ306</f>
        <v>0</v>
      </c>
    </row>
    <row r="307" spans="1:56" ht="19.95" customHeight="1">
      <c r="A307" s="132" t="s">
        <v>330</v>
      </c>
      <c r="B307" s="20" t="s">
        <v>309</v>
      </c>
      <c r="C307" s="20" t="s">
        <v>21</v>
      </c>
      <c r="D307" s="153">
        <v>11926.077598769065</v>
      </c>
      <c r="E307" s="154">
        <v>17332.538037837236</v>
      </c>
      <c r="F307" s="155">
        <v>2318.0306069600538</v>
      </c>
      <c r="G307" s="156">
        <v>2010.7259535315761</v>
      </c>
      <c r="H307" s="157">
        <v>10250.622775297841</v>
      </c>
      <c r="I307" s="158">
        <v>4598.1533388967582</v>
      </c>
      <c r="J307" s="159">
        <v>1669.4062645946201</v>
      </c>
      <c r="K307" s="160">
        <v>0</v>
      </c>
      <c r="L307" s="161">
        <v>0</v>
      </c>
      <c r="M307" s="162">
        <v>0</v>
      </c>
      <c r="N307" s="163">
        <v>14.81473971464632</v>
      </c>
      <c r="O307" s="164">
        <v>1132.7445608873836</v>
      </c>
      <c r="P307" s="170">
        <f t="shared" si="111"/>
        <v>51253.11387648918</v>
      </c>
      <c r="Q307" s="86">
        <f t="shared" si="126"/>
        <v>-0.94506059310872403</v>
      </c>
      <c r="R307" s="86">
        <f t="shared" si="127"/>
        <v>0</v>
      </c>
      <c r="S307" s="86">
        <f t="shared" si="128"/>
        <v>0</v>
      </c>
      <c r="T307" s="86">
        <f t="shared" si="129"/>
        <v>0</v>
      </c>
      <c r="U307" s="86">
        <f t="shared" si="130"/>
        <v>-8.8357360441388269E-2</v>
      </c>
      <c r="V307" s="86">
        <f t="shared" si="131"/>
        <v>0</v>
      </c>
      <c r="W307" s="86">
        <f t="shared" si="132"/>
        <v>0</v>
      </c>
      <c r="X307" s="86">
        <f t="shared" si="133"/>
        <v>0</v>
      </c>
      <c r="Y307" s="86">
        <f t="shared" si="134"/>
        <v>0</v>
      </c>
      <c r="Z307" s="86">
        <f t="shared" si="135"/>
        <v>0</v>
      </c>
      <c r="AA307" s="86">
        <f t="shared" si="136"/>
        <v>0</v>
      </c>
      <c r="AB307" s="86">
        <f t="shared" si="137"/>
        <v>0</v>
      </c>
      <c r="AD307" s="170">
        <f t="shared" si="112"/>
        <v>-11270.86596895336</v>
      </c>
      <c r="AE307" s="170">
        <f t="shared" si="113"/>
        <v>0</v>
      </c>
      <c r="AF307" s="170">
        <f t="shared" si="114"/>
        <v>0</v>
      </c>
      <c r="AG307" s="170">
        <f t="shared" si="115"/>
        <v>0</v>
      </c>
      <c r="AH307" s="170">
        <f t="shared" si="116"/>
        <v>-905.71797130569507</v>
      </c>
      <c r="AI307" s="170">
        <f t="shared" si="117"/>
        <v>0</v>
      </c>
      <c r="AJ307" s="170">
        <f t="shared" si="118"/>
        <v>0</v>
      </c>
      <c r="AK307" s="170">
        <f t="shared" si="119"/>
        <v>0</v>
      </c>
      <c r="AL307" s="170">
        <f t="shared" si="120"/>
        <v>0</v>
      </c>
      <c r="AM307" s="170">
        <f t="shared" si="121"/>
        <v>0</v>
      </c>
      <c r="AN307" s="170">
        <f t="shared" si="122"/>
        <v>0</v>
      </c>
      <c r="AO307" s="170">
        <f t="shared" si="123"/>
        <v>0</v>
      </c>
      <c r="AP307" s="170">
        <f t="shared" si="124"/>
        <v>12176.583940259055</v>
      </c>
      <c r="AQ307" s="170">
        <f t="shared" si="125"/>
        <v>0</v>
      </c>
      <c r="AR307" s="170"/>
      <c r="AS307" s="170">
        <f>'Projection - England'!$B$13*'Eng19'!AP307</f>
        <v>0</v>
      </c>
      <c r="AT307" s="170">
        <f>'Projection - England'!$B$13*'Eng19'!AQ307</f>
        <v>0</v>
      </c>
      <c r="AU307" s="170">
        <f>'Projection - England'!$C$13*'Eng19'!AP307</f>
        <v>6747.0503987196271</v>
      </c>
      <c r="AV307" s="170">
        <f>'Projection - England'!$C$13*'Eng19'!AQ307</f>
        <v>0</v>
      </c>
      <c r="AW307" s="170">
        <f>'Projection - England'!$D$13*'Eng19'!AP307</f>
        <v>0</v>
      </c>
      <c r="AX307" s="170">
        <f>'Projection - England'!$D$13*'Eng19'!AQ307</f>
        <v>0</v>
      </c>
      <c r="AY307" s="170">
        <f>'Projection - England'!$E$13*'Eng19'!AP307</f>
        <v>1336.664898601121</v>
      </c>
      <c r="AZ307" s="170">
        <f>'Projection - England'!$E$13*'Eng19'!AQ307</f>
        <v>0</v>
      </c>
      <c r="BA307" s="170">
        <f>'Projection - England'!$F$13*'Eng19'!AP307</f>
        <v>2743.1877704483813</v>
      </c>
      <c r="BB307" s="170">
        <f>'Projection - England'!$F$13*'Eng19'!AQ307</f>
        <v>0</v>
      </c>
      <c r="BC307" s="170">
        <f>'Projection - England'!$G$13*'Eng19'!AP307</f>
        <v>1349.680872489929</v>
      </c>
      <c r="BD307" s="170">
        <f>'Projection - England'!$G$13*'Eng19'!AQ307</f>
        <v>0</v>
      </c>
    </row>
    <row r="308" spans="1:56" ht="19.95" customHeight="1">
      <c r="A308" s="132" t="s">
        <v>331</v>
      </c>
      <c r="B308" s="20" t="s">
        <v>309</v>
      </c>
      <c r="C308" s="20" t="s">
        <v>21</v>
      </c>
      <c r="D308" s="153">
        <v>11871.90878856744</v>
      </c>
      <c r="E308" s="154">
        <v>17253.812827850263</v>
      </c>
      <c r="F308" s="155">
        <v>8860.912263928758</v>
      </c>
      <c r="G308" s="156">
        <v>7686.2083734146418</v>
      </c>
      <c r="H308" s="157">
        <v>2928.7168658495898</v>
      </c>
      <c r="I308" s="158">
        <v>0</v>
      </c>
      <c r="J308" s="159">
        <v>1384.35628284686</v>
      </c>
      <c r="K308" s="160">
        <v>0</v>
      </c>
      <c r="L308" s="161">
        <v>0</v>
      </c>
      <c r="M308" s="162">
        <v>0</v>
      </c>
      <c r="N308" s="163">
        <v>13.58981442839886</v>
      </c>
      <c r="O308" s="164">
        <v>1039.0859828619812</v>
      </c>
      <c r="P308" s="170">
        <f t="shared" si="111"/>
        <v>51038.591199747927</v>
      </c>
      <c r="Q308" s="86">
        <f t="shared" si="126"/>
        <v>-0.94506059310872403</v>
      </c>
      <c r="R308" s="86">
        <f t="shared" si="127"/>
        <v>0</v>
      </c>
      <c r="S308" s="86">
        <f t="shared" si="128"/>
        <v>0</v>
      </c>
      <c r="T308" s="86">
        <f t="shared" si="129"/>
        <v>0</v>
      </c>
      <c r="U308" s="86">
        <f t="shared" si="130"/>
        <v>-8.8357360441388269E-2</v>
      </c>
      <c r="V308" s="86">
        <f t="shared" si="131"/>
        <v>0</v>
      </c>
      <c r="W308" s="86">
        <f t="shared" si="132"/>
        <v>0</v>
      </c>
      <c r="X308" s="86">
        <f t="shared" si="133"/>
        <v>0</v>
      </c>
      <c r="Y308" s="86">
        <f t="shared" si="134"/>
        <v>0</v>
      </c>
      <c r="Z308" s="86">
        <f t="shared" si="135"/>
        <v>0</v>
      </c>
      <c r="AA308" s="86">
        <f t="shared" si="136"/>
        <v>0</v>
      </c>
      <c r="AB308" s="86">
        <f t="shared" si="137"/>
        <v>0</v>
      </c>
      <c r="AD308" s="170">
        <f t="shared" si="112"/>
        <v>-11219.673161056218</v>
      </c>
      <c r="AE308" s="170">
        <f t="shared" si="113"/>
        <v>0</v>
      </c>
      <c r="AF308" s="170">
        <f t="shared" si="114"/>
        <v>0</v>
      </c>
      <c r="AG308" s="170">
        <f t="shared" si="115"/>
        <v>0</v>
      </c>
      <c r="AH308" s="170">
        <f t="shared" si="116"/>
        <v>-258.77369174664517</v>
      </c>
      <c r="AI308" s="170">
        <f t="shared" si="117"/>
        <v>0</v>
      </c>
      <c r="AJ308" s="170">
        <f t="shared" si="118"/>
        <v>0</v>
      </c>
      <c r="AK308" s="170">
        <f t="shared" si="119"/>
        <v>0</v>
      </c>
      <c r="AL308" s="170">
        <f t="shared" si="120"/>
        <v>0</v>
      </c>
      <c r="AM308" s="170">
        <f t="shared" si="121"/>
        <v>0</v>
      </c>
      <c r="AN308" s="170">
        <f t="shared" si="122"/>
        <v>0</v>
      </c>
      <c r="AO308" s="170">
        <f t="shared" si="123"/>
        <v>0</v>
      </c>
      <c r="AP308" s="170">
        <f t="shared" si="124"/>
        <v>11478.446852802863</v>
      </c>
      <c r="AQ308" s="170">
        <f t="shared" si="125"/>
        <v>0</v>
      </c>
      <c r="AR308" s="170"/>
      <c r="AS308" s="170">
        <f>'Projection - England'!$B$13*'Eng19'!AP308</f>
        <v>0</v>
      </c>
      <c r="AT308" s="170">
        <f>'Projection - England'!$B$13*'Eng19'!AQ308</f>
        <v>0</v>
      </c>
      <c r="AU308" s="170">
        <f>'Projection - England'!$C$13*'Eng19'!AP308</f>
        <v>6360.2123382757181</v>
      </c>
      <c r="AV308" s="170">
        <f>'Projection - England'!$C$13*'Eng19'!AQ308</f>
        <v>0</v>
      </c>
      <c r="AW308" s="170">
        <f>'Projection - England'!$D$13*'Eng19'!AP308</f>
        <v>0</v>
      </c>
      <c r="AX308" s="170">
        <f>'Projection - England'!$D$13*'Eng19'!AQ308</f>
        <v>0</v>
      </c>
      <c r="AY308" s="170">
        <f>'Projection - England'!$E$13*'Eng19'!AP308</f>
        <v>1260.0280237770592</v>
      </c>
      <c r="AZ308" s="170">
        <f>'Projection - England'!$E$13*'Eng19'!AQ308</f>
        <v>0</v>
      </c>
      <c r="BA308" s="170">
        <f>'Projection - England'!$F$13*'Eng19'!AP308</f>
        <v>2585.9087560875164</v>
      </c>
      <c r="BB308" s="170">
        <f>'Projection - England'!$F$13*'Eng19'!AQ308</f>
        <v>0</v>
      </c>
      <c r="BC308" s="170">
        <f>'Projection - England'!$G$13*'Eng19'!AP308</f>
        <v>1272.2977346625717</v>
      </c>
      <c r="BD308" s="170">
        <f>'Projection - England'!$G$13*'Eng19'!AQ308</f>
        <v>0</v>
      </c>
    </row>
    <row r="309" spans="1:56" ht="19.95" customHeight="1">
      <c r="A309" s="132" t="s">
        <v>332</v>
      </c>
      <c r="B309" s="20" t="s">
        <v>309</v>
      </c>
      <c r="C309" s="20" t="s">
        <v>21</v>
      </c>
      <c r="D309" s="153">
        <v>9616.398423175584</v>
      </c>
      <c r="E309" s="154">
        <v>13975.8097393138</v>
      </c>
      <c r="F309" s="155">
        <v>6740.2704397337629</v>
      </c>
      <c r="G309" s="156">
        <v>5846.7030876559611</v>
      </c>
      <c r="H309" s="157">
        <v>9518.4883368641604</v>
      </c>
      <c r="I309" s="158">
        <v>306.78234380085996</v>
      </c>
      <c r="J309" s="159">
        <v>1340.36269210194</v>
      </c>
      <c r="K309" s="160">
        <v>0</v>
      </c>
      <c r="L309" s="161">
        <v>286.87075818766198</v>
      </c>
      <c r="M309" s="162">
        <v>0</v>
      </c>
      <c r="N309" s="163">
        <v>1.5644943385016441</v>
      </c>
      <c r="O309" s="164">
        <v>119.62224693862268</v>
      </c>
      <c r="P309" s="170">
        <f t="shared" si="111"/>
        <v>47752.872562110853</v>
      </c>
      <c r="Q309" s="86">
        <f t="shared" si="126"/>
        <v>-0.94506059310872403</v>
      </c>
      <c r="R309" s="86">
        <f t="shared" si="127"/>
        <v>0</v>
      </c>
      <c r="S309" s="86">
        <f t="shared" si="128"/>
        <v>0</v>
      </c>
      <c r="T309" s="86">
        <f t="shared" si="129"/>
        <v>0</v>
      </c>
      <c r="U309" s="86">
        <f t="shared" si="130"/>
        <v>-8.8357360441388269E-2</v>
      </c>
      <c r="V309" s="86">
        <f t="shared" si="131"/>
        <v>0</v>
      </c>
      <c r="W309" s="86">
        <f t="shared" si="132"/>
        <v>0</v>
      </c>
      <c r="X309" s="86">
        <f t="shared" si="133"/>
        <v>0</v>
      </c>
      <c r="Y309" s="86">
        <f t="shared" si="134"/>
        <v>0</v>
      </c>
      <c r="Z309" s="86">
        <f t="shared" si="135"/>
        <v>0</v>
      </c>
      <c r="AA309" s="86">
        <f t="shared" si="136"/>
        <v>0</v>
      </c>
      <c r="AB309" s="86">
        <f t="shared" si="137"/>
        <v>0</v>
      </c>
      <c r="AD309" s="170">
        <f t="shared" si="112"/>
        <v>-9088.0791973761152</v>
      </c>
      <c r="AE309" s="170">
        <f t="shared" si="113"/>
        <v>0</v>
      </c>
      <c r="AF309" s="170">
        <f t="shared" si="114"/>
        <v>0</v>
      </c>
      <c r="AG309" s="170">
        <f t="shared" si="115"/>
        <v>0</v>
      </c>
      <c r="AH309" s="170">
        <f t="shared" si="116"/>
        <v>-841.02850483745704</v>
      </c>
      <c r="AI309" s="170">
        <f t="shared" si="117"/>
        <v>0</v>
      </c>
      <c r="AJ309" s="170">
        <f t="shared" si="118"/>
        <v>0</v>
      </c>
      <c r="AK309" s="170">
        <f t="shared" si="119"/>
        <v>0</v>
      </c>
      <c r="AL309" s="170">
        <f t="shared" si="120"/>
        <v>0</v>
      </c>
      <c r="AM309" s="170">
        <f t="shared" si="121"/>
        <v>0</v>
      </c>
      <c r="AN309" s="170">
        <f t="shared" si="122"/>
        <v>0</v>
      </c>
      <c r="AO309" s="170">
        <f t="shared" si="123"/>
        <v>0</v>
      </c>
      <c r="AP309" s="170">
        <f t="shared" si="124"/>
        <v>9929.1077022135723</v>
      </c>
      <c r="AQ309" s="170">
        <f t="shared" si="125"/>
        <v>0</v>
      </c>
      <c r="AR309" s="170"/>
      <c r="AS309" s="170">
        <f>'Projection - England'!$B$13*'Eng19'!AP309</f>
        <v>0</v>
      </c>
      <c r="AT309" s="170">
        <f>'Projection - England'!$B$13*'Eng19'!AQ309</f>
        <v>0</v>
      </c>
      <c r="AU309" s="170">
        <f>'Projection - England'!$C$13*'Eng19'!AP309</f>
        <v>5501.722848528645</v>
      </c>
      <c r="AV309" s="170">
        <f>'Projection - England'!$C$13*'Eng19'!AQ309</f>
        <v>0</v>
      </c>
      <c r="AW309" s="170">
        <f>'Projection - England'!$D$13*'Eng19'!AP309</f>
        <v>0</v>
      </c>
      <c r="AX309" s="170">
        <f>'Projection - England'!$D$13*'Eng19'!AQ309</f>
        <v>0</v>
      </c>
      <c r="AY309" s="170">
        <f>'Projection - England'!$E$13*'Eng19'!AP309</f>
        <v>1089.9518128478121</v>
      </c>
      <c r="AZ309" s="170">
        <f>'Projection - England'!$E$13*'Eng19'!AQ309</f>
        <v>0</v>
      </c>
      <c r="BA309" s="170">
        <f>'Projection - England'!$F$13*'Eng19'!AP309</f>
        <v>2236.8676595841403</v>
      </c>
      <c r="BB309" s="170">
        <f>'Projection - England'!$F$13*'Eng19'!AQ309</f>
        <v>0</v>
      </c>
      <c r="BC309" s="170">
        <f>'Projection - England'!$G$13*'Eng19'!AP309</f>
        <v>1100.5653812529772</v>
      </c>
      <c r="BD309" s="170">
        <f>'Projection - England'!$G$13*'Eng19'!AQ309</f>
        <v>0</v>
      </c>
    </row>
    <row r="310" spans="1:56" ht="19.95" customHeight="1">
      <c r="A310" s="132" t="s">
        <v>333</v>
      </c>
      <c r="B310" s="20" t="s">
        <v>309</v>
      </c>
      <c r="C310" s="20" t="s">
        <v>21</v>
      </c>
      <c r="D310" s="153">
        <v>13344.93794364317</v>
      </c>
      <c r="E310" s="154">
        <v>19394.611732582231</v>
      </c>
      <c r="F310" s="155">
        <v>4066.7471664858199</v>
      </c>
      <c r="G310" s="156">
        <v>3527.6126421936201</v>
      </c>
      <c r="H310" s="157">
        <v>12240.44911926418</v>
      </c>
      <c r="I310" s="158">
        <v>5800.2730145066198</v>
      </c>
      <c r="J310" s="159">
        <v>2498.4467851014101</v>
      </c>
      <c r="K310" s="160">
        <v>0</v>
      </c>
      <c r="L310" s="161">
        <v>0</v>
      </c>
      <c r="M310" s="162">
        <v>0</v>
      </c>
      <c r="N310" s="163">
        <v>4.2494764998883943</v>
      </c>
      <c r="O310" s="164">
        <v>324.91771604387264</v>
      </c>
      <c r="P310" s="170">
        <f t="shared" si="111"/>
        <v>61202.245596320812</v>
      </c>
      <c r="Q310" s="86">
        <f t="shared" si="126"/>
        <v>-0.94506059310872403</v>
      </c>
      <c r="R310" s="86">
        <f t="shared" si="127"/>
        <v>0</v>
      </c>
      <c r="S310" s="86">
        <f t="shared" si="128"/>
        <v>0</v>
      </c>
      <c r="T310" s="86">
        <f t="shared" si="129"/>
        <v>0</v>
      </c>
      <c r="U310" s="86">
        <f t="shared" si="130"/>
        <v>-8.8357360441388269E-2</v>
      </c>
      <c r="V310" s="86">
        <f t="shared" si="131"/>
        <v>0</v>
      </c>
      <c r="W310" s="86">
        <f t="shared" si="132"/>
        <v>0</v>
      </c>
      <c r="X310" s="86">
        <f t="shared" si="133"/>
        <v>0</v>
      </c>
      <c r="Y310" s="86">
        <f t="shared" si="134"/>
        <v>0</v>
      </c>
      <c r="Z310" s="86">
        <f t="shared" si="135"/>
        <v>0</v>
      </c>
      <c r="AA310" s="86">
        <f t="shared" si="136"/>
        <v>0</v>
      </c>
      <c r="AB310" s="86">
        <f t="shared" si="137"/>
        <v>0</v>
      </c>
      <c r="AD310" s="170">
        <f t="shared" si="112"/>
        <v>-12611.77496801853</v>
      </c>
      <c r="AE310" s="170">
        <f t="shared" si="113"/>
        <v>0</v>
      </c>
      <c r="AF310" s="170">
        <f t="shared" si="114"/>
        <v>0</v>
      </c>
      <c r="AG310" s="170">
        <f t="shared" si="115"/>
        <v>0</v>
      </c>
      <c r="AH310" s="170">
        <f t="shared" si="116"/>
        <v>-1081.5337747952988</v>
      </c>
      <c r="AI310" s="170">
        <f t="shared" si="117"/>
        <v>0</v>
      </c>
      <c r="AJ310" s="170">
        <f t="shared" si="118"/>
        <v>0</v>
      </c>
      <c r="AK310" s="170">
        <f t="shared" si="119"/>
        <v>0</v>
      </c>
      <c r="AL310" s="170">
        <f t="shared" si="120"/>
        <v>0</v>
      </c>
      <c r="AM310" s="170">
        <f t="shared" si="121"/>
        <v>0</v>
      </c>
      <c r="AN310" s="170">
        <f t="shared" si="122"/>
        <v>0</v>
      </c>
      <c r="AO310" s="170">
        <f t="shared" si="123"/>
        <v>0</v>
      </c>
      <c r="AP310" s="170">
        <f t="shared" si="124"/>
        <v>13693.308742813828</v>
      </c>
      <c r="AQ310" s="170">
        <f t="shared" si="125"/>
        <v>0</v>
      </c>
      <c r="AR310" s="170"/>
      <c r="AS310" s="170">
        <f>'Projection - England'!$B$13*'Eng19'!AP310</f>
        <v>0</v>
      </c>
      <c r="AT310" s="170">
        <f>'Projection - England'!$B$13*'Eng19'!AQ310</f>
        <v>0</v>
      </c>
      <c r="AU310" s="170">
        <f>'Projection - England'!$C$13*'Eng19'!AP310</f>
        <v>7587.4682641926111</v>
      </c>
      <c r="AV310" s="170">
        <f>'Projection - England'!$C$13*'Eng19'!AQ310</f>
        <v>0</v>
      </c>
      <c r="AW310" s="170">
        <f>'Projection - England'!$D$13*'Eng19'!AP310</f>
        <v>0</v>
      </c>
      <c r="AX310" s="170">
        <f>'Projection - England'!$D$13*'Eng19'!AQ310</f>
        <v>0</v>
      </c>
      <c r="AY310" s="170">
        <f>'Projection - England'!$E$13*'Eng19'!AP310</f>
        <v>1503.1609219816773</v>
      </c>
      <c r="AZ310" s="170">
        <f>'Projection - England'!$E$13*'Eng19'!AQ310</f>
        <v>0</v>
      </c>
      <c r="BA310" s="170">
        <f>'Projection - England'!$F$13*'Eng19'!AP310</f>
        <v>3084.8813808991517</v>
      </c>
      <c r="BB310" s="170">
        <f>'Projection - England'!$F$13*'Eng19'!AQ310</f>
        <v>0</v>
      </c>
      <c r="BC310" s="170">
        <f>'Projection - England'!$G$13*'Eng19'!AP310</f>
        <v>1517.7981757403911</v>
      </c>
      <c r="BD310" s="170">
        <f>'Projection - England'!$G$13*'Eng19'!AQ310</f>
        <v>0</v>
      </c>
    </row>
    <row r="311" spans="1:56" ht="19.95" customHeight="1">
      <c r="A311" s="132" t="s">
        <v>334</v>
      </c>
      <c r="B311" s="20" t="s">
        <v>309</v>
      </c>
      <c r="C311" s="20" t="s">
        <v>21</v>
      </c>
      <c r="D311" s="153">
        <v>12676.595891706223</v>
      </c>
      <c r="E311" s="154">
        <v>18423.289523620675</v>
      </c>
      <c r="F311" s="155">
        <v>2556.6584185304719</v>
      </c>
      <c r="G311" s="156">
        <v>2217.7185327142679</v>
      </c>
      <c r="H311" s="157">
        <v>10468.029289104741</v>
      </c>
      <c r="I311" s="158">
        <v>3184.5406275425594</v>
      </c>
      <c r="J311" s="159">
        <v>2294.83875369422</v>
      </c>
      <c r="K311" s="160">
        <v>0</v>
      </c>
      <c r="L311" s="161">
        <v>0</v>
      </c>
      <c r="M311" s="162">
        <v>0</v>
      </c>
      <c r="N311" s="163">
        <v>6.6934041865906648</v>
      </c>
      <c r="O311" s="164">
        <v>511.78200442399236</v>
      </c>
      <c r="P311" s="170">
        <f t="shared" si="111"/>
        <v>52340.146445523744</v>
      </c>
      <c r="Q311" s="86">
        <f t="shared" si="126"/>
        <v>-0.94506059310872403</v>
      </c>
      <c r="R311" s="86">
        <f t="shared" si="127"/>
        <v>0</v>
      </c>
      <c r="S311" s="86">
        <f t="shared" si="128"/>
        <v>0</v>
      </c>
      <c r="T311" s="86">
        <f t="shared" si="129"/>
        <v>0</v>
      </c>
      <c r="U311" s="86">
        <f t="shared" si="130"/>
        <v>-8.8357360441388269E-2</v>
      </c>
      <c r="V311" s="86">
        <f t="shared" si="131"/>
        <v>0</v>
      </c>
      <c r="W311" s="86">
        <f t="shared" si="132"/>
        <v>0</v>
      </c>
      <c r="X311" s="86">
        <f t="shared" si="133"/>
        <v>0</v>
      </c>
      <c r="Y311" s="86">
        <f t="shared" si="134"/>
        <v>0</v>
      </c>
      <c r="Z311" s="86">
        <f t="shared" si="135"/>
        <v>0</v>
      </c>
      <c r="AA311" s="86">
        <f t="shared" si="136"/>
        <v>0</v>
      </c>
      <c r="AB311" s="86">
        <f t="shared" si="137"/>
        <v>0</v>
      </c>
      <c r="AD311" s="170">
        <f t="shared" si="112"/>
        <v>-11980.151232015498</v>
      </c>
      <c r="AE311" s="170">
        <f t="shared" si="113"/>
        <v>0</v>
      </c>
      <c r="AF311" s="170">
        <f t="shared" si="114"/>
        <v>0</v>
      </c>
      <c r="AG311" s="170">
        <f t="shared" si="115"/>
        <v>0</v>
      </c>
      <c r="AH311" s="170">
        <f t="shared" si="116"/>
        <v>-924.92743700843698</v>
      </c>
      <c r="AI311" s="170">
        <f t="shared" si="117"/>
        <v>0</v>
      </c>
      <c r="AJ311" s="170">
        <f t="shared" si="118"/>
        <v>0</v>
      </c>
      <c r="AK311" s="170">
        <f t="shared" si="119"/>
        <v>0</v>
      </c>
      <c r="AL311" s="170">
        <f t="shared" si="120"/>
        <v>0</v>
      </c>
      <c r="AM311" s="170">
        <f t="shared" si="121"/>
        <v>0</v>
      </c>
      <c r="AN311" s="170">
        <f t="shared" si="122"/>
        <v>0</v>
      </c>
      <c r="AO311" s="170">
        <f t="shared" si="123"/>
        <v>0</v>
      </c>
      <c r="AP311" s="170">
        <f t="shared" si="124"/>
        <v>12905.078669023935</v>
      </c>
      <c r="AQ311" s="170">
        <f t="shared" si="125"/>
        <v>0</v>
      </c>
      <c r="AR311" s="170"/>
      <c r="AS311" s="170">
        <f>'Projection - England'!$B$13*'Eng19'!AP311</f>
        <v>0</v>
      </c>
      <c r="AT311" s="170">
        <f>'Projection - England'!$B$13*'Eng19'!AQ311</f>
        <v>0</v>
      </c>
      <c r="AU311" s="170">
        <f>'Projection - England'!$C$13*'Eng19'!AP311</f>
        <v>7150.7096412701831</v>
      </c>
      <c r="AV311" s="170">
        <f>'Projection - England'!$C$13*'Eng19'!AQ311</f>
        <v>0</v>
      </c>
      <c r="AW311" s="170">
        <f>'Projection - England'!$D$13*'Eng19'!AP311</f>
        <v>0</v>
      </c>
      <c r="AX311" s="170">
        <f>'Projection - England'!$D$13*'Eng19'!AQ311</f>
        <v>0</v>
      </c>
      <c r="AY311" s="170">
        <f>'Projection - England'!$E$13*'Eng19'!AP311</f>
        <v>1416.6342346261836</v>
      </c>
      <c r="AZ311" s="170">
        <f>'Projection - England'!$E$13*'Eng19'!AQ311</f>
        <v>0</v>
      </c>
      <c r="BA311" s="170">
        <f>'Projection - England'!$F$13*'Eng19'!AP311</f>
        <v>2907.3058712711158</v>
      </c>
      <c r="BB311" s="170">
        <f>'Projection - England'!$F$13*'Eng19'!AQ311</f>
        <v>0</v>
      </c>
      <c r="BC311" s="170">
        <f>'Projection - England'!$G$13*'Eng19'!AP311</f>
        <v>1430.4289218564559</v>
      </c>
      <c r="BD311" s="170">
        <f>'Projection - England'!$G$13*'Eng19'!AQ311</f>
        <v>0</v>
      </c>
    </row>
    <row r="312" spans="1:56" ht="19.95" customHeight="1">
      <c r="A312" s="132" t="s">
        <v>335</v>
      </c>
      <c r="B312" s="20" t="s">
        <v>309</v>
      </c>
      <c r="C312" s="20" t="s">
        <v>21</v>
      </c>
      <c r="D312" s="153">
        <v>12577.930257173726</v>
      </c>
      <c r="E312" s="154">
        <v>18279.895700345674</v>
      </c>
      <c r="F312" s="155">
        <v>4028.0212411698863</v>
      </c>
      <c r="G312" s="156">
        <v>3494.0206685270637</v>
      </c>
      <c r="H312" s="157">
        <v>10567.776315661482</v>
      </c>
      <c r="I312" s="158">
        <v>35.828773103618005</v>
      </c>
      <c r="J312" s="159">
        <v>2252.3334827881999</v>
      </c>
      <c r="K312" s="160">
        <v>0</v>
      </c>
      <c r="L312" s="161">
        <v>0</v>
      </c>
      <c r="M312" s="162">
        <v>0</v>
      </c>
      <c r="N312" s="163">
        <v>20.695349619677934</v>
      </c>
      <c r="O312" s="164">
        <v>1582.379789918072</v>
      </c>
      <c r="P312" s="170">
        <f t="shared" si="111"/>
        <v>52838.881578307402</v>
      </c>
      <c r="Q312" s="86">
        <f t="shared" si="126"/>
        <v>-0.94506059310872403</v>
      </c>
      <c r="R312" s="86">
        <f t="shared" si="127"/>
        <v>0</v>
      </c>
      <c r="S312" s="86">
        <f t="shared" si="128"/>
        <v>0</v>
      </c>
      <c r="T312" s="86">
        <f t="shared" si="129"/>
        <v>0</v>
      </c>
      <c r="U312" s="86">
        <f t="shared" si="130"/>
        <v>-8.8357360441388269E-2</v>
      </c>
      <c r="V312" s="86">
        <f t="shared" si="131"/>
        <v>0</v>
      </c>
      <c r="W312" s="86">
        <f t="shared" si="132"/>
        <v>0</v>
      </c>
      <c r="X312" s="86">
        <f t="shared" si="133"/>
        <v>0</v>
      </c>
      <c r="Y312" s="86">
        <f t="shared" si="134"/>
        <v>0</v>
      </c>
      <c r="Z312" s="86">
        <f t="shared" si="135"/>
        <v>0</v>
      </c>
      <c r="AA312" s="86">
        <f t="shared" si="136"/>
        <v>0</v>
      </c>
      <c r="AB312" s="86">
        <f t="shared" si="137"/>
        <v>0</v>
      </c>
      <c r="AD312" s="170">
        <f t="shared" si="112"/>
        <v>-11886.906228924767</v>
      </c>
      <c r="AE312" s="170">
        <f t="shared" si="113"/>
        <v>0</v>
      </c>
      <c r="AF312" s="170">
        <f t="shared" si="114"/>
        <v>0</v>
      </c>
      <c r="AG312" s="170">
        <f t="shared" si="115"/>
        <v>0</v>
      </c>
      <c r="AH312" s="170">
        <f t="shared" si="116"/>
        <v>-933.74082098686767</v>
      </c>
      <c r="AI312" s="170">
        <f t="shared" si="117"/>
        <v>0</v>
      </c>
      <c r="AJ312" s="170">
        <f t="shared" si="118"/>
        <v>0</v>
      </c>
      <c r="AK312" s="170">
        <f t="shared" si="119"/>
        <v>0</v>
      </c>
      <c r="AL312" s="170">
        <f t="shared" si="120"/>
        <v>0</v>
      </c>
      <c r="AM312" s="170">
        <f t="shared" si="121"/>
        <v>0</v>
      </c>
      <c r="AN312" s="170">
        <f t="shared" si="122"/>
        <v>0</v>
      </c>
      <c r="AO312" s="170">
        <f t="shared" si="123"/>
        <v>0</v>
      </c>
      <c r="AP312" s="170">
        <f t="shared" si="124"/>
        <v>12820.647049911635</v>
      </c>
      <c r="AQ312" s="170">
        <f t="shared" si="125"/>
        <v>0</v>
      </c>
      <c r="AR312" s="170"/>
      <c r="AS312" s="170">
        <f>'Projection - England'!$B$13*'Eng19'!AP312</f>
        <v>0</v>
      </c>
      <c r="AT312" s="170">
        <f>'Projection - England'!$B$13*'Eng19'!AQ312</f>
        <v>0</v>
      </c>
      <c r="AU312" s="170">
        <f>'Projection - England'!$C$13*'Eng19'!AP312</f>
        <v>7103.9260448041232</v>
      </c>
      <c r="AV312" s="170">
        <f>'Projection - England'!$C$13*'Eng19'!AQ312</f>
        <v>0</v>
      </c>
      <c r="AW312" s="170">
        <f>'Projection - England'!$D$13*'Eng19'!AP312</f>
        <v>0</v>
      </c>
      <c r="AX312" s="170">
        <f>'Projection - England'!$D$13*'Eng19'!AQ312</f>
        <v>0</v>
      </c>
      <c r="AY312" s="170">
        <f>'Projection - England'!$E$13*'Eng19'!AP312</f>
        <v>1407.3658895670792</v>
      </c>
      <c r="AZ312" s="170">
        <f>'Projection - England'!$E$13*'Eng19'!AQ312</f>
        <v>0</v>
      </c>
      <c r="BA312" s="170">
        <f>'Projection - England'!$F$13*'Eng19'!AP312</f>
        <v>2888.2847906359925</v>
      </c>
      <c r="BB312" s="170">
        <f>'Projection - England'!$F$13*'Eng19'!AQ312</f>
        <v>0</v>
      </c>
      <c r="BC312" s="170">
        <f>'Projection - England'!$G$13*'Eng19'!AP312</f>
        <v>1421.0703249044439</v>
      </c>
      <c r="BD312" s="170">
        <f>'Projection - England'!$G$13*'Eng19'!AQ312</f>
        <v>0</v>
      </c>
    </row>
    <row r="313" spans="1:56" ht="19.95" customHeight="1">
      <c r="A313" s="132" t="s">
        <v>336</v>
      </c>
      <c r="B313" s="20" t="s">
        <v>309</v>
      </c>
      <c r="C313" s="20" t="s">
        <v>21</v>
      </c>
      <c r="D313" s="153">
        <v>10068.561220156818</v>
      </c>
      <c r="E313" s="154">
        <v>14632.951939929782</v>
      </c>
      <c r="F313" s="155">
        <v>10238.097986435634</v>
      </c>
      <c r="G313" s="156">
        <v>8880.8186027891643</v>
      </c>
      <c r="H313" s="157">
        <v>2079.8668770312202</v>
      </c>
      <c r="I313" s="158">
        <v>0</v>
      </c>
      <c r="J313" s="159">
        <v>1835.44425625386</v>
      </c>
      <c r="K313" s="160">
        <v>0</v>
      </c>
      <c r="L313" s="161">
        <v>0</v>
      </c>
      <c r="M313" s="162">
        <v>0</v>
      </c>
      <c r="N313" s="163">
        <v>0</v>
      </c>
      <c r="O313" s="164">
        <v>0</v>
      </c>
      <c r="P313" s="170">
        <f t="shared" si="111"/>
        <v>47735.740882596481</v>
      </c>
      <c r="Q313" s="86">
        <f t="shared" si="126"/>
        <v>-0.94506059310872403</v>
      </c>
      <c r="R313" s="86">
        <f t="shared" si="127"/>
        <v>0</v>
      </c>
      <c r="S313" s="86">
        <f t="shared" si="128"/>
        <v>0</v>
      </c>
      <c r="T313" s="86">
        <f t="shared" si="129"/>
        <v>0</v>
      </c>
      <c r="U313" s="86">
        <f t="shared" si="130"/>
        <v>-8.8357360441388269E-2</v>
      </c>
      <c r="V313" s="86">
        <f t="shared" si="131"/>
        <v>0</v>
      </c>
      <c r="W313" s="86">
        <f t="shared" si="132"/>
        <v>0</v>
      </c>
      <c r="X313" s="86">
        <f t="shared" si="133"/>
        <v>0</v>
      </c>
      <c r="Y313" s="86">
        <f t="shared" si="134"/>
        <v>0</v>
      </c>
      <c r="Z313" s="86">
        <f t="shared" si="135"/>
        <v>0</v>
      </c>
      <c r="AA313" s="86">
        <f t="shared" si="136"/>
        <v>0</v>
      </c>
      <c r="AB313" s="86">
        <f t="shared" si="137"/>
        <v>0</v>
      </c>
      <c r="AD313" s="170">
        <f t="shared" si="112"/>
        <v>-9515.4004384729014</v>
      </c>
      <c r="AE313" s="170">
        <f t="shared" si="113"/>
        <v>0</v>
      </c>
      <c r="AF313" s="170">
        <f t="shared" si="114"/>
        <v>0</v>
      </c>
      <c r="AG313" s="170">
        <f t="shared" si="115"/>
        <v>0</v>
      </c>
      <c r="AH313" s="170">
        <f t="shared" si="116"/>
        <v>-183.77154732395209</v>
      </c>
      <c r="AI313" s="170">
        <f t="shared" si="117"/>
        <v>0</v>
      </c>
      <c r="AJ313" s="170">
        <f t="shared" si="118"/>
        <v>0</v>
      </c>
      <c r="AK313" s="170">
        <f t="shared" si="119"/>
        <v>0</v>
      </c>
      <c r="AL313" s="170">
        <f t="shared" si="120"/>
        <v>0</v>
      </c>
      <c r="AM313" s="170">
        <f t="shared" si="121"/>
        <v>0</v>
      </c>
      <c r="AN313" s="170">
        <f t="shared" si="122"/>
        <v>0</v>
      </c>
      <c r="AO313" s="170">
        <f t="shared" si="123"/>
        <v>0</v>
      </c>
      <c r="AP313" s="170">
        <f t="shared" si="124"/>
        <v>9699.1719857968528</v>
      </c>
      <c r="AQ313" s="170">
        <f t="shared" si="125"/>
        <v>0</v>
      </c>
      <c r="AR313" s="170"/>
      <c r="AS313" s="170">
        <f>'Projection - England'!$B$13*'Eng19'!AP313</f>
        <v>0</v>
      </c>
      <c r="AT313" s="170">
        <f>'Projection - England'!$B$13*'Eng19'!AQ313</f>
        <v>0</v>
      </c>
      <c r="AU313" s="170">
        <f>'Projection - England'!$C$13*'Eng19'!AP313</f>
        <v>5374.315369161628</v>
      </c>
      <c r="AV313" s="170">
        <f>'Projection - England'!$C$13*'Eng19'!AQ313</f>
        <v>0</v>
      </c>
      <c r="AW313" s="170">
        <f>'Projection - England'!$D$13*'Eng19'!AP313</f>
        <v>0</v>
      </c>
      <c r="AX313" s="170">
        <f>'Projection - England'!$D$13*'Eng19'!AQ313</f>
        <v>0</v>
      </c>
      <c r="AY313" s="170">
        <f>'Projection - England'!$E$13*'Eng19'!AP313</f>
        <v>1064.7109897584432</v>
      </c>
      <c r="AZ313" s="170">
        <f>'Projection - England'!$E$13*'Eng19'!AQ313</f>
        <v>0</v>
      </c>
      <c r="BA313" s="170">
        <f>'Projection - England'!$F$13*'Eng19'!AP313</f>
        <v>2185.0668549940956</v>
      </c>
      <c r="BB313" s="170">
        <f>'Projection - England'!$F$13*'Eng19'!AQ313</f>
        <v>0</v>
      </c>
      <c r="BC313" s="170">
        <f>'Projection - England'!$G$13*'Eng19'!AP313</f>
        <v>1075.0787718826884</v>
      </c>
      <c r="BD313" s="170">
        <f>'Projection - England'!$G$13*'Eng19'!AQ313</f>
        <v>0</v>
      </c>
    </row>
    <row r="314" spans="1:56" ht="19.95" customHeight="1">
      <c r="A314" s="132" t="s">
        <v>337</v>
      </c>
      <c r="B314" s="20" t="s">
        <v>309</v>
      </c>
      <c r="C314" s="20" t="s">
        <v>21</v>
      </c>
      <c r="D314" s="153">
        <v>11047.836686866904</v>
      </c>
      <c r="E314" s="154">
        <v>16056.163313133096</v>
      </c>
      <c r="F314" s="155">
        <v>10529.452323712781</v>
      </c>
      <c r="G314" s="156">
        <v>9133.5476762872186</v>
      </c>
      <c r="H314" s="157">
        <v>4127</v>
      </c>
      <c r="I314" s="158">
        <v>0</v>
      </c>
      <c r="J314" s="159">
        <v>2006</v>
      </c>
      <c r="K314" s="160">
        <v>0</v>
      </c>
      <c r="L314" s="161">
        <v>0</v>
      </c>
      <c r="M314" s="162">
        <v>0</v>
      </c>
      <c r="N314" s="163">
        <v>3.291994257074935</v>
      </c>
      <c r="O314" s="164">
        <v>251.70800574292505</v>
      </c>
      <c r="P314" s="170">
        <f t="shared" si="111"/>
        <v>53155</v>
      </c>
      <c r="Q314" s="86">
        <f t="shared" si="126"/>
        <v>-0.94506059310872403</v>
      </c>
      <c r="R314" s="86">
        <f t="shared" si="127"/>
        <v>0</v>
      </c>
      <c r="S314" s="86">
        <f t="shared" si="128"/>
        <v>0</v>
      </c>
      <c r="T314" s="86">
        <f t="shared" si="129"/>
        <v>0</v>
      </c>
      <c r="U314" s="86">
        <f t="shared" si="130"/>
        <v>-8.8357360441388269E-2</v>
      </c>
      <c r="V314" s="86">
        <f t="shared" si="131"/>
        <v>0</v>
      </c>
      <c r="W314" s="86">
        <f t="shared" si="132"/>
        <v>0</v>
      </c>
      <c r="X314" s="86">
        <f t="shared" si="133"/>
        <v>0</v>
      </c>
      <c r="Y314" s="86">
        <f t="shared" si="134"/>
        <v>0</v>
      </c>
      <c r="Z314" s="86">
        <f t="shared" si="135"/>
        <v>0</v>
      </c>
      <c r="AA314" s="86">
        <f t="shared" si="136"/>
        <v>0</v>
      </c>
      <c r="AB314" s="86">
        <f t="shared" si="137"/>
        <v>0</v>
      </c>
      <c r="AD314" s="170">
        <f t="shared" si="112"/>
        <v>-10440.875091858758</v>
      </c>
      <c r="AE314" s="170">
        <f t="shared" si="113"/>
        <v>0</v>
      </c>
      <c r="AF314" s="170">
        <f t="shared" si="114"/>
        <v>0</v>
      </c>
      <c r="AG314" s="170">
        <f t="shared" si="115"/>
        <v>0</v>
      </c>
      <c r="AH314" s="170">
        <f t="shared" si="116"/>
        <v>-364.65082654160938</v>
      </c>
      <c r="AI314" s="170">
        <f t="shared" si="117"/>
        <v>0</v>
      </c>
      <c r="AJ314" s="170">
        <f t="shared" si="118"/>
        <v>0</v>
      </c>
      <c r="AK314" s="170">
        <f t="shared" si="119"/>
        <v>0</v>
      </c>
      <c r="AL314" s="170">
        <f t="shared" si="120"/>
        <v>0</v>
      </c>
      <c r="AM314" s="170">
        <f t="shared" si="121"/>
        <v>0</v>
      </c>
      <c r="AN314" s="170">
        <f t="shared" si="122"/>
        <v>0</v>
      </c>
      <c r="AO314" s="170">
        <f t="shared" si="123"/>
        <v>0</v>
      </c>
      <c r="AP314" s="170">
        <f t="shared" si="124"/>
        <v>10805.525918400366</v>
      </c>
      <c r="AQ314" s="170">
        <f t="shared" si="125"/>
        <v>0</v>
      </c>
      <c r="AR314" s="170"/>
      <c r="AS314" s="170">
        <f>'Projection - England'!$B$13*'Eng19'!AP314</f>
        <v>0</v>
      </c>
      <c r="AT314" s="170">
        <f>'Projection - England'!$B$13*'Eng19'!AQ314</f>
        <v>0</v>
      </c>
      <c r="AU314" s="170">
        <f>'Projection - England'!$C$13*'Eng19'!AP314</f>
        <v>5987.3465590848964</v>
      </c>
      <c r="AV314" s="170">
        <f>'Projection - England'!$C$13*'Eng19'!AQ314</f>
        <v>0</v>
      </c>
      <c r="AW314" s="170">
        <f>'Projection - England'!$D$13*'Eng19'!AP314</f>
        <v>0</v>
      </c>
      <c r="AX314" s="170">
        <f>'Projection - England'!$D$13*'Eng19'!AQ314</f>
        <v>0</v>
      </c>
      <c r="AY314" s="170">
        <f>'Projection - England'!$E$13*'Eng19'!AP314</f>
        <v>1186.15921155824</v>
      </c>
      <c r="AZ314" s="170">
        <f>'Projection - England'!$E$13*'Eng19'!AQ314</f>
        <v>0</v>
      </c>
      <c r="BA314" s="170">
        <f>'Projection - England'!$F$13*'Eng19'!AP314</f>
        <v>2434.3105338941455</v>
      </c>
      <c r="BB314" s="170">
        <f>'Projection - England'!$F$13*'Eng19'!AQ314</f>
        <v>0</v>
      </c>
      <c r="BC314" s="170">
        <f>'Projection - England'!$G$13*'Eng19'!AP314</f>
        <v>1197.7096138630875</v>
      </c>
      <c r="BD314" s="170">
        <f>'Projection - England'!$G$13*'Eng19'!AQ314</f>
        <v>0</v>
      </c>
    </row>
    <row r="315" spans="1:56" ht="19.95" customHeight="1">
      <c r="A315" s="132" t="s">
        <v>338</v>
      </c>
      <c r="B315" s="20" t="s">
        <v>309</v>
      </c>
      <c r="C315" s="20" t="s">
        <v>21</v>
      </c>
      <c r="D315" s="153">
        <v>10155.476460002395</v>
      </c>
      <c r="E315" s="154">
        <v>14759.268550585304</v>
      </c>
      <c r="F315" s="155">
        <v>2069.5616815111111</v>
      </c>
      <c r="G315" s="156">
        <v>1795.1969110995228</v>
      </c>
      <c r="H315" s="157">
        <v>10016.022063155542</v>
      </c>
      <c r="I315" s="158">
        <v>10437.868268982758</v>
      </c>
      <c r="J315" s="159">
        <v>0</v>
      </c>
      <c r="K315" s="160">
        <v>0</v>
      </c>
      <c r="L315" s="161">
        <v>1377.1626846664001</v>
      </c>
      <c r="M315" s="162">
        <v>0</v>
      </c>
      <c r="N315" s="163">
        <v>3.0947880029952355</v>
      </c>
      <c r="O315" s="164">
        <v>236.6294882674604</v>
      </c>
      <c r="P315" s="170">
        <f t="shared" si="111"/>
        <v>50850.280896273485</v>
      </c>
      <c r="Q315" s="86">
        <f t="shared" si="126"/>
        <v>-0.94506059310872403</v>
      </c>
      <c r="R315" s="86">
        <f t="shared" si="127"/>
        <v>0</v>
      </c>
      <c r="S315" s="86">
        <f t="shared" si="128"/>
        <v>0</v>
      </c>
      <c r="T315" s="86">
        <f t="shared" si="129"/>
        <v>0</v>
      </c>
      <c r="U315" s="86">
        <f t="shared" si="130"/>
        <v>-8.8357360441388269E-2</v>
      </c>
      <c r="V315" s="86">
        <f t="shared" si="131"/>
        <v>0</v>
      </c>
      <c r="W315" s="86">
        <f t="shared" si="132"/>
        <v>0</v>
      </c>
      <c r="X315" s="86">
        <f t="shared" si="133"/>
        <v>0</v>
      </c>
      <c r="Y315" s="86">
        <f t="shared" si="134"/>
        <v>0</v>
      </c>
      <c r="Z315" s="86">
        <f t="shared" si="135"/>
        <v>0</v>
      </c>
      <c r="AA315" s="86">
        <f t="shared" si="136"/>
        <v>0</v>
      </c>
      <c r="AB315" s="86">
        <f t="shared" si="137"/>
        <v>0</v>
      </c>
      <c r="AD315" s="170">
        <f t="shared" si="112"/>
        <v>-9597.5406065915486</v>
      </c>
      <c r="AE315" s="170">
        <f t="shared" si="113"/>
        <v>0</v>
      </c>
      <c r="AF315" s="170">
        <f t="shared" si="114"/>
        <v>0</v>
      </c>
      <c r="AG315" s="170">
        <f t="shared" si="115"/>
        <v>0</v>
      </c>
      <c r="AH315" s="170">
        <f t="shared" si="116"/>
        <v>-884.98927162313157</v>
      </c>
      <c r="AI315" s="170">
        <f t="shared" si="117"/>
        <v>0</v>
      </c>
      <c r="AJ315" s="170">
        <f t="shared" si="118"/>
        <v>0</v>
      </c>
      <c r="AK315" s="170">
        <f t="shared" si="119"/>
        <v>0</v>
      </c>
      <c r="AL315" s="170">
        <f t="shared" si="120"/>
        <v>0</v>
      </c>
      <c r="AM315" s="170">
        <f t="shared" si="121"/>
        <v>0</v>
      </c>
      <c r="AN315" s="170">
        <f t="shared" si="122"/>
        <v>0</v>
      </c>
      <c r="AO315" s="170">
        <f t="shared" si="123"/>
        <v>0</v>
      </c>
      <c r="AP315" s="170">
        <f t="shared" si="124"/>
        <v>10482.52987821468</v>
      </c>
      <c r="AQ315" s="170">
        <f t="shared" si="125"/>
        <v>0</v>
      </c>
      <c r="AR315" s="170"/>
      <c r="AS315" s="170">
        <f>'Projection - England'!$B$13*'Eng19'!AP315</f>
        <v>0</v>
      </c>
      <c r="AT315" s="170">
        <f>'Projection - England'!$B$13*'Eng19'!AQ315</f>
        <v>0</v>
      </c>
      <c r="AU315" s="170">
        <f>'Projection - England'!$C$13*'Eng19'!AP315</f>
        <v>5808.3743142901603</v>
      </c>
      <c r="AV315" s="170">
        <f>'Projection - England'!$C$13*'Eng19'!AQ315</f>
        <v>0</v>
      </c>
      <c r="AW315" s="170">
        <f>'Projection - England'!$D$13*'Eng19'!AP315</f>
        <v>0</v>
      </c>
      <c r="AX315" s="170">
        <f>'Projection - England'!$D$13*'Eng19'!AQ315</f>
        <v>0</v>
      </c>
      <c r="AY315" s="170">
        <f>'Projection - England'!$E$13*'Eng19'!AP315</f>
        <v>1150.7028412476866</v>
      </c>
      <c r="AZ315" s="170">
        <f>'Projection - England'!$E$13*'Eng19'!AQ315</f>
        <v>0</v>
      </c>
      <c r="BA315" s="170">
        <f>'Projection - England'!$F$13*'Eng19'!AP315</f>
        <v>2361.5447408205114</v>
      </c>
      <c r="BB315" s="170">
        <f>'Projection - England'!$F$13*'Eng19'!AQ315</f>
        <v>0</v>
      </c>
      <c r="BC315" s="170">
        <f>'Projection - England'!$G$13*'Eng19'!AP315</f>
        <v>1161.907981856325</v>
      </c>
      <c r="BD315" s="170">
        <f>'Projection - England'!$G$13*'Eng19'!AQ315</f>
        <v>0</v>
      </c>
    </row>
    <row r="316" spans="1:56" ht="19.95" customHeight="1">
      <c r="A316" s="132" t="s">
        <v>339</v>
      </c>
      <c r="B316" s="20" t="s">
        <v>309</v>
      </c>
      <c r="C316" s="20" t="s">
        <v>21</v>
      </c>
      <c r="D316" s="153">
        <v>12094.398107295905</v>
      </c>
      <c r="E316" s="154">
        <v>17577.163447359198</v>
      </c>
      <c r="F316" s="155">
        <v>3107.6961573966769</v>
      </c>
      <c r="G316" s="156">
        <v>2695.7044055439133</v>
      </c>
      <c r="H316" s="157">
        <v>10523.175916232201</v>
      </c>
      <c r="I316" s="158">
        <v>5550.8670310102989</v>
      </c>
      <c r="J316" s="159">
        <v>893.69782000612702</v>
      </c>
      <c r="K316" s="160">
        <v>0</v>
      </c>
      <c r="L316" s="161">
        <v>0</v>
      </c>
      <c r="M316" s="162">
        <v>0</v>
      </c>
      <c r="N316" s="163">
        <v>2.2356732930744725</v>
      </c>
      <c r="O316" s="164">
        <v>170.94102302368751</v>
      </c>
      <c r="P316" s="170">
        <f t="shared" si="111"/>
        <v>52615.879581161083</v>
      </c>
      <c r="Q316" s="86">
        <f t="shared" si="126"/>
        <v>-0.94506059310872403</v>
      </c>
      <c r="R316" s="86">
        <f t="shared" si="127"/>
        <v>0</v>
      </c>
      <c r="S316" s="86">
        <f t="shared" si="128"/>
        <v>0</v>
      </c>
      <c r="T316" s="86">
        <f t="shared" si="129"/>
        <v>0</v>
      </c>
      <c r="U316" s="86">
        <f t="shared" si="130"/>
        <v>-8.8357360441388269E-2</v>
      </c>
      <c r="V316" s="86">
        <f t="shared" si="131"/>
        <v>0</v>
      </c>
      <c r="W316" s="86">
        <f t="shared" si="132"/>
        <v>0</v>
      </c>
      <c r="X316" s="86">
        <f t="shared" si="133"/>
        <v>0</v>
      </c>
      <c r="Y316" s="86">
        <f t="shared" si="134"/>
        <v>0</v>
      </c>
      <c r="Z316" s="86">
        <f t="shared" si="135"/>
        <v>0</v>
      </c>
      <c r="AA316" s="86">
        <f t="shared" si="136"/>
        <v>0</v>
      </c>
      <c r="AB316" s="86">
        <f t="shared" si="137"/>
        <v>0</v>
      </c>
      <c r="AD316" s="170">
        <f t="shared" si="112"/>
        <v>-11429.939048574097</v>
      </c>
      <c r="AE316" s="170">
        <f t="shared" si="113"/>
        <v>0</v>
      </c>
      <c r="AF316" s="170">
        <f t="shared" si="114"/>
        <v>0</v>
      </c>
      <c r="AG316" s="170">
        <f t="shared" si="115"/>
        <v>0</v>
      </c>
      <c r="AH316" s="170">
        <f t="shared" si="116"/>
        <v>-929.80004741866492</v>
      </c>
      <c r="AI316" s="170">
        <f t="shared" si="117"/>
        <v>0</v>
      </c>
      <c r="AJ316" s="170">
        <f t="shared" si="118"/>
        <v>0</v>
      </c>
      <c r="AK316" s="170">
        <f t="shared" si="119"/>
        <v>0</v>
      </c>
      <c r="AL316" s="170">
        <f t="shared" si="120"/>
        <v>0</v>
      </c>
      <c r="AM316" s="170">
        <f t="shared" si="121"/>
        <v>0</v>
      </c>
      <c r="AN316" s="170">
        <f t="shared" si="122"/>
        <v>0</v>
      </c>
      <c r="AO316" s="170">
        <f t="shared" si="123"/>
        <v>0</v>
      </c>
      <c r="AP316" s="170">
        <f t="shared" si="124"/>
        <v>12359.739095992762</v>
      </c>
      <c r="AQ316" s="170">
        <f t="shared" si="125"/>
        <v>0</v>
      </c>
      <c r="AR316" s="170"/>
      <c r="AS316" s="170">
        <f>'Projection - England'!$B$13*'Eng19'!AP316</f>
        <v>0</v>
      </c>
      <c r="AT316" s="170">
        <f>'Projection - England'!$B$13*'Eng19'!AQ316</f>
        <v>0</v>
      </c>
      <c r="AU316" s="170">
        <f>'Projection - England'!$C$13*'Eng19'!AP316</f>
        <v>6848.5367492908181</v>
      </c>
      <c r="AV316" s="170">
        <f>'Projection - England'!$C$13*'Eng19'!AQ316</f>
        <v>0</v>
      </c>
      <c r="AW316" s="170">
        <f>'Projection - England'!$D$13*'Eng19'!AP316</f>
        <v>0</v>
      </c>
      <c r="AX316" s="170">
        <f>'Projection - England'!$D$13*'Eng19'!AQ316</f>
        <v>0</v>
      </c>
      <c r="AY316" s="170">
        <f>'Projection - England'!$E$13*'Eng19'!AP316</f>
        <v>1356.7704609549135</v>
      </c>
      <c r="AZ316" s="170">
        <f>'Projection - England'!$E$13*'Eng19'!AQ316</f>
        <v>0</v>
      </c>
      <c r="BA316" s="170">
        <f>'Projection - England'!$F$13*'Eng19'!AP316</f>
        <v>2784.4496699900178</v>
      </c>
      <c r="BB316" s="170">
        <f>'Projection - England'!$F$13*'Eng19'!AQ316</f>
        <v>0</v>
      </c>
      <c r="BC316" s="170">
        <f>'Projection - England'!$G$13*'Eng19'!AP316</f>
        <v>1369.9822157570159</v>
      </c>
      <c r="BD316" s="170">
        <f>'Projection - England'!$G$13*'Eng19'!AQ316</f>
        <v>0</v>
      </c>
    </row>
    <row r="317" spans="1:56" ht="19.95" customHeight="1">
      <c r="A317" s="132" t="s">
        <v>340</v>
      </c>
      <c r="B317" s="20" t="s">
        <v>309</v>
      </c>
      <c r="C317" s="20" t="s">
        <v>21</v>
      </c>
      <c r="D317" s="153">
        <v>11943.715667124714</v>
      </c>
      <c r="E317" s="154">
        <v>17358.171988996484</v>
      </c>
      <c r="F317" s="155">
        <v>5057.4491993426909</v>
      </c>
      <c r="G317" s="156">
        <v>4386.9758808413699</v>
      </c>
      <c r="H317" s="157">
        <v>11000.260669594702</v>
      </c>
      <c r="I317" s="158">
        <v>2170.0322630557985</v>
      </c>
      <c r="J317" s="159">
        <v>1886.9053059688499</v>
      </c>
      <c r="K317" s="160">
        <v>0</v>
      </c>
      <c r="L317" s="161">
        <v>0</v>
      </c>
      <c r="M317" s="162">
        <v>0</v>
      </c>
      <c r="N317" s="163">
        <v>15.463237699000279</v>
      </c>
      <c r="O317" s="164">
        <v>1182.3291353498798</v>
      </c>
      <c r="P317" s="170">
        <f t="shared" si="111"/>
        <v>55001.303347973495</v>
      </c>
      <c r="Q317" s="86">
        <f t="shared" si="126"/>
        <v>-0.94506059310872403</v>
      </c>
      <c r="R317" s="86">
        <f t="shared" si="127"/>
        <v>0</v>
      </c>
      <c r="S317" s="86">
        <f t="shared" si="128"/>
        <v>0</v>
      </c>
      <c r="T317" s="86">
        <f t="shared" si="129"/>
        <v>0</v>
      </c>
      <c r="U317" s="86">
        <f t="shared" si="130"/>
        <v>-8.8357360441388269E-2</v>
      </c>
      <c r="V317" s="86">
        <f t="shared" si="131"/>
        <v>0</v>
      </c>
      <c r="W317" s="86">
        <f t="shared" si="132"/>
        <v>0</v>
      </c>
      <c r="X317" s="86">
        <f t="shared" si="133"/>
        <v>0</v>
      </c>
      <c r="Y317" s="86">
        <f t="shared" si="134"/>
        <v>0</v>
      </c>
      <c r="Z317" s="86">
        <f t="shared" si="135"/>
        <v>0</v>
      </c>
      <c r="AA317" s="86">
        <f t="shared" si="136"/>
        <v>0</v>
      </c>
      <c r="AB317" s="86">
        <f t="shared" si="137"/>
        <v>0</v>
      </c>
      <c r="AD317" s="170">
        <f t="shared" si="112"/>
        <v>-11287.535012294842</v>
      </c>
      <c r="AE317" s="170">
        <f t="shared" si="113"/>
        <v>0</v>
      </c>
      <c r="AF317" s="170">
        <f t="shared" si="114"/>
        <v>0</v>
      </c>
      <c r="AG317" s="170">
        <f t="shared" si="115"/>
        <v>0</v>
      </c>
      <c r="AH317" s="170">
        <f t="shared" si="116"/>
        <v>-971.95399693260606</v>
      </c>
      <c r="AI317" s="170">
        <f t="shared" si="117"/>
        <v>0</v>
      </c>
      <c r="AJ317" s="170">
        <f t="shared" si="118"/>
        <v>0</v>
      </c>
      <c r="AK317" s="170">
        <f t="shared" si="119"/>
        <v>0</v>
      </c>
      <c r="AL317" s="170">
        <f t="shared" si="120"/>
        <v>0</v>
      </c>
      <c r="AM317" s="170">
        <f t="shared" si="121"/>
        <v>0</v>
      </c>
      <c r="AN317" s="170">
        <f t="shared" si="122"/>
        <v>0</v>
      </c>
      <c r="AO317" s="170">
        <f t="shared" si="123"/>
        <v>0</v>
      </c>
      <c r="AP317" s="170">
        <f t="shared" si="124"/>
        <v>12259.489009227447</v>
      </c>
      <c r="AQ317" s="170">
        <f t="shared" si="125"/>
        <v>0</v>
      </c>
      <c r="AR317" s="170"/>
      <c r="AS317" s="170">
        <f>'Projection - England'!$B$13*'Eng19'!AP317</f>
        <v>0</v>
      </c>
      <c r="AT317" s="170">
        <f>'Projection - England'!$B$13*'Eng19'!AQ317</f>
        <v>0</v>
      </c>
      <c r="AU317" s="170">
        <f>'Projection - England'!$C$13*'Eng19'!AP317</f>
        <v>6792.9881330943444</v>
      </c>
      <c r="AV317" s="170">
        <f>'Projection - England'!$C$13*'Eng19'!AQ317</f>
        <v>0</v>
      </c>
      <c r="AW317" s="170">
        <f>'Projection - England'!$D$13*'Eng19'!AP317</f>
        <v>0</v>
      </c>
      <c r="AX317" s="170">
        <f>'Projection - England'!$D$13*'Eng19'!AQ317</f>
        <v>0</v>
      </c>
      <c r="AY317" s="170">
        <f>'Projection - England'!$E$13*'Eng19'!AP317</f>
        <v>1345.7656690758158</v>
      </c>
      <c r="AZ317" s="170">
        <f>'Projection - England'!$E$13*'Eng19'!AQ317</f>
        <v>0</v>
      </c>
      <c r="BA317" s="170">
        <f>'Projection - England'!$F$13*'Eng19'!AP317</f>
        <v>2761.8649439822775</v>
      </c>
      <c r="BB317" s="170">
        <f>'Projection - England'!$F$13*'Eng19'!AQ317</f>
        <v>0</v>
      </c>
      <c r="BC317" s="170">
        <f>'Projection - England'!$G$13*'Eng19'!AP317</f>
        <v>1358.8702630750124</v>
      </c>
      <c r="BD317" s="170">
        <f>'Projection - England'!$G$13*'Eng19'!AQ317</f>
        <v>0</v>
      </c>
    </row>
    <row r="318" spans="1:56" ht="19.95" customHeight="1">
      <c r="A318" s="132" t="s">
        <v>341</v>
      </c>
      <c r="B318" s="20" t="s">
        <v>309</v>
      </c>
      <c r="C318" s="20" t="s">
        <v>21</v>
      </c>
      <c r="D318" s="153">
        <v>11163.920922144931</v>
      </c>
      <c r="E318" s="154">
        <v>16224.87212849057</v>
      </c>
      <c r="F318" s="155">
        <v>1496.7794611485849</v>
      </c>
      <c r="G318" s="156">
        <v>1298.3492539778752</v>
      </c>
      <c r="H318" s="157">
        <v>10906.61145599118</v>
      </c>
      <c r="I318" s="158">
        <v>12683.397826496919</v>
      </c>
      <c r="J318" s="159">
        <v>113.729310789482</v>
      </c>
      <c r="K318" s="160">
        <v>0</v>
      </c>
      <c r="L318" s="161">
        <v>0</v>
      </c>
      <c r="M318" s="162">
        <v>0</v>
      </c>
      <c r="N318" s="163">
        <v>8.3319331654526181</v>
      </c>
      <c r="O318" s="164">
        <v>637.06498775088141</v>
      </c>
      <c r="P318" s="170">
        <f t="shared" si="111"/>
        <v>54533.057279955872</v>
      </c>
      <c r="Q318" s="86">
        <f t="shared" si="126"/>
        <v>-0.94506059310872403</v>
      </c>
      <c r="R318" s="86">
        <f t="shared" si="127"/>
        <v>0</v>
      </c>
      <c r="S318" s="86">
        <f t="shared" si="128"/>
        <v>0</v>
      </c>
      <c r="T318" s="86">
        <f t="shared" si="129"/>
        <v>0</v>
      </c>
      <c r="U318" s="86">
        <f t="shared" si="130"/>
        <v>-8.8357360441388269E-2</v>
      </c>
      <c r="V318" s="86">
        <f t="shared" si="131"/>
        <v>0</v>
      </c>
      <c r="W318" s="86">
        <f t="shared" si="132"/>
        <v>0</v>
      </c>
      <c r="X318" s="86">
        <f t="shared" si="133"/>
        <v>0</v>
      </c>
      <c r="Y318" s="86">
        <f t="shared" si="134"/>
        <v>0</v>
      </c>
      <c r="Z318" s="86">
        <f t="shared" si="135"/>
        <v>0</v>
      </c>
      <c r="AA318" s="86">
        <f t="shared" si="136"/>
        <v>0</v>
      </c>
      <c r="AB318" s="86">
        <f t="shared" si="137"/>
        <v>0</v>
      </c>
      <c r="AD318" s="170">
        <f t="shared" si="112"/>
        <v>-10550.581728101182</v>
      </c>
      <c r="AE318" s="170">
        <f t="shared" si="113"/>
        <v>0</v>
      </c>
      <c r="AF318" s="170">
        <f t="shared" si="114"/>
        <v>0</v>
      </c>
      <c r="AG318" s="170">
        <f t="shared" si="115"/>
        <v>0</v>
      </c>
      <c r="AH318" s="170">
        <f t="shared" si="116"/>
        <v>-963.67939961118725</v>
      </c>
      <c r="AI318" s="170">
        <f t="shared" si="117"/>
        <v>0</v>
      </c>
      <c r="AJ318" s="170">
        <f t="shared" si="118"/>
        <v>0</v>
      </c>
      <c r="AK318" s="170">
        <f t="shared" si="119"/>
        <v>0</v>
      </c>
      <c r="AL318" s="170">
        <f t="shared" si="120"/>
        <v>0</v>
      </c>
      <c r="AM318" s="170">
        <f t="shared" si="121"/>
        <v>0</v>
      </c>
      <c r="AN318" s="170">
        <f t="shared" si="122"/>
        <v>0</v>
      </c>
      <c r="AO318" s="170">
        <f t="shared" si="123"/>
        <v>0</v>
      </c>
      <c r="AP318" s="170">
        <f t="shared" si="124"/>
        <v>11514.261127712369</v>
      </c>
      <c r="AQ318" s="170">
        <f t="shared" si="125"/>
        <v>0</v>
      </c>
      <c r="AR318" s="170"/>
      <c r="AS318" s="170">
        <f>'Projection - England'!$B$13*'Eng19'!AP318</f>
        <v>0</v>
      </c>
      <c r="AT318" s="170">
        <f>'Projection - England'!$B$13*'Eng19'!AQ318</f>
        <v>0</v>
      </c>
      <c r="AU318" s="170">
        <f>'Projection - England'!$C$13*'Eng19'!AP318</f>
        <v>6380.0570434075989</v>
      </c>
      <c r="AV318" s="170">
        <f>'Projection - England'!$C$13*'Eng19'!AQ318</f>
        <v>0</v>
      </c>
      <c r="AW318" s="170">
        <f>'Projection - England'!$D$13*'Eng19'!AP318</f>
        <v>0</v>
      </c>
      <c r="AX318" s="170">
        <f>'Projection - England'!$D$13*'Eng19'!AQ318</f>
        <v>0</v>
      </c>
      <c r="AY318" s="170">
        <f>'Projection - England'!$E$13*'Eng19'!AP318</f>
        <v>1263.9594781467952</v>
      </c>
      <c r="AZ318" s="170">
        <f>'Projection - England'!$E$13*'Eng19'!AQ318</f>
        <v>0</v>
      </c>
      <c r="BA318" s="170">
        <f>'Projection - England'!$F$13*'Eng19'!AP318</f>
        <v>2593.9771340021471</v>
      </c>
      <c r="BB318" s="170">
        <f>'Projection - England'!$F$13*'Eng19'!AQ318</f>
        <v>0</v>
      </c>
      <c r="BC318" s="170">
        <f>'Projection - England'!$G$13*'Eng19'!AP318</f>
        <v>1276.2674721558301</v>
      </c>
      <c r="BD318" s="170">
        <f>'Projection - England'!$G$13*'Eng19'!AQ318</f>
        <v>0</v>
      </c>
    </row>
    <row r="319" spans="1:56" ht="19.95" customHeight="1">
      <c r="A319" s="132" t="s">
        <v>342</v>
      </c>
      <c r="B319" s="20" t="s">
        <v>309</v>
      </c>
      <c r="C319" s="20" t="s">
        <v>21</v>
      </c>
      <c r="D319" s="153">
        <v>14463.243372630006</v>
      </c>
      <c r="E319" s="154">
        <v>21019.87965703669</v>
      </c>
      <c r="F319" s="155">
        <v>4795.4103821048911</v>
      </c>
      <c r="G319" s="156">
        <v>4159.6759267032585</v>
      </c>
      <c r="H319" s="157">
        <v>7108.0353288196402</v>
      </c>
      <c r="I319" s="158">
        <v>0</v>
      </c>
      <c r="J319" s="159">
        <v>1881.29089209104</v>
      </c>
      <c r="K319" s="160">
        <v>0</v>
      </c>
      <c r="L319" s="161">
        <v>0</v>
      </c>
      <c r="M319" s="162">
        <v>0</v>
      </c>
      <c r="N319" s="163">
        <v>0</v>
      </c>
      <c r="O319" s="164">
        <v>0</v>
      </c>
      <c r="P319" s="170">
        <f t="shared" si="111"/>
        <v>53427.535559385527</v>
      </c>
      <c r="Q319" s="86">
        <f t="shared" si="126"/>
        <v>-0.94506059310872403</v>
      </c>
      <c r="R319" s="86">
        <f t="shared" si="127"/>
        <v>0</v>
      </c>
      <c r="S319" s="86">
        <f t="shared" si="128"/>
        <v>0</v>
      </c>
      <c r="T319" s="86">
        <f t="shared" si="129"/>
        <v>0</v>
      </c>
      <c r="U319" s="86">
        <f t="shared" si="130"/>
        <v>-8.8357360441388269E-2</v>
      </c>
      <c r="V319" s="86">
        <f t="shared" si="131"/>
        <v>0</v>
      </c>
      <c r="W319" s="86">
        <f t="shared" si="132"/>
        <v>0</v>
      </c>
      <c r="X319" s="86">
        <f t="shared" si="133"/>
        <v>0</v>
      </c>
      <c r="Y319" s="86">
        <f t="shared" si="134"/>
        <v>0</v>
      </c>
      <c r="Z319" s="86">
        <f t="shared" si="135"/>
        <v>0</v>
      </c>
      <c r="AA319" s="86">
        <f t="shared" si="136"/>
        <v>0</v>
      </c>
      <c r="AB319" s="86">
        <f t="shared" si="137"/>
        <v>0</v>
      </c>
      <c r="AD319" s="170">
        <f t="shared" si="112"/>
        <v>-13668.641360013535</v>
      </c>
      <c r="AE319" s="170">
        <f t="shared" si="113"/>
        <v>0</v>
      </c>
      <c r="AF319" s="170">
        <f t="shared" si="114"/>
        <v>0</v>
      </c>
      <c r="AG319" s="170">
        <f t="shared" si="115"/>
        <v>0</v>
      </c>
      <c r="AH319" s="170">
        <f t="shared" si="116"/>
        <v>-628.04723957863871</v>
      </c>
      <c r="AI319" s="170">
        <f t="shared" si="117"/>
        <v>0</v>
      </c>
      <c r="AJ319" s="170">
        <f t="shared" si="118"/>
        <v>0</v>
      </c>
      <c r="AK319" s="170">
        <f t="shared" si="119"/>
        <v>0</v>
      </c>
      <c r="AL319" s="170">
        <f t="shared" si="120"/>
        <v>0</v>
      </c>
      <c r="AM319" s="170">
        <f t="shared" si="121"/>
        <v>0</v>
      </c>
      <c r="AN319" s="170">
        <f t="shared" si="122"/>
        <v>0</v>
      </c>
      <c r="AO319" s="170">
        <f t="shared" si="123"/>
        <v>0</v>
      </c>
      <c r="AP319" s="170">
        <f t="shared" si="124"/>
        <v>14296.688599592173</v>
      </c>
      <c r="AQ319" s="170">
        <f t="shared" si="125"/>
        <v>0</v>
      </c>
      <c r="AR319" s="170"/>
      <c r="AS319" s="170">
        <f>'Projection - England'!$B$13*'Eng19'!AP319</f>
        <v>0</v>
      </c>
      <c r="AT319" s="170">
        <f>'Projection - England'!$B$13*'Eng19'!AQ319</f>
        <v>0</v>
      </c>
      <c r="AU319" s="170">
        <f>'Projection - England'!$C$13*'Eng19'!AP319</f>
        <v>7921.8013023607127</v>
      </c>
      <c r="AV319" s="170">
        <f>'Projection - England'!$C$13*'Eng19'!AQ319</f>
        <v>0</v>
      </c>
      <c r="AW319" s="170">
        <f>'Projection - England'!$D$13*'Eng19'!AP319</f>
        <v>0</v>
      </c>
      <c r="AX319" s="170">
        <f>'Projection - England'!$D$13*'Eng19'!AQ319</f>
        <v>0</v>
      </c>
      <c r="AY319" s="170">
        <f>'Projection - England'!$E$13*'Eng19'!AP319</f>
        <v>1569.3959743605326</v>
      </c>
      <c r="AZ319" s="170">
        <f>'Projection - England'!$E$13*'Eng19'!AQ319</f>
        <v>0</v>
      </c>
      <c r="BA319" s="170">
        <f>'Projection - England'!$F$13*'Eng19'!AP319</f>
        <v>3220.8131210464662</v>
      </c>
      <c r="BB319" s="170">
        <f>'Projection - England'!$F$13*'Eng19'!AQ319</f>
        <v>0</v>
      </c>
      <c r="BC319" s="170">
        <f>'Projection - England'!$G$13*'Eng19'!AP319</f>
        <v>1584.6782018244655</v>
      </c>
      <c r="BD319" s="170">
        <f>'Projection - England'!$G$13*'Eng19'!AQ319</f>
        <v>0</v>
      </c>
    </row>
    <row r="320" spans="1:56" ht="19.95" customHeight="1">
      <c r="A320" s="132" t="s">
        <v>343</v>
      </c>
      <c r="B320" s="20" t="s">
        <v>309</v>
      </c>
      <c r="C320" s="20" t="s">
        <v>21</v>
      </c>
      <c r="D320" s="153">
        <v>12569.710365919156</v>
      </c>
      <c r="E320" s="154">
        <v>18267.949477737544</v>
      </c>
      <c r="F320" s="155">
        <v>2929.0401571044968</v>
      </c>
      <c r="G320" s="156">
        <v>2540.7330883132336</v>
      </c>
      <c r="H320" s="157">
        <v>11015.2042912908</v>
      </c>
      <c r="I320" s="158">
        <v>6561.2434142917009</v>
      </c>
      <c r="J320" s="159">
        <v>887.42828851829802</v>
      </c>
      <c r="K320" s="160">
        <v>0</v>
      </c>
      <c r="L320" s="161">
        <v>0</v>
      </c>
      <c r="M320" s="162">
        <v>0</v>
      </c>
      <c r="N320" s="163">
        <v>3.9337701289938978</v>
      </c>
      <c r="O320" s="164">
        <v>300.77860314979409</v>
      </c>
      <c r="P320" s="170">
        <f t="shared" si="111"/>
        <v>55076.021456454015</v>
      </c>
      <c r="Q320" s="86">
        <f t="shared" si="126"/>
        <v>-0.94506059310872403</v>
      </c>
      <c r="R320" s="86">
        <f t="shared" si="127"/>
        <v>0</v>
      </c>
      <c r="S320" s="86">
        <f t="shared" si="128"/>
        <v>0</v>
      </c>
      <c r="T320" s="86">
        <f t="shared" si="129"/>
        <v>0</v>
      </c>
      <c r="U320" s="86">
        <f t="shared" si="130"/>
        <v>-8.8357360441388269E-2</v>
      </c>
      <c r="V320" s="86">
        <f t="shared" si="131"/>
        <v>0</v>
      </c>
      <c r="W320" s="86">
        <f t="shared" si="132"/>
        <v>0</v>
      </c>
      <c r="X320" s="86">
        <f t="shared" si="133"/>
        <v>0</v>
      </c>
      <c r="Y320" s="86">
        <f t="shared" si="134"/>
        <v>0</v>
      </c>
      <c r="Z320" s="86">
        <f t="shared" si="135"/>
        <v>0</v>
      </c>
      <c r="AA320" s="86">
        <f t="shared" si="136"/>
        <v>0</v>
      </c>
      <c r="AB320" s="86">
        <f t="shared" si="137"/>
        <v>0</v>
      </c>
      <c r="AD320" s="170">
        <f t="shared" si="112"/>
        <v>-11879.137933620434</v>
      </c>
      <c r="AE320" s="170">
        <f t="shared" si="113"/>
        <v>0</v>
      </c>
      <c r="AF320" s="170">
        <f t="shared" si="114"/>
        <v>0</v>
      </c>
      <c r="AG320" s="170">
        <f t="shared" si="115"/>
        <v>0</v>
      </c>
      <c r="AH320" s="170">
        <f t="shared" si="116"/>
        <v>-973.27437590110799</v>
      </c>
      <c r="AI320" s="170">
        <f t="shared" si="117"/>
        <v>0</v>
      </c>
      <c r="AJ320" s="170">
        <f t="shared" si="118"/>
        <v>0</v>
      </c>
      <c r="AK320" s="170">
        <f t="shared" si="119"/>
        <v>0</v>
      </c>
      <c r="AL320" s="170">
        <f t="shared" si="120"/>
        <v>0</v>
      </c>
      <c r="AM320" s="170">
        <f t="shared" si="121"/>
        <v>0</v>
      </c>
      <c r="AN320" s="170">
        <f t="shared" si="122"/>
        <v>0</v>
      </c>
      <c r="AO320" s="170">
        <f t="shared" si="123"/>
        <v>0</v>
      </c>
      <c r="AP320" s="170">
        <f t="shared" si="124"/>
        <v>12852.412309521542</v>
      </c>
      <c r="AQ320" s="170">
        <f t="shared" si="125"/>
        <v>0</v>
      </c>
      <c r="AR320" s="170"/>
      <c r="AS320" s="170">
        <f>'Projection - England'!$B$13*'Eng19'!AP320</f>
        <v>0</v>
      </c>
      <c r="AT320" s="170">
        <f>'Projection - England'!$B$13*'Eng19'!AQ320</f>
        <v>0</v>
      </c>
      <c r="AU320" s="170">
        <f>'Projection - England'!$C$13*'Eng19'!AP320</f>
        <v>7121.5271888169236</v>
      </c>
      <c r="AV320" s="170">
        <f>'Projection - England'!$C$13*'Eng19'!AQ320</f>
        <v>0</v>
      </c>
      <c r="AW320" s="170">
        <f>'Projection - England'!$D$13*'Eng19'!AP320</f>
        <v>0</v>
      </c>
      <c r="AX320" s="170">
        <f>'Projection - England'!$D$13*'Eng19'!AQ320</f>
        <v>0</v>
      </c>
      <c r="AY320" s="170">
        <f>'Projection - England'!$E$13*'Eng19'!AP320</f>
        <v>1410.8528698009304</v>
      </c>
      <c r="AZ320" s="170">
        <f>'Projection - England'!$E$13*'Eng19'!AQ320</f>
        <v>0</v>
      </c>
      <c r="BA320" s="170">
        <f>'Projection - England'!$F$13*'Eng19'!AP320</f>
        <v>2895.4409907750901</v>
      </c>
      <c r="BB320" s="170">
        <f>'Projection - England'!$F$13*'Eng19'!AQ320</f>
        <v>0</v>
      </c>
      <c r="BC320" s="170">
        <f>'Projection - England'!$G$13*'Eng19'!AP320</f>
        <v>1424.5912601286013</v>
      </c>
      <c r="BD320" s="170">
        <f>'Projection - England'!$G$13*'Eng19'!AQ320</f>
        <v>0</v>
      </c>
    </row>
    <row r="321" spans="1:56" ht="19.95" customHeight="1">
      <c r="A321" s="132" t="s">
        <v>344</v>
      </c>
      <c r="B321" s="20" t="s">
        <v>309</v>
      </c>
      <c r="C321" s="20" t="s">
        <v>21</v>
      </c>
      <c r="D321" s="153">
        <v>11812.506336000903</v>
      </c>
      <c r="E321" s="154">
        <v>17167.4814032789</v>
      </c>
      <c r="F321" s="155">
        <v>5073.9631880883517</v>
      </c>
      <c r="G321" s="156">
        <v>4401.3005863338385</v>
      </c>
      <c r="H321" s="157">
        <v>5401.4488823143502</v>
      </c>
      <c r="I321" s="158">
        <v>0</v>
      </c>
      <c r="J321" s="159">
        <v>1871.0198945351201</v>
      </c>
      <c r="K321" s="160">
        <v>0</v>
      </c>
      <c r="L321" s="161">
        <v>0</v>
      </c>
      <c r="M321" s="162">
        <v>0</v>
      </c>
      <c r="N321" s="163">
        <v>5.6252867078252962</v>
      </c>
      <c r="O321" s="164">
        <v>430.1130525716647</v>
      </c>
      <c r="P321" s="170">
        <f t="shared" si="111"/>
        <v>46163.458629830951</v>
      </c>
      <c r="Q321" s="86">
        <f t="shared" si="126"/>
        <v>-0.94506059310872403</v>
      </c>
      <c r="R321" s="86">
        <f t="shared" si="127"/>
        <v>0</v>
      </c>
      <c r="S321" s="86">
        <f t="shared" si="128"/>
        <v>0</v>
      </c>
      <c r="T321" s="86">
        <f t="shared" si="129"/>
        <v>0</v>
      </c>
      <c r="U321" s="86">
        <f t="shared" si="130"/>
        <v>-8.8357360441388269E-2</v>
      </c>
      <c r="V321" s="86">
        <f t="shared" si="131"/>
        <v>0</v>
      </c>
      <c r="W321" s="86">
        <f t="shared" si="132"/>
        <v>0</v>
      </c>
      <c r="X321" s="86">
        <f t="shared" si="133"/>
        <v>0</v>
      </c>
      <c r="Y321" s="86">
        <f t="shared" si="134"/>
        <v>0</v>
      </c>
      <c r="Z321" s="86">
        <f t="shared" si="135"/>
        <v>0</v>
      </c>
      <c r="AA321" s="86">
        <f t="shared" si="136"/>
        <v>0</v>
      </c>
      <c r="AB321" s="86">
        <f t="shared" si="137"/>
        <v>0</v>
      </c>
      <c r="AD321" s="170">
        <f t="shared" si="112"/>
        <v>-11163.534244001574</v>
      </c>
      <c r="AE321" s="170">
        <f t="shared" si="113"/>
        <v>0</v>
      </c>
      <c r="AF321" s="170">
        <f t="shared" si="114"/>
        <v>0</v>
      </c>
      <c r="AG321" s="170">
        <f t="shared" si="115"/>
        <v>0</v>
      </c>
      <c r="AH321" s="170">
        <f t="shared" si="116"/>
        <v>-477.25776580038286</v>
      </c>
      <c r="AI321" s="170">
        <f t="shared" si="117"/>
        <v>0</v>
      </c>
      <c r="AJ321" s="170">
        <f t="shared" si="118"/>
        <v>0</v>
      </c>
      <c r="AK321" s="170">
        <f t="shared" si="119"/>
        <v>0</v>
      </c>
      <c r="AL321" s="170">
        <f t="shared" si="120"/>
        <v>0</v>
      </c>
      <c r="AM321" s="170">
        <f t="shared" si="121"/>
        <v>0</v>
      </c>
      <c r="AN321" s="170">
        <f t="shared" si="122"/>
        <v>0</v>
      </c>
      <c r="AO321" s="170">
        <f t="shared" si="123"/>
        <v>0</v>
      </c>
      <c r="AP321" s="170">
        <f t="shared" si="124"/>
        <v>11640.792009801957</v>
      </c>
      <c r="AQ321" s="170">
        <f t="shared" si="125"/>
        <v>0</v>
      </c>
      <c r="AR321" s="170"/>
      <c r="AS321" s="170">
        <f>'Projection - England'!$B$13*'Eng19'!AP321</f>
        <v>0</v>
      </c>
      <c r="AT321" s="170">
        <f>'Projection - England'!$B$13*'Eng19'!AQ321</f>
        <v>0</v>
      </c>
      <c r="AU321" s="170">
        <f>'Projection - England'!$C$13*'Eng19'!AP321</f>
        <v>6450.1678595972126</v>
      </c>
      <c r="AV321" s="170">
        <f>'Projection - England'!$C$13*'Eng19'!AQ321</f>
        <v>0</v>
      </c>
      <c r="AW321" s="170">
        <f>'Projection - England'!$D$13*'Eng19'!AP321</f>
        <v>0</v>
      </c>
      <c r="AX321" s="170">
        <f>'Projection - England'!$D$13*'Eng19'!AQ321</f>
        <v>0</v>
      </c>
      <c r="AY321" s="170">
        <f>'Projection - England'!$E$13*'Eng19'!AP321</f>
        <v>1277.8492020223889</v>
      </c>
      <c r="AZ321" s="170">
        <f>'Projection - England'!$E$13*'Eng19'!AQ321</f>
        <v>0</v>
      </c>
      <c r="BA321" s="170">
        <f>'Projection - England'!$F$13*'Eng19'!AP321</f>
        <v>2622.4824988922628</v>
      </c>
      <c r="BB321" s="170">
        <f>'Projection - England'!$F$13*'Eng19'!AQ321</f>
        <v>0</v>
      </c>
      <c r="BC321" s="170">
        <f>'Projection - England'!$G$13*'Eng19'!AP321</f>
        <v>1290.2924492900954</v>
      </c>
      <c r="BD321" s="170">
        <f>'Projection - England'!$G$13*'Eng19'!AQ321</f>
        <v>0</v>
      </c>
    </row>
    <row r="322" spans="1:56" ht="19.95" customHeight="1">
      <c r="A322" s="132" t="s">
        <v>345</v>
      </c>
      <c r="B322" s="20" t="s">
        <v>309</v>
      </c>
      <c r="C322" s="20" t="s">
        <v>21</v>
      </c>
      <c r="D322" s="153">
        <v>11036.093622899098</v>
      </c>
      <c r="E322" s="154">
        <v>16039.096754474802</v>
      </c>
      <c r="F322" s="155">
        <v>6400.6294722654884</v>
      </c>
      <c r="G322" s="156">
        <v>5552.0888120202117</v>
      </c>
      <c r="H322" s="157">
        <v>3546.9866804089302</v>
      </c>
      <c r="I322" s="158">
        <v>0</v>
      </c>
      <c r="J322" s="159">
        <v>1821.25529862964</v>
      </c>
      <c r="K322" s="160">
        <v>0</v>
      </c>
      <c r="L322" s="161">
        <v>0</v>
      </c>
      <c r="M322" s="162">
        <v>0</v>
      </c>
      <c r="N322" s="163">
        <v>8.810982916645969</v>
      </c>
      <c r="O322" s="164">
        <v>673.69344093404811</v>
      </c>
      <c r="P322" s="170">
        <f t="shared" si="111"/>
        <v>45078.655064548868</v>
      </c>
      <c r="Q322" s="86">
        <f t="shared" si="126"/>
        <v>-0.94506059310872403</v>
      </c>
      <c r="R322" s="86">
        <f t="shared" si="127"/>
        <v>0</v>
      </c>
      <c r="S322" s="86">
        <f t="shared" si="128"/>
        <v>0</v>
      </c>
      <c r="T322" s="86">
        <f t="shared" si="129"/>
        <v>0</v>
      </c>
      <c r="U322" s="86">
        <f t="shared" si="130"/>
        <v>-8.8357360441388269E-2</v>
      </c>
      <c r="V322" s="86">
        <f t="shared" si="131"/>
        <v>0</v>
      </c>
      <c r="W322" s="86">
        <f t="shared" si="132"/>
        <v>0</v>
      </c>
      <c r="X322" s="86">
        <f t="shared" si="133"/>
        <v>0</v>
      </c>
      <c r="Y322" s="86">
        <f t="shared" si="134"/>
        <v>0</v>
      </c>
      <c r="Z322" s="86">
        <f t="shared" si="135"/>
        <v>0</v>
      </c>
      <c r="AA322" s="86">
        <f t="shared" si="136"/>
        <v>0</v>
      </c>
      <c r="AB322" s="86">
        <f t="shared" si="137"/>
        <v>0</v>
      </c>
      <c r="AD322" s="170">
        <f t="shared" si="112"/>
        <v>-10429.777184860428</v>
      </c>
      <c r="AE322" s="170">
        <f t="shared" si="113"/>
        <v>0</v>
      </c>
      <c r="AF322" s="170">
        <f t="shared" si="114"/>
        <v>0</v>
      </c>
      <c r="AG322" s="170">
        <f t="shared" si="115"/>
        <v>0</v>
      </c>
      <c r="AH322" s="170">
        <f t="shared" si="116"/>
        <v>-313.40238060169509</v>
      </c>
      <c r="AI322" s="170">
        <f t="shared" si="117"/>
        <v>0</v>
      </c>
      <c r="AJ322" s="170">
        <f t="shared" si="118"/>
        <v>0</v>
      </c>
      <c r="AK322" s="170">
        <f t="shared" si="119"/>
        <v>0</v>
      </c>
      <c r="AL322" s="170">
        <f t="shared" si="120"/>
        <v>0</v>
      </c>
      <c r="AM322" s="170">
        <f t="shared" si="121"/>
        <v>0</v>
      </c>
      <c r="AN322" s="170">
        <f t="shared" si="122"/>
        <v>0</v>
      </c>
      <c r="AO322" s="170">
        <f t="shared" si="123"/>
        <v>0</v>
      </c>
      <c r="AP322" s="170">
        <f t="shared" si="124"/>
        <v>10743.179565462124</v>
      </c>
      <c r="AQ322" s="170">
        <f t="shared" si="125"/>
        <v>0</v>
      </c>
      <c r="AR322" s="170"/>
      <c r="AS322" s="170">
        <f>'Projection - England'!$B$13*'Eng19'!AP322</f>
        <v>0</v>
      </c>
      <c r="AT322" s="170">
        <f>'Projection - England'!$B$13*'Eng19'!AQ322</f>
        <v>0</v>
      </c>
      <c r="AU322" s="170">
        <f>'Projection - England'!$C$13*'Eng19'!AP322</f>
        <v>5952.8004181052502</v>
      </c>
      <c r="AV322" s="170">
        <f>'Projection - England'!$C$13*'Eng19'!AQ322</f>
        <v>0</v>
      </c>
      <c r="AW322" s="170">
        <f>'Projection - England'!$D$13*'Eng19'!AP322</f>
        <v>0</v>
      </c>
      <c r="AX322" s="170">
        <f>'Projection - England'!$D$13*'Eng19'!AQ322</f>
        <v>0</v>
      </c>
      <c r="AY322" s="170">
        <f>'Projection - England'!$E$13*'Eng19'!AP322</f>
        <v>1179.3152410376729</v>
      </c>
      <c r="AZ322" s="170">
        <f>'Projection - England'!$E$13*'Eng19'!AQ322</f>
        <v>0</v>
      </c>
      <c r="BA322" s="170">
        <f>'Projection - England'!$F$13*'Eng19'!AP322</f>
        <v>2420.2649071607902</v>
      </c>
      <c r="BB322" s="170">
        <f>'Projection - England'!$F$13*'Eng19'!AQ322</f>
        <v>0</v>
      </c>
      <c r="BC322" s="170">
        <f>'Projection - England'!$G$13*'Eng19'!AP322</f>
        <v>1190.7989991584136</v>
      </c>
      <c r="BD322" s="170">
        <f>'Projection - England'!$G$13*'Eng19'!AQ322</f>
        <v>0</v>
      </c>
    </row>
    <row r="323" spans="1:56" ht="19.95" customHeight="1">
      <c r="A323" s="132" t="s">
        <v>346</v>
      </c>
      <c r="B323" s="20" t="s">
        <v>309</v>
      </c>
      <c r="C323" s="20" t="s">
        <v>21</v>
      </c>
      <c r="D323" s="153">
        <v>11483.570800586676</v>
      </c>
      <c r="E323" s="154">
        <v>16689.429199413324</v>
      </c>
      <c r="F323" s="155">
        <v>6990.3611165003631</v>
      </c>
      <c r="G323" s="156">
        <v>6063.6388834996369</v>
      </c>
      <c r="H323" s="157">
        <v>2503</v>
      </c>
      <c r="I323" s="158">
        <v>0</v>
      </c>
      <c r="J323" s="159">
        <v>1043</v>
      </c>
      <c r="K323" s="160">
        <v>0</v>
      </c>
      <c r="L323" s="161">
        <v>0</v>
      </c>
      <c r="M323" s="162">
        <v>0</v>
      </c>
      <c r="N323" s="163">
        <v>15.298090959348228</v>
      </c>
      <c r="O323" s="164">
        <v>1169.7019090406518</v>
      </c>
      <c r="P323" s="170">
        <f t="shared" si="111"/>
        <v>45958</v>
      </c>
      <c r="Q323" s="86">
        <f t="shared" si="126"/>
        <v>-0.94506059310872403</v>
      </c>
      <c r="R323" s="86">
        <f t="shared" si="127"/>
        <v>0</v>
      </c>
      <c r="S323" s="86">
        <f t="shared" si="128"/>
        <v>0</v>
      </c>
      <c r="T323" s="86">
        <f t="shared" si="129"/>
        <v>0</v>
      </c>
      <c r="U323" s="86">
        <f t="shared" si="130"/>
        <v>-8.8357360441388269E-2</v>
      </c>
      <c r="V323" s="86">
        <f t="shared" si="131"/>
        <v>0</v>
      </c>
      <c r="W323" s="86">
        <f t="shared" si="132"/>
        <v>0</v>
      </c>
      <c r="X323" s="86">
        <f t="shared" si="133"/>
        <v>0</v>
      </c>
      <c r="Y323" s="86">
        <f t="shared" si="134"/>
        <v>0</v>
      </c>
      <c r="Z323" s="86">
        <f t="shared" si="135"/>
        <v>0</v>
      </c>
      <c r="AA323" s="86">
        <f t="shared" si="136"/>
        <v>0</v>
      </c>
      <c r="AB323" s="86">
        <f t="shared" si="137"/>
        <v>0</v>
      </c>
      <c r="AD323" s="170">
        <f t="shared" si="112"/>
        <v>-10852.67023180847</v>
      </c>
      <c r="AE323" s="170">
        <f t="shared" si="113"/>
        <v>0</v>
      </c>
      <c r="AF323" s="170">
        <f t="shared" si="114"/>
        <v>0</v>
      </c>
      <c r="AG323" s="170">
        <f t="shared" si="115"/>
        <v>0</v>
      </c>
      <c r="AH323" s="170">
        <f t="shared" si="116"/>
        <v>-221.15847318479484</v>
      </c>
      <c r="AI323" s="170">
        <f t="shared" si="117"/>
        <v>0</v>
      </c>
      <c r="AJ323" s="170">
        <f t="shared" si="118"/>
        <v>0</v>
      </c>
      <c r="AK323" s="170">
        <f t="shared" si="119"/>
        <v>0</v>
      </c>
      <c r="AL323" s="170">
        <f t="shared" si="120"/>
        <v>0</v>
      </c>
      <c r="AM323" s="170">
        <f t="shared" si="121"/>
        <v>0</v>
      </c>
      <c r="AN323" s="170">
        <f t="shared" si="122"/>
        <v>0</v>
      </c>
      <c r="AO323" s="170">
        <f t="shared" si="123"/>
        <v>0</v>
      </c>
      <c r="AP323" s="170">
        <f t="shared" si="124"/>
        <v>11073.828704993264</v>
      </c>
      <c r="AQ323" s="170">
        <f t="shared" si="125"/>
        <v>0</v>
      </c>
      <c r="AR323" s="170"/>
      <c r="AS323" s="170">
        <f>'Projection - England'!$B$13*'Eng19'!AP323</f>
        <v>0</v>
      </c>
      <c r="AT323" s="170">
        <f>'Projection - England'!$B$13*'Eng19'!AQ323</f>
        <v>0</v>
      </c>
      <c r="AU323" s="170">
        <f>'Projection - England'!$C$13*'Eng19'!AP323</f>
        <v>6136.0132485390723</v>
      </c>
      <c r="AV323" s="170">
        <f>'Projection - England'!$C$13*'Eng19'!AQ323</f>
        <v>0</v>
      </c>
      <c r="AW323" s="170">
        <f>'Projection - England'!$D$13*'Eng19'!AP323</f>
        <v>0</v>
      </c>
      <c r="AX323" s="170">
        <f>'Projection - England'!$D$13*'Eng19'!AQ323</f>
        <v>0</v>
      </c>
      <c r="AY323" s="170">
        <f>'Projection - England'!$E$13*'Eng19'!AP323</f>
        <v>1215.6117180079239</v>
      </c>
      <c r="AZ323" s="170">
        <f>'Projection - England'!$E$13*'Eng19'!AQ323</f>
        <v>0</v>
      </c>
      <c r="BA323" s="170">
        <f>'Projection - England'!$F$13*'Eng19'!AP323</f>
        <v>2494.7548199574499</v>
      </c>
      <c r="BB323" s="170">
        <f>'Projection - England'!$F$13*'Eng19'!AQ323</f>
        <v>0</v>
      </c>
      <c r="BC323" s="170">
        <f>'Projection - England'!$G$13*'Eng19'!AP323</f>
        <v>1227.4489184888214</v>
      </c>
      <c r="BD323" s="170">
        <f>'Projection - England'!$G$13*'Eng19'!AQ323</f>
        <v>0</v>
      </c>
    </row>
    <row r="324" spans="1:56" ht="19.95" customHeight="1">
      <c r="A324" s="132" t="s">
        <v>347</v>
      </c>
      <c r="B324" s="20" t="s">
        <v>309</v>
      </c>
      <c r="C324" s="20" t="s">
        <v>21</v>
      </c>
      <c r="D324" s="153">
        <v>12310.964142063904</v>
      </c>
      <c r="E324" s="154">
        <v>17891.905574788194</v>
      </c>
      <c r="F324" s="155">
        <v>2055.0895258535625</v>
      </c>
      <c r="G324" s="156">
        <v>1782.6433499442874</v>
      </c>
      <c r="H324" s="157">
        <v>11357.96600065382</v>
      </c>
      <c r="I324" s="158">
        <v>8894.9980441226817</v>
      </c>
      <c r="J324" s="159">
        <v>507.05480327562901</v>
      </c>
      <c r="K324" s="160">
        <v>0</v>
      </c>
      <c r="L324" s="161">
        <v>0</v>
      </c>
      <c r="M324" s="162">
        <v>0</v>
      </c>
      <c r="N324" s="163">
        <v>25.680247702333261</v>
      </c>
      <c r="O324" s="164">
        <v>1963.5283148647068</v>
      </c>
      <c r="P324" s="170">
        <f t="shared" ref="P324:P387" si="138">O324+N324+M324+L324+K324+J324+I324+H324+G324+F324+E324+D324</f>
        <v>56789.830003269111</v>
      </c>
      <c r="Q324" s="86">
        <f t="shared" si="126"/>
        <v>-0.94506059310872403</v>
      </c>
      <c r="R324" s="86">
        <f t="shared" si="127"/>
        <v>0</v>
      </c>
      <c r="S324" s="86">
        <f t="shared" si="128"/>
        <v>0</v>
      </c>
      <c r="T324" s="86">
        <f t="shared" si="129"/>
        <v>0</v>
      </c>
      <c r="U324" s="86">
        <f t="shared" si="130"/>
        <v>-8.8357360441388269E-2</v>
      </c>
      <c r="V324" s="86">
        <f t="shared" si="131"/>
        <v>0</v>
      </c>
      <c r="W324" s="86">
        <f t="shared" si="132"/>
        <v>0</v>
      </c>
      <c r="X324" s="86">
        <f t="shared" si="133"/>
        <v>0</v>
      </c>
      <c r="Y324" s="86">
        <f t="shared" si="134"/>
        <v>0</v>
      </c>
      <c r="Z324" s="86">
        <f t="shared" si="135"/>
        <v>0</v>
      </c>
      <c r="AA324" s="86">
        <f t="shared" si="136"/>
        <v>0</v>
      </c>
      <c r="AB324" s="86">
        <f t="shared" si="137"/>
        <v>0</v>
      </c>
      <c r="AD324" s="170">
        <f t="shared" ref="AD324:AD387" si="139">Q324*D324</f>
        <v>-11634.607073839146</v>
      </c>
      <c r="AE324" s="170">
        <f t="shared" ref="AE324:AE387" si="140">R324*E324</f>
        <v>0</v>
      </c>
      <c r="AF324" s="170">
        <f t="shared" ref="AF324:AF387" si="141">S324*F324</f>
        <v>0</v>
      </c>
      <c r="AG324" s="170">
        <f t="shared" ref="AG324:AG387" si="142">T324*G324</f>
        <v>0</v>
      </c>
      <c r="AH324" s="170">
        <f t="shared" ref="AH324:AH387" si="143">U324*H324</f>
        <v>-1003.5598958008028</v>
      </c>
      <c r="AI324" s="170">
        <f t="shared" ref="AI324:AI387" si="144">V324*I324</f>
        <v>0</v>
      </c>
      <c r="AJ324" s="170">
        <f t="shared" ref="AJ324:AJ387" si="145">W324*J324</f>
        <v>0</v>
      </c>
      <c r="AK324" s="170">
        <f t="shared" ref="AK324:AK387" si="146">X324*K324</f>
        <v>0</v>
      </c>
      <c r="AL324" s="170">
        <f t="shared" ref="AL324:AL387" si="147">Y324*L324</f>
        <v>0</v>
      </c>
      <c r="AM324" s="170">
        <f t="shared" ref="AM324:AM387" si="148">Z324*M324</f>
        <v>0</v>
      </c>
      <c r="AN324" s="170">
        <f t="shared" ref="AN324:AN387" si="149">AA324*N324</f>
        <v>0</v>
      </c>
      <c r="AO324" s="170">
        <f t="shared" ref="AO324:AO387" si="150">AB324*O324</f>
        <v>0</v>
      </c>
      <c r="AP324" s="170">
        <f t="shared" ref="AP324:AP387" si="151">-(AD324+AF324+AH324+AJ324+AL324+AN324)</f>
        <v>12638.166969639949</v>
      </c>
      <c r="AQ324" s="170">
        <f t="shared" ref="AQ324:AQ387" si="152">-(AE324+AG324+AI324+AK324+AM324+AO324)</f>
        <v>0</v>
      </c>
      <c r="AR324" s="170"/>
      <c r="AS324" s="170">
        <f>'Projection - England'!$B$13*'Eng19'!AP324</f>
        <v>0</v>
      </c>
      <c r="AT324" s="170">
        <f>'Projection - England'!$B$13*'Eng19'!AQ324</f>
        <v>0</v>
      </c>
      <c r="AU324" s="170">
        <f>'Projection - England'!$C$13*'Eng19'!AP324</f>
        <v>7002.8137538368028</v>
      </c>
      <c r="AV324" s="170">
        <f>'Projection - England'!$C$13*'Eng19'!AQ324</f>
        <v>0</v>
      </c>
      <c r="AW324" s="170">
        <f>'Projection - England'!$D$13*'Eng19'!AP324</f>
        <v>0</v>
      </c>
      <c r="AX324" s="170">
        <f>'Projection - England'!$D$13*'Eng19'!AQ324</f>
        <v>0</v>
      </c>
      <c r="AY324" s="170">
        <f>'Projection - England'!$E$13*'Eng19'!AP324</f>
        <v>1387.3344325353062</v>
      </c>
      <c r="AZ324" s="170">
        <f>'Projection - England'!$E$13*'Eng19'!AQ324</f>
        <v>0</v>
      </c>
      <c r="BA324" s="170">
        <f>'Projection - England'!$F$13*'Eng19'!AP324</f>
        <v>2847.1749746968371</v>
      </c>
      <c r="BB324" s="170">
        <f>'Projection - England'!$F$13*'Eng19'!AQ324</f>
        <v>0</v>
      </c>
      <c r="BC324" s="170">
        <f>'Projection - England'!$G$13*'Eng19'!AP324</f>
        <v>1400.8438085710065</v>
      </c>
      <c r="BD324" s="170">
        <f>'Projection - England'!$G$13*'Eng19'!AQ324</f>
        <v>0</v>
      </c>
    </row>
    <row r="325" spans="1:56" ht="19.95" customHeight="1">
      <c r="A325" s="132" t="s">
        <v>348</v>
      </c>
      <c r="B325" s="20" t="s">
        <v>309</v>
      </c>
      <c r="C325" s="20" t="s">
        <v>21</v>
      </c>
      <c r="D325" s="153">
        <v>13135.610429123852</v>
      </c>
      <c r="E325" s="154">
        <v>19090.389570876148</v>
      </c>
      <c r="F325" s="155">
        <v>4791.6156940742494</v>
      </c>
      <c r="G325" s="156">
        <v>4156.3843059257506</v>
      </c>
      <c r="H325" s="157">
        <v>5473</v>
      </c>
      <c r="I325" s="158">
        <v>0</v>
      </c>
      <c r="J325" s="159">
        <v>1806</v>
      </c>
      <c r="K325" s="160">
        <v>0</v>
      </c>
      <c r="L325" s="161">
        <v>0</v>
      </c>
      <c r="M325" s="162">
        <v>0</v>
      </c>
      <c r="N325" s="163">
        <v>0</v>
      </c>
      <c r="O325" s="164">
        <v>0</v>
      </c>
      <c r="P325" s="170">
        <f t="shared" si="138"/>
        <v>48453</v>
      </c>
      <c r="Q325" s="86">
        <f t="shared" ref="Q325:Q388" si="153">Q324</f>
        <v>-0.94506059310872403</v>
      </c>
      <c r="R325" s="86">
        <f t="shared" ref="R325:R388" si="154">R324</f>
        <v>0</v>
      </c>
      <c r="S325" s="86">
        <f t="shared" ref="S325:S388" si="155">S324</f>
        <v>0</v>
      </c>
      <c r="T325" s="86">
        <f t="shared" ref="T325:T388" si="156">T324</f>
        <v>0</v>
      </c>
      <c r="U325" s="86">
        <f t="shared" ref="U325:U388" si="157">U324</f>
        <v>-8.8357360441388269E-2</v>
      </c>
      <c r="V325" s="86">
        <f t="shared" ref="V325:V388" si="158">V324</f>
        <v>0</v>
      </c>
      <c r="W325" s="86">
        <f t="shared" ref="W325:W388" si="159">W324</f>
        <v>0</v>
      </c>
      <c r="X325" s="86">
        <f t="shared" ref="X325:X388" si="160">X324</f>
        <v>0</v>
      </c>
      <c r="Y325" s="86">
        <f t="shared" ref="Y325:Y388" si="161">Y324</f>
        <v>0</v>
      </c>
      <c r="Z325" s="86">
        <f t="shared" ref="Z325:Z388" si="162">Z324</f>
        <v>0</v>
      </c>
      <c r="AA325" s="86">
        <f t="shared" ref="AA325:AA388" si="163">AA324</f>
        <v>0</v>
      </c>
      <c r="AB325" s="86">
        <f t="shared" ref="AB325:AB388" si="164">AB324</f>
        <v>0</v>
      </c>
      <c r="AD325" s="170">
        <f t="shared" si="139"/>
        <v>-12413.947782992927</v>
      </c>
      <c r="AE325" s="170">
        <f t="shared" si="140"/>
        <v>0</v>
      </c>
      <c r="AF325" s="170">
        <f t="shared" si="141"/>
        <v>0</v>
      </c>
      <c r="AG325" s="170">
        <f t="shared" si="142"/>
        <v>0</v>
      </c>
      <c r="AH325" s="170">
        <f t="shared" si="143"/>
        <v>-483.57983369571798</v>
      </c>
      <c r="AI325" s="170">
        <f t="shared" si="144"/>
        <v>0</v>
      </c>
      <c r="AJ325" s="170">
        <f t="shared" si="145"/>
        <v>0</v>
      </c>
      <c r="AK325" s="170">
        <f t="shared" si="146"/>
        <v>0</v>
      </c>
      <c r="AL325" s="170">
        <f t="shared" si="147"/>
        <v>0</v>
      </c>
      <c r="AM325" s="170">
        <f t="shared" si="148"/>
        <v>0</v>
      </c>
      <c r="AN325" s="170">
        <f t="shared" si="149"/>
        <v>0</v>
      </c>
      <c r="AO325" s="170">
        <f t="shared" si="150"/>
        <v>0</v>
      </c>
      <c r="AP325" s="170">
        <f t="shared" si="151"/>
        <v>12897.527616688645</v>
      </c>
      <c r="AQ325" s="170">
        <f t="shared" si="152"/>
        <v>0</v>
      </c>
      <c r="AR325" s="170"/>
      <c r="AS325" s="170">
        <f>'Projection - England'!$B$13*'Eng19'!AP325</f>
        <v>0</v>
      </c>
      <c r="AT325" s="170">
        <f>'Projection - England'!$B$13*'Eng19'!AQ325</f>
        <v>0</v>
      </c>
      <c r="AU325" s="170">
        <f>'Projection - England'!$C$13*'Eng19'!AP325</f>
        <v>7146.5255999233214</v>
      </c>
      <c r="AV325" s="170">
        <f>'Projection - England'!$C$13*'Eng19'!AQ325</f>
        <v>0</v>
      </c>
      <c r="AW325" s="170">
        <f>'Projection - England'!$D$13*'Eng19'!AP325</f>
        <v>0</v>
      </c>
      <c r="AX325" s="170">
        <f>'Projection - England'!$D$13*'Eng19'!AQ325</f>
        <v>0</v>
      </c>
      <c r="AY325" s="170">
        <f>'Projection - England'!$E$13*'Eng19'!AP325</f>
        <v>1415.8053300127385</v>
      </c>
      <c r="AZ325" s="170">
        <f>'Projection - England'!$E$13*'Eng19'!AQ325</f>
        <v>0</v>
      </c>
      <c r="BA325" s="170">
        <f>'Projection - England'!$F$13*'Eng19'!AP325</f>
        <v>2905.6047410919286</v>
      </c>
      <c r="BB325" s="170">
        <f>'Projection - England'!$F$13*'Eng19'!AQ325</f>
        <v>0</v>
      </c>
      <c r="BC325" s="170">
        <f>'Projection - England'!$G$13*'Eng19'!AP325</f>
        <v>1429.5919456606596</v>
      </c>
      <c r="BD325" s="170">
        <f>'Projection - England'!$G$13*'Eng19'!AQ325</f>
        <v>0</v>
      </c>
    </row>
    <row r="326" spans="1:56" ht="19.95" customHeight="1">
      <c r="A326" s="132" t="s">
        <v>349</v>
      </c>
      <c r="B326" s="20" t="s">
        <v>309</v>
      </c>
      <c r="C326" s="20" t="s">
        <v>21</v>
      </c>
      <c r="D326" s="153">
        <v>12057.076785622898</v>
      </c>
      <c r="E326" s="154">
        <v>17522.923214377101</v>
      </c>
      <c r="F326" s="155">
        <v>7496.404571004181</v>
      </c>
      <c r="G326" s="156">
        <v>6502.595428995819</v>
      </c>
      <c r="H326" s="157">
        <v>2584</v>
      </c>
      <c r="I326" s="158">
        <v>0</v>
      </c>
      <c r="J326" s="159">
        <v>1397</v>
      </c>
      <c r="K326" s="160">
        <v>0</v>
      </c>
      <c r="L326" s="161">
        <v>0</v>
      </c>
      <c r="M326" s="162">
        <v>0</v>
      </c>
      <c r="N326" s="163">
        <v>0</v>
      </c>
      <c r="O326" s="164">
        <v>0</v>
      </c>
      <c r="P326" s="170">
        <f t="shared" si="138"/>
        <v>47560</v>
      </c>
      <c r="Q326" s="86">
        <f t="shared" si="153"/>
        <v>-0.94506059310872403</v>
      </c>
      <c r="R326" s="86">
        <f t="shared" si="154"/>
        <v>0</v>
      </c>
      <c r="S326" s="86">
        <f t="shared" si="155"/>
        <v>0</v>
      </c>
      <c r="T326" s="86">
        <f t="shared" si="156"/>
        <v>0</v>
      </c>
      <c r="U326" s="86">
        <f t="shared" si="157"/>
        <v>-8.8357360441388269E-2</v>
      </c>
      <c r="V326" s="86">
        <f t="shared" si="158"/>
        <v>0</v>
      </c>
      <c r="W326" s="86">
        <f t="shared" si="159"/>
        <v>0</v>
      </c>
      <c r="X326" s="86">
        <f t="shared" si="160"/>
        <v>0</v>
      </c>
      <c r="Y326" s="86">
        <f t="shared" si="161"/>
        <v>0</v>
      </c>
      <c r="Z326" s="86">
        <f t="shared" si="162"/>
        <v>0</v>
      </c>
      <c r="AA326" s="86">
        <f t="shared" si="163"/>
        <v>0</v>
      </c>
      <c r="AB326" s="86">
        <f t="shared" si="164"/>
        <v>0</v>
      </c>
      <c r="AD326" s="170">
        <f t="shared" si="139"/>
        <v>-11394.668138178204</v>
      </c>
      <c r="AE326" s="170">
        <f t="shared" si="140"/>
        <v>0</v>
      </c>
      <c r="AF326" s="170">
        <f t="shared" si="141"/>
        <v>0</v>
      </c>
      <c r="AG326" s="170">
        <f t="shared" si="142"/>
        <v>0</v>
      </c>
      <c r="AH326" s="170">
        <f t="shared" si="143"/>
        <v>-228.3154193805473</v>
      </c>
      <c r="AI326" s="170">
        <f t="shared" si="144"/>
        <v>0</v>
      </c>
      <c r="AJ326" s="170">
        <f t="shared" si="145"/>
        <v>0</v>
      </c>
      <c r="AK326" s="170">
        <f t="shared" si="146"/>
        <v>0</v>
      </c>
      <c r="AL326" s="170">
        <f t="shared" si="147"/>
        <v>0</v>
      </c>
      <c r="AM326" s="170">
        <f t="shared" si="148"/>
        <v>0</v>
      </c>
      <c r="AN326" s="170">
        <f t="shared" si="149"/>
        <v>0</v>
      </c>
      <c r="AO326" s="170">
        <f t="shared" si="150"/>
        <v>0</v>
      </c>
      <c r="AP326" s="170">
        <f t="shared" si="151"/>
        <v>11622.983557558751</v>
      </c>
      <c r="AQ326" s="170">
        <f t="shared" si="152"/>
        <v>0</v>
      </c>
      <c r="AR326" s="170"/>
      <c r="AS326" s="170">
        <f>'Projection - England'!$B$13*'Eng19'!AP326</f>
        <v>0</v>
      </c>
      <c r="AT326" s="170">
        <f>'Projection - England'!$B$13*'Eng19'!AQ326</f>
        <v>0</v>
      </c>
      <c r="AU326" s="170">
        <f>'Projection - England'!$C$13*'Eng19'!AP326</f>
        <v>6440.3001885494377</v>
      </c>
      <c r="AV326" s="170">
        <f>'Projection - England'!$C$13*'Eng19'!AQ326</f>
        <v>0</v>
      </c>
      <c r="AW326" s="170">
        <f>'Projection - England'!$D$13*'Eng19'!AP326</f>
        <v>0</v>
      </c>
      <c r="AX326" s="170">
        <f>'Projection - England'!$D$13*'Eng19'!AQ326</f>
        <v>0</v>
      </c>
      <c r="AY326" s="170">
        <f>'Projection - England'!$E$13*'Eng19'!AP326</f>
        <v>1275.8943078477425</v>
      </c>
      <c r="AZ326" s="170">
        <f>'Projection - England'!$E$13*'Eng19'!AQ326</f>
        <v>0</v>
      </c>
      <c r="BA326" s="170">
        <f>'Projection - England'!$F$13*'Eng19'!AP326</f>
        <v>2618.4705421198332</v>
      </c>
      <c r="BB326" s="170">
        <f>'Projection - England'!$F$13*'Eng19'!AQ326</f>
        <v>0</v>
      </c>
      <c r="BC326" s="170">
        <f>'Projection - England'!$G$13*'Eng19'!AP326</f>
        <v>1288.318519041741</v>
      </c>
      <c r="BD326" s="170">
        <f>'Projection - England'!$G$13*'Eng19'!AQ326</f>
        <v>0</v>
      </c>
    </row>
    <row r="327" spans="1:56" ht="19.95" customHeight="1">
      <c r="A327" s="132" t="s">
        <v>350</v>
      </c>
      <c r="B327" s="20" t="s">
        <v>309</v>
      </c>
      <c r="C327" s="20" t="s">
        <v>21</v>
      </c>
      <c r="D327" s="153">
        <v>9310.3019144140762</v>
      </c>
      <c r="E327" s="154">
        <v>13530.950200423524</v>
      </c>
      <c r="F327" s="155">
        <v>2341.5675740624924</v>
      </c>
      <c r="G327" s="156">
        <v>2031.1425910333378</v>
      </c>
      <c r="H327" s="157">
        <v>10073.982608807381</v>
      </c>
      <c r="I327" s="158">
        <v>9567.2441575024186</v>
      </c>
      <c r="J327" s="159">
        <v>407.23410394403999</v>
      </c>
      <c r="K327" s="160">
        <v>0</v>
      </c>
      <c r="L327" s="161">
        <v>0</v>
      </c>
      <c r="M327" s="162">
        <v>0</v>
      </c>
      <c r="N327" s="163">
        <v>40.11701523322084</v>
      </c>
      <c r="O327" s="164">
        <v>3067.3728786163892</v>
      </c>
      <c r="P327" s="170">
        <f t="shared" si="138"/>
        <v>50369.913044036883</v>
      </c>
      <c r="Q327" s="86">
        <f t="shared" si="153"/>
        <v>-0.94506059310872403</v>
      </c>
      <c r="R327" s="86">
        <f t="shared" si="154"/>
        <v>0</v>
      </c>
      <c r="S327" s="86">
        <f t="shared" si="155"/>
        <v>0</v>
      </c>
      <c r="T327" s="86">
        <f t="shared" si="156"/>
        <v>0</v>
      </c>
      <c r="U327" s="86">
        <f t="shared" si="157"/>
        <v>-8.8357360441388269E-2</v>
      </c>
      <c r="V327" s="86">
        <f t="shared" si="158"/>
        <v>0</v>
      </c>
      <c r="W327" s="86">
        <f t="shared" si="159"/>
        <v>0</v>
      </c>
      <c r="X327" s="86">
        <f t="shared" si="160"/>
        <v>0</v>
      </c>
      <c r="Y327" s="86">
        <f t="shared" si="161"/>
        <v>0</v>
      </c>
      <c r="Z327" s="86">
        <f t="shared" si="162"/>
        <v>0</v>
      </c>
      <c r="AA327" s="86">
        <f t="shared" si="163"/>
        <v>0</v>
      </c>
      <c r="AB327" s="86">
        <f t="shared" si="164"/>
        <v>0</v>
      </c>
      <c r="AD327" s="170">
        <f t="shared" si="139"/>
        <v>-8798.7994492574562</v>
      </c>
      <c r="AE327" s="170">
        <f t="shared" si="140"/>
        <v>0</v>
      </c>
      <c r="AF327" s="170">
        <f t="shared" si="141"/>
        <v>0</v>
      </c>
      <c r="AG327" s="170">
        <f t="shared" si="142"/>
        <v>0</v>
      </c>
      <c r="AH327" s="170">
        <f t="shared" si="143"/>
        <v>-890.11051244667067</v>
      </c>
      <c r="AI327" s="170">
        <f t="shared" si="144"/>
        <v>0</v>
      </c>
      <c r="AJ327" s="170">
        <f t="shared" si="145"/>
        <v>0</v>
      </c>
      <c r="AK327" s="170">
        <f t="shared" si="146"/>
        <v>0</v>
      </c>
      <c r="AL327" s="170">
        <f t="shared" si="147"/>
        <v>0</v>
      </c>
      <c r="AM327" s="170">
        <f t="shared" si="148"/>
        <v>0</v>
      </c>
      <c r="AN327" s="170">
        <f t="shared" si="149"/>
        <v>0</v>
      </c>
      <c r="AO327" s="170">
        <f t="shared" si="150"/>
        <v>0</v>
      </c>
      <c r="AP327" s="170">
        <f t="shared" si="151"/>
        <v>9688.9099617041265</v>
      </c>
      <c r="AQ327" s="170">
        <f t="shared" si="152"/>
        <v>0</v>
      </c>
      <c r="AR327" s="170"/>
      <c r="AS327" s="170">
        <f>'Projection - England'!$B$13*'Eng19'!AP327</f>
        <v>0</v>
      </c>
      <c r="AT327" s="170">
        <f>'Projection - England'!$B$13*'Eng19'!AQ327</f>
        <v>0</v>
      </c>
      <c r="AU327" s="170">
        <f>'Projection - England'!$C$13*'Eng19'!AP327</f>
        <v>5368.6291771979213</v>
      </c>
      <c r="AV327" s="170">
        <f>'Projection - England'!$C$13*'Eng19'!AQ327</f>
        <v>0</v>
      </c>
      <c r="AW327" s="170">
        <f>'Projection - England'!$D$13*'Eng19'!AP327</f>
        <v>0</v>
      </c>
      <c r="AX327" s="170">
        <f>'Projection - England'!$D$13*'Eng19'!AQ327</f>
        <v>0</v>
      </c>
      <c r="AY327" s="170">
        <f>'Projection - England'!$E$13*'Eng19'!AP327</f>
        <v>1063.5844925847987</v>
      </c>
      <c r="AZ327" s="170">
        <f>'Projection - England'!$E$13*'Eng19'!AQ327</f>
        <v>0</v>
      </c>
      <c r="BA327" s="170">
        <f>'Projection - England'!$F$13*'Eng19'!AP327</f>
        <v>2182.7549866466734</v>
      </c>
      <c r="BB327" s="170">
        <f>'Projection - England'!$F$13*'Eng19'!AQ327</f>
        <v>0</v>
      </c>
      <c r="BC327" s="170">
        <f>'Projection - England'!$G$13*'Eng19'!AP327</f>
        <v>1073.9413052747352</v>
      </c>
      <c r="BD327" s="170">
        <f>'Projection - England'!$G$13*'Eng19'!AQ327</f>
        <v>0</v>
      </c>
    </row>
    <row r="328" spans="1:56" ht="19.95" customHeight="1">
      <c r="A328" s="132" t="s">
        <v>351</v>
      </c>
      <c r="B328" s="20" t="s">
        <v>309</v>
      </c>
      <c r="C328" s="20" t="s">
        <v>21</v>
      </c>
      <c r="D328" s="153">
        <v>13744.664842148899</v>
      </c>
      <c r="E328" s="154">
        <v>19975.547217507497</v>
      </c>
      <c r="F328" s="155">
        <v>4115.651744404865</v>
      </c>
      <c r="G328" s="156">
        <v>3570.0338698396554</v>
      </c>
      <c r="H328" s="157">
        <v>11452.4700770243</v>
      </c>
      <c r="I328" s="158">
        <v>2132.6154444077001</v>
      </c>
      <c r="J328" s="159">
        <v>2271.3671897886502</v>
      </c>
      <c r="K328" s="160">
        <v>0</v>
      </c>
      <c r="L328" s="161">
        <v>0</v>
      </c>
      <c r="M328" s="162">
        <v>0</v>
      </c>
      <c r="N328" s="163">
        <v>0</v>
      </c>
      <c r="O328" s="164">
        <v>0</v>
      </c>
      <c r="P328" s="170">
        <f t="shared" si="138"/>
        <v>57262.350385121572</v>
      </c>
      <c r="Q328" s="86">
        <f t="shared" si="153"/>
        <v>-0.94506059310872403</v>
      </c>
      <c r="R328" s="86">
        <f t="shared" si="154"/>
        <v>0</v>
      </c>
      <c r="S328" s="86">
        <f t="shared" si="155"/>
        <v>0</v>
      </c>
      <c r="T328" s="86">
        <f t="shared" si="156"/>
        <v>0</v>
      </c>
      <c r="U328" s="86">
        <f t="shared" si="157"/>
        <v>-8.8357360441388269E-2</v>
      </c>
      <c r="V328" s="86">
        <f t="shared" si="158"/>
        <v>0</v>
      </c>
      <c r="W328" s="86">
        <f t="shared" si="159"/>
        <v>0</v>
      </c>
      <c r="X328" s="86">
        <f t="shared" si="160"/>
        <v>0</v>
      </c>
      <c r="Y328" s="86">
        <f t="shared" si="161"/>
        <v>0</v>
      </c>
      <c r="Z328" s="86">
        <f t="shared" si="162"/>
        <v>0</v>
      </c>
      <c r="AA328" s="86">
        <f t="shared" si="163"/>
        <v>0</v>
      </c>
      <c r="AB328" s="86">
        <f t="shared" si="164"/>
        <v>0</v>
      </c>
      <c r="AD328" s="170">
        <f t="shared" si="139"/>
        <v>-12989.541107801866</v>
      </c>
      <c r="AE328" s="170">
        <f t="shared" si="140"/>
        <v>0</v>
      </c>
      <c r="AF328" s="170">
        <f t="shared" si="141"/>
        <v>0</v>
      </c>
      <c r="AG328" s="170">
        <f t="shared" si="142"/>
        <v>0</v>
      </c>
      <c r="AH328" s="170">
        <f t="shared" si="143"/>
        <v>-1011.9100265398497</v>
      </c>
      <c r="AI328" s="170">
        <f t="shared" si="144"/>
        <v>0</v>
      </c>
      <c r="AJ328" s="170">
        <f t="shared" si="145"/>
        <v>0</v>
      </c>
      <c r="AK328" s="170">
        <f t="shared" si="146"/>
        <v>0</v>
      </c>
      <c r="AL328" s="170">
        <f t="shared" si="147"/>
        <v>0</v>
      </c>
      <c r="AM328" s="170">
        <f t="shared" si="148"/>
        <v>0</v>
      </c>
      <c r="AN328" s="170">
        <f t="shared" si="149"/>
        <v>0</v>
      </c>
      <c r="AO328" s="170">
        <f t="shared" si="150"/>
        <v>0</v>
      </c>
      <c r="AP328" s="170">
        <f t="shared" si="151"/>
        <v>14001.451134341716</v>
      </c>
      <c r="AQ328" s="170">
        <f t="shared" si="152"/>
        <v>0</v>
      </c>
      <c r="AR328" s="170"/>
      <c r="AS328" s="170">
        <f>'Projection - England'!$B$13*'Eng19'!AP328</f>
        <v>0</v>
      </c>
      <c r="AT328" s="170">
        <f>'Projection - England'!$B$13*'Eng19'!AQ328</f>
        <v>0</v>
      </c>
      <c r="AU328" s="170">
        <f>'Projection - England'!$C$13*'Eng19'!AP328</f>
        <v>7758.2100958771734</v>
      </c>
      <c r="AV328" s="170">
        <f>'Projection - England'!$C$13*'Eng19'!AQ328</f>
        <v>0</v>
      </c>
      <c r="AW328" s="170">
        <f>'Projection - England'!$D$13*'Eng19'!AP328</f>
        <v>0</v>
      </c>
      <c r="AX328" s="170">
        <f>'Projection - England'!$D$13*'Eng19'!AQ328</f>
        <v>0</v>
      </c>
      <c r="AY328" s="170">
        <f>'Projection - England'!$E$13*'Eng19'!AP328</f>
        <v>1536.9867569241474</v>
      </c>
      <c r="AZ328" s="170">
        <f>'Projection - England'!$E$13*'Eng19'!AQ328</f>
        <v>0</v>
      </c>
      <c r="BA328" s="170">
        <f>'Projection - England'!$F$13*'Eng19'!AP328</f>
        <v>3154.300886742762</v>
      </c>
      <c r="BB328" s="170">
        <f>'Projection - England'!$F$13*'Eng19'!AQ328</f>
        <v>0</v>
      </c>
      <c r="BC328" s="170">
        <f>'Projection - England'!$G$13*'Eng19'!AP328</f>
        <v>1551.9533947976374</v>
      </c>
      <c r="BD328" s="170">
        <f>'Projection - England'!$G$13*'Eng19'!AQ328</f>
        <v>0</v>
      </c>
    </row>
    <row r="329" spans="1:56" ht="19.95" customHeight="1">
      <c r="A329" s="132" t="s">
        <v>352</v>
      </c>
      <c r="B329" s="20" t="s">
        <v>309</v>
      </c>
      <c r="C329" s="20" t="s">
        <v>21</v>
      </c>
      <c r="D329" s="153">
        <v>10226.373216348691</v>
      </c>
      <c r="E329" s="154">
        <v>14862.305002927207</v>
      </c>
      <c r="F329" s="155">
        <v>12037.524179864047</v>
      </c>
      <c r="G329" s="156">
        <v>10441.692276211454</v>
      </c>
      <c r="H329" s="157">
        <v>3538.1140890899201</v>
      </c>
      <c r="I329" s="158">
        <v>0</v>
      </c>
      <c r="J329" s="159">
        <v>49.014948736030199</v>
      </c>
      <c r="K329" s="160">
        <v>0</v>
      </c>
      <c r="L329" s="161">
        <v>0</v>
      </c>
      <c r="M329" s="162">
        <v>0</v>
      </c>
      <c r="N329" s="163">
        <v>6.5079560386620523</v>
      </c>
      <c r="O329" s="164">
        <v>497.60251933421398</v>
      </c>
      <c r="P329" s="170">
        <f t="shared" si="138"/>
        <v>51659.134188550226</v>
      </c>
      <c r="Q329" s="86">
        <f t="shared" si="153"/>
        <v>-0.94506059310872403</v>
      </c>
      <c r="R329" s="86">
        <f t="shared" si="154"/>
        <v>0</v>
      </c>
      <c r="S329" s="86">
        <f t="shared" si="155"/>
        <v>0</v>
      </c>
      <c r="T329" s="86">
        <f t="shared" si="156"/>
        <v>0</v>
      </c>
      <c r="U329" s="86">
        <f t="shared" si="157"/>
        <v>-8.8357360441388269E-2</v>
      </c>
      <c r="V329" s="86">
        <f t="shared" si="158"/>
        <v>0</v>
      </c>
      <c r="W329" s="86">
        <f t="shared" si="159"/>
        <v>0</v>
      </c>
      <c r="X329" s="86">
        <f t="shared" si="160"/>
        <v>0</v>
      </c>
      <c r="Y329" s="86">
        <f t="shared" si="161"/>
        <v>0</v>
      </c>
      <c r="Z329" s="86">
        <f t="shared" si="162"/>
        <v>0</v>
      </c>
      <c r="AA329" s="86">
        <f t="shared" si="163"/>
        <v>0</v>
      </c>
      <c r="AB329" s="86">
        <f t="shared" si="164"/>
        <v>0</v>
      </c>
      <c r="AD329" s="170">
        <f t="shared" si="139"/>
        <v>-9664.5423371936631</v>
      </c>
      <c r="AE329" s="170">
        <f t="shared" si="140"/>
        <v>0</v>
      </c>
      <c r="AF329" s="170">
        <f t="shared" si="141"/>
        <v>0</v>
      </c>
      <c r="AG329" s="170">
        <f t="shared" si="142"/>
        <v>0</v>
      </c>
      <c r="AH329" s="170">
        <f t="shared" si="143"/>
        <v>-312.61842185247218</v>
      </c>
      <c r="AI329" s="170">
        <f t="shared" si="144"/>
        <v>0</v>
      </c>
      <c r="AJ329" s="170">
        <f t="shared" si="145"/>
        <v>0</v>
      </c>
      <c r="AK329" s="170">
        <f t="shared" si="146"/>
        <v>0</v>
      </c>
      <c r="AL329" s="170">
        <f t="shared" si="147"/>
        <v>0</v>
      </c>
      <c r="AM329" s="170">
        <f t="shared" si="148"/>
        <v>0</v>
      </c>
      <c r="AN329" s="170">
        <f t="shared" si="149"/>
        <v>0</v>
      </c>
      <c r="AO329" s="170">
        <f t="shared" si="150"/>
        <v>0</v>
      </c>
      <c r="AP329" s="170">
        <f t="shared" si="151"/>
        <v>9977.1607590461354</v>
      </c>
      <c r="AQ329" s="170">
        <f t="shared" si="152"/>
        <v>0</v>
      </c>
      <c r="AR329" s="170"/>
      <c r="AS329" s="170">
        <f>'Projection - England'!$B$13*'Eng19'!AP329</f>
        <v>0</v>
      </c>
      <c r="AT329" s="170">
        <f>'Projection - England'!$B$13*'Eng19'!AQ329</f>
        <v>0</v>
      </c>
      <c r="AU329" s="170">
        <f>'Projection - England'!$C$13*'Eng19'!AP329</f>
        <v>5528.3490679882671</v>
      </c>
      <c r="AV329" s="170">
        <f>'Projection - England'!$C$13*'Eng19'!AQ329</f>
        <v>0</v>
      </c>
      <c r="AW329" s="170">
        <f>'Projection - England'!$D$13*'Eng19'!AP329</f>
        <v>0</v>
      </c>
      <c r="AX329" s="170">
        <f>'Projection - England'!$D$13*'Eng19'!AQ329</f>
        <v>0</v>
      </c>
      <c r="AY329" s="170">
        <f>'Projection - England'!$E$13*'Eng19'!AP329</f>
        <v>1095.2267597995765</v>
      </c>
      <c r="AZ329" s="170">
        <f>'Projection - England'!$E$13*'Eng19'!AQ329</f>
        <v>0</v>
      </c>
      <c r="BA329" s="170">
        <f>'Projection - England'!$F$13*'Eng19'!AP329</f>
        <v>2247.6932374705552</v>
      </c>
      <c r="BB329" s="170">
        <f>'Projection - England'!$F$13*'Eng19'!AQ329</f>
        <v>0</v>
      </c>
      <c r="BC329" s="170">
        <f>'Projection - England'!$G$13*'Eng19'!AP329</f>
        <v>1105.8916937877391</v>
      </c>
      <c r="BD329" s="170">
        <f>'Projection - England'!$G$13*'Eng19'!AQ329</f>
        <v>0</v>
      </c>
    </row>
    <row r="330" spans="1:56" ht="19.95" customHeight="1">
      <c r="A330" s="132" t="s">
        <v>353</v>
      </c>
      <c r="B330" s="20" t="s">
        <v>309</v>
      </c>
      <c r="C330" s="20" t="s">
        <v>21</v>
      </c>
      <c r="D330" s="153">
        <v>12249.060665475108</v>
      </c>
      <c r="E330" s="154">
        <v>17801.93933452489</v>
      </c>
      <c r="F330" s="155">
        <v>4422.6591436476556</v>
      </c>
      <c r="G330" s="156">
        <v>3836.3408563523444</v>
      </c>
      <c r="H330" s="157">
        <v>5708</v>
      </c>
      <c r="I330" s="158">
        <v>0</v>
      </c>
      <c r="J330" s="159">
        <v>1597</v>
      </c>
      <c r="K330" s="160">
        <v>0</v>
      </c>
      <c r="L330" s="161">
        <v>0</v>
      </c>
      <c r="M330" s="162">
        <v>0</v>
      </c>
      <c r="N330" s="163">
        <v>4.4409648017010888</v>
      </c>
      <c r="O330" s="164">
        <v>339.55903519829889</v>
      </c>
      <c r="P330" s="170">
        <f t="shared" si="138"/>
        <v>45959</v>
      </c>
      <c r="Q330" s="86">
        <f t="shared" si="153"/>
        <v>-0.94506059310872403</v>
      </c>
      <c r="R330" s="86">
        <f t="shared" si="154"/>
        <v>0</v>
      </c>
      <c r="S330" s="86">
        <f t="shared" si="155"/>
        <v>0</v>
      </c>
      <c r="T330" s="86">
        <f t="shared" si="156"/>
        <v>0</v>
      </c>
      <c r="U330" s="86">
        <f t="shared" si="157"/>
        <v>-8.8357360441388269E-2</v>
      </c>
      <c r="V330" s="86">
        <f t="shared" si="158"/>
        <v>0</v>
      </c>
      <c r="W330" s="86">
        <f t="shared" si="159"/>
        <v>0</v>
      </c>
      <c r="X330" s="86">
        <f t="shared" si="160"/>
        <v>0</v>
      </c>
      <c r="Y330" s="86">
        <f t="shared" si="161"/>
        <v>0</v>
      </c>
      <c r="Z330" s="86">
        <f t="shared" si="162"/>
        <v>0</v>
      </c>
      <c r="AA330" s="86">
        <f t="shared" si="163"/>
        <v>0</v>
      </c>
      <c r="AB330" s="86">
        <f t="shared" si="164"/>
        <v>0</v>
      </c>
      <c r="AD330" s="170">
        <f t="shared" si="139"/>
        <v>-11576.104537538647</v>
      </c>
      <c r="AE330" s="170">
        <f t="shared" si="140"/>
        <v>0</v>
      </c>
      <c r="AF330" s="170">
        <f t="shared" si="141"/>
        <v>0</v>
      </c>
      <c r="AG330" s="170">
        <f t="shared" si="142"/>
        <v>0</v>
      </c>
      <c r="AH330" s="170">
        <f t="shared" si="143"/>
        <v>-504.34381339944423</v>
      </c>
      <c r="AI330" s="170">
        <f t="shared" si="144"/>
        <v>0</v>
      </c>
      <c r="AJ330" s="170">
        <f t="shared" si="145"/>
        <v>0</v>
      </c>
      <c r="AK330" s="170">
        <f t="shared" si="146"/>
        <v>0</v>
      </c>
      <c r="AL330" s="170">
        <f t="shared" si="147"/>
        <v>0</v>
      </c>
      <c r="AM330" s="170">
        <f t="shared" si="148"/>
        <v>0</v>
      </c>
      <c r="AN330" s="170">
        <f t="shared" si="149"/>
        <v>0</v>
      </c>
      <c r="AO330" s="170">
        <f t="shared" si="150"/>
        <v>0</v>
      </c>
      <c r="AP330" s="170">
        <f t="shared" si="151"/>
        <v>12080.448350938092</v>
      </c>
      <c r="AQ330" s="170">
        <f t="shared" si="152"/>
        <v>0</v>
      </c>
      <c r="AR330" s="170"/>
      <c r="AS330" s="170">
        <f>'Projection - England'!$B$13*'Eng19'!AP330</f>
        <v>0</v>
      </c>
      <c r="AT330" s="170">
        <f>'Projection - England'!$B$13*'Eng19'!AQ330</f>
        <v>0</v>
      </c>
      <c r="AU330" s="170">
        <f>'Projection - England'!$C$13*'Eng19'!AP330</f>
        <v>6693.7816273268063</v>
      </c>
      <c r="AV330" s="170">
        <f>'Projection - England'!$C$13*'Eng19'!AQ330</f>
        <v>0</v>
      </c>
      <c r="AW330" s="170">
        <f>'Projection - England'!$D$13*'Eng19'!AP330</f>
        <v>0</v>
      </c>
      <c r="AX330" s="170">
        <f>'Projection - England'!$D$13*'Eng19'!AQ330</f>
        <v>0</v>
      </c>
      <c r="AY330" s="170">
        <f>'Projection - England'!$E$13*'Eng19'!AP330</f>
        <v>1326.1117690549265</v>
      </c>
      <c r="AZ330" s="170">
        <f>'Projection - England'!$E$13*'Eng19'!AQ330</f>
        <v>0</v>
      </c>
      <c r="BA330" s="170">
        <f>'Projection - England'!$F$13*'Eng19'!AP330</f>
        <v>2721.5299742861757</v>
      </c>
      <c r="BB330" s="170">
        <f>'Projection - England'!$F$13*'Eng19'!AQ330</f>
        <v>0</v>
      </c>
      <c r="BC330" s="170">
        <f>'Projection - England'!$G$13*'Eng19'!AP330</f>
        <v>1339.024980270186</v>
      </c>
      <c r="BD330" s="170">
        <f>'Projection - England'!$G$13*'Eng19'!AQ330</f>
        <v>0</v>
      </c>
    </row>
    <row r="331" spans="1:56" ht="19.95" customHeight="1">
      <c r="A331" s="132" t="s">
        <v>354</v>
      </c>
      <c r="B331" s="20" t="s">
        <v>309</v>
      </c>
      <c r="C331" s="20" t="s">
        <v>21</v>
      </c>
      <c r="D331" s="153">
        <v>11970.566311323106</v>
      </c>
      <c r="E331" s="154">
        <v>17397.194862028693</v>
      </c>
      <c r="F331" s="155">
        <v>2734.092560281149</v>
      </c>
      <c r="G331" s="156">
        <v>2371.6299749486611</v>
      </c>
      <c r="H331" s="157">
        <v>10697.622661007741</v>
      </c>
      <c r="I331" s="158">
        <v>5789.5257205488579</v>
      </c>
      <c r="J331" s="159">
        <v>2527.4812149004401</v>
      </c>
      <c r="K331" s="160">
        <v>0</v>
      </c>
      <c r="L331" s="161">
        <v>0</v>
      </c>
      <c r="M331" s="162">
        <v>0</v>
      </c>
      <c r="N331" s="163">
        <v>0</v>
      </c>
      <c r="O331" s="164">
        <v>0</v>
      </c>
      <c r="P331" s="170">
        <f t="shared" si="138"/>
        <v>53488.113305038649</v>
      </c>
      <c r="Q331" s="86">
        <f t="shared" si="153"/>
        <v>-0.94506059310872403</v>
      </c>
      <c r="R331" s="86">
        <f t="shared" si="154"/>
        <v>0</v>
      </c>
      <c r="S331" s="86">
        <f t="shared" si="155"/>
        <v>0</v>
      </c>
      <c r="T331" s="86">
        <f t="shared" si="156"/>
        <v>0</v>
      </c>
      <c r="U331" s="86">
        <f t="shared" si="157"/>
        <v>-8.8357360441388269E-2</v>
      </c>
      <c r="V331" s="86">
        <f t="shared" si="158"/>
        <v>0</v>
      </c>
      <c r="W331" s="86">
        <f t="shared" si="159"/>
        <v>0</v>
      </c>
      <c r="X331" s="86">
        <f t="shared" si="160"/>
        <v>0</v>
      </c>
      <c r="Y331" s="86">
        <f t="shared" si="161"/>
        <v>0</v>
      </c>
      <c r="Z331" s="86">
        <f t="shared" si="162"/>
        <v>0</v>
      </c>
      <c r="AA331" s="86">
        <f t="shared" si="163"/>
        <v>0</v>
      </c>
      <c r="AB331" s="86">
        <f t="shared" si="164"/>
        <v>0</v>
      </c>
      <c r="AD331" s="170">
        <f t="shared" si="139"/>
        <v>-11312.910498026326</v>
      </c>
      <c r="AE331" s="170">
        <f t="shared" si="140"/>
        <v>0</v>
      </c>
      <c r="AF331" s="170">
        <f t="shared" si="141"/>
        <v>0</v>
      </c>
      <c r="AG331" s="170">
        <f t="shared" si="142"/>
        <v>0</v>
      </c>
      <c r="AH331" s="170">
        <f t="shared" si="143"/>
        <v>-945.21370132462414</v>
      </c>
      <c r="AI331" s="170">
        <f t="shared" si="144"/>
        <v>0</v>
      </c>
      <c r="AJ331" s="170">
        <f t="shared" si="145"/>
        <v>0</v>
      </c>
      <c r="AK331" s="170">
        <f t="shared" si="146"/>
        <v>0</v>
      </c>
      <c r="AL331" s="170">
        <f t="shared" si="147"/>
        <v>0</v>
      </c>
      <c r="AM331" s="170">
        <f t="shared" si="148"/>
        <v>0</v>
      </c>
      <c r="AN331" s="170">
        <f t="shared" si="149"/>
        <v>0</v>
      </c>
      <c r="AO331" s="170">
        <f t="shared" si="150"/>
        <v>0</v>
      </c>
      <c r="AP331" s="170">
        <f t="shared" si="151"/>
        <v>12258.12419935095</v>
      </c>
      <c r="AQ331" s="170">
        <f t="shared" si="152"/>
        <v>0</v>
      </c>
      <c r="AR331" s="170"/>
      <c r="AS331" s="170">
        <f>'Projection - England'!$B$13*'Eng19'!AP331</f>
        <v>0</v>
      </c>
      <c r="AT331" s="170">
        <f>'Projection - England'!$B$13*'Eng19'!AQ331</f>
        <v>0</v>
      </c>
      <c r="AU331" s="170">
        <f>'Projection - England'!$C$13*'Eng19'!AP331</f>
        <v>6792.2318913547424</v>
      </c>
      <c r="AV331" s="170">
        <f>'Projection - England'!$C$13*'Eng19'!AQ331</f>
        <v>0</v>
      </c>
      <c r="AW331" s="170">
        <f>'Projection - England'!$D$13*'Eng19'!AP331</f>
        <v>0</v>
      </c>
      <c r="AX331" s="170">
        <f>'Projection - England'!$D$13*'Eng19'!AQ331</f>
        <v>0</v>
      </c>
      <c r="AY331" s="170">
        <f>'Projection - England'!$E$13*'Eng19'!AP331</f>
        <v>1345.615849268871</v>
      </c>
      <c r="AZ331" s="170">
        <f>'Projection - England'!$E$13*'Eng19'!AQ331</f>
        <v>0</v>
      </c>
      <c r="BA331" s="170">
        <f>'Projection - England'!$F$13*'Eng19'!AP331</f>
        <v>2761.5574743519969</v>
      </c>
      <c r="BB331" s="170">
        <f>'Projection - England'!$F$13*'Eng19'!AQ331</f>
        <v>0</v>
      </c>
      <c r="BC331" s="170">
        <f>'Projection - England'!$G$13*'Eng19'!AP331</f>
        <v>1358.7189843753436</v>
      </c>
      <c r="BD331" s="170">
        <f>'Projection - England'!$G$13*'Eng19'!AQ331</f>
        <v>0</v>
      </c>
    </row>
    <row r="332" spans="1:56" ht="19.95" customHeight="1">
      <c r="A332" s="132" t="s">
        <v>355</v>
      </c>
      <c r="B332" s="20" t="s">
        <v>309</v>
      </c>
      <c r="C332" s="20" t="s">
        <v>21</v>
      </c>
      <c r="D332" s="153">
        <v>13957.008366636021</v>
      </c>
      <c r="E332" s="154">
        <v>20284.152639934175</v>
      </c>
      <c r="F332" s="155">
        <v>6140.8979463148708</v>
      </c>
      <c r="G332" s="156">
        <v>5326.7902682429294</v>
      </c>
      <c r="H332" s="157">
        <v>4169.7818020931199</v>
      </c>
      <c r="I332" s="158">
        <v>0</v>
      </c>
      <c r="J332" s="159">
        <v>1891.5670413054099</v>
      </c>
      <c r="K332" s="160">
        <v>0</v>
      </c>
      <c r="L332" s="161">
        <v>0</v>
      </c>
      <c r="M332" s="162">
        <v>0</v>
      </c>
      <c r="N332" s="163">
        <v>0.44211195158718386</v>
      </c>
      <c r="O332" s="164">
        <v>33.804165183447815</v>
      </c>
      <c r="P332" s="170">
        <f t="shared" si="138"/>
        <v>51804.444341661561</v>
      </c>
      <c r="Q332" s="86">
        <f t="shared" si="153"/>
        <v>-0.94506059310872403</v>
      </c>
      <c r="R332" s="86">
        <f t="shared" si="154"/>
        <v>0</v>
      </c>
      <c r="S332" s="86">
        <f t="shared" si="155"/>
        <v>0</v>
      </c>
      <c r="T332" s="86">
        <f t="shared" si="156"/>
        <v>0</v>
      </c>
      <c r="U332" s="86">
        <f t="shared" si="157"/>
        <v>-8.8357360441388269E-2</v>
      </c>
      <c r="V332" s="86">
        <f t="shared" si="158"/>
        <v>0</v>
      </c>
      <c r="W332" s="86">
        <f t="shared" si="159"/>
        <v>0</v>
      </c>
      <c r="X332" s="86">
        <f t="shared" si="160"/>
        <v>0</v>
      </c>
      <c r="Y332" s="86">
        <f t="shared" si="161"/>
        <v>0</v>
      </c>
      <c r="Z332" s="86">
        <f t="shared" si="162"/>
        <v>0</v>
      </c>
      <c r="AA332" s="86">
        <f t="shared" si="163"/>
        <v>0</v>
      </c>
      <c r="AB332" s="86">
        <f t="shared" si="164"/>
        <v>0</v>
      </c>
      <c r="AD332" s="170">
        <f t="shared" si="139"/>
        <v>-13190.218604996462</v>
      </c>
      <c r="AE332" s="170">
        <f t="shared" si="140"/>
        <v>0</v>
      </c>
      <c r="AF332" s="170">
        <f t="shared" si="141"/>
        <v>0</v>
      </c>
      <c r="AG332" s="170">
        <f t="shared" si="142"/>
        <v>0</v>
      </c>
      <c r="AH332" s="170">
        <f t="shared" si="143"/>
        <v>-368.43091364948333</v>
      </c>
      <c r="AI332" s="170">
        <f t="shared" si="144"/>
        <v>0</v>
      </c>
      <c r="AJ332" s="170">
        <f t="shared" si="145"/>
        <v>0</v>
      </c>
      <c r="AK332" s="170">
        <f t="shared" si="146"/>
        <v>0</v>
      </c>
      <c r="AL332" s="170">
        <f t="shared" si="147"/>
        <v>0</v>
      </c>
      <c r="AM332" s="170">
        <f t="shared" si="148"/>
        <v>0</v>
      </c>
      <c r="AN332" s="170">
        <f t="shared" si="149"/>
        <v>0</v>
      </c>
      <c r="AO332" s="170">
        <f t="shared" si="150"/>
        <v>0</v>
      </c>
      <c r="AP332" s="170">
        <f t="shared" si="151"/>
        <v>13558.649518645945</v>
      </c>
      <c r="AQ332" s="170">
        <f t="shared" si="152"/>
        <v>0</v>
      </c>
      <c r="AR332" s="170"/>
      <c r="AS332" s="170">
        <f>'Projection - England'!$B$13*'Eng19'!AP332</f>
        <v>0</v>
      </c>
      <c r="AT332" s="170">
        <f>'Projection - England'!$B$13*'Eng19'!AQ332</f>
        <v>0</v>
      </c>
      <c r="AU332" s="170">
        <f>'Projection - England'!$C$13*'Eng19'!AP332</f>
        <v>7512.8535301612319</v>
      </c>
      <c r="AV332" s="170">
        <f>'Projection - England'!$C$13*'Eng19'!AQ332</f>
        <v>0</v>
      </c>
      <c r="AW332" s="170">
        <f>'Projection - England'!$D$13*'Eng19'!AP332</f>
        <v>0</v>
      </c>
      <c r="AX332" s="170">
        <f>'Projection - England'!$D$13*'Eng19'!AQ332</f>
        <v>0</v>
      </c>
      <c r="AY332" s="170">
        <f>'Projection - England'!$E$13*'Eng19'!AP332</f>
        <v>1488.3789224404959</v>
      </c>
      <c r="AZ332" s="170">
        <f>'Projection - England'!$E$13*'Eng19'!AQ332</f>
        <v>0</v>
      </c>
      <c r="BA332" s="170">
        <f>'Projection - England'!$F$13*'Eng19'!AP332</f>
        <v>3054.5448317711093</v>
      </c>
      <c r="BB332" s="170">
        <f>'Projection - England'!$F$13*'Eng19'!AQ332</f>
        <v>0</v>
      </c>
      <c r="BC332" s="170">
        <f>'Projection - England'!$G$13*'Eng19'!AP332</f>
        <v>1502.8722342731114</v>
      </c>
      <c r="BD332" s="170">
        <f>'Projection - England'!$G$13*'Eng19'!AQ332</f>
        <v>0</v>
      </c>
    </row>
    <row r="333" spans="1:56" ht="19.95" customHeight="1">
      <c r="A333" s="132" t="s">
        <v>356</v>
      </c>
      <c r="B333" s="20" t="s">
        <v>309</v>
      </c>
      <c r="C333" s="20" t="s">
        <v>21</v>
      </c>
      <c r="D333" s="153">
        <v>12732.395293988036</v>
      </c>
      <c r="E333" s="154">
        <v>18504.384523592664</v>
      </c>
      <c r="F333" s="155">
        <v>4548.1531219845538</v>
      </c>
      <c r="G333" s="156">
        <v>3945.1979173834961</v>
      </c>
      <c r="H333" s="157">
        <v>11034.573889103081</v>
      </c>
      <c r="I333" s="158">
        <v>1698.624577207318</v>
      </c>
      <c r="J333" s="159">
        <v>2300.68874550895</v>
      </c>
      <c r="K333" s="160">
        <v>0</v>
      </c>
      <c r="L333" s="161">
        <v>0</v>
      </c>
      <c r="M333" s="162">
        <v>0</v>
      </c>
      <c r="N333" s="163">
        <v>5.2781818990177483</v>
      </c>
      <c r="O333" s="164">
        <v>403.57319484835324</v>
      </c>
      <c r="P333" s="170">
        <f t="shared" si="138"/>
        <v>55172.869445515476</v>
      </c>
      <c r="Q333" s="86">
        <f t="shared" si="153"/>
        <v>-0.94506059310872403</v>
      </c>
      <c r="R333" s="86">
        <f t="shared" si="154"/>
        <v>0</v>
      </c>
      <c r="S333" s="86">
        <f t="shared" si="155"/>
        <v>0</v>
      </c>
      <c r="T333" s="86">
        <f t="shared" si="156"/>
        <v>0</v>
      </c>
      <c r="U333" s="86">
        <f t="shared" si="157"/>
        <v>-8.8357360441388269E-2</v>
      </c>
      <c r="V333" s="86">
        <f t="shared" si="158"/>
        <v>0</v>
      </c>
      <c r="W333" s="86">
        <f t="shared" si="159"/>
        <v>0</v>
      </c>
      <c r="X333" s="86">
        <f t="shared" si="160"/>
        <v>0</v>
      </c>
      <c r="Y333" s="86">
        <f t="shared" si="161"/>
        <v>0</v>
      </c>
      <c r="Z333" s="86">
        <f t="shared" si="162"/>
        <v>0</v>
      </c>
      <c r="AA333" s="86">
        <f t="shared" si="163"/>
        <v>0</v>
      </c>
      <c r="AB333" s="86">
        <f t="shared" si="164"/>
        <v>0</v>
      </c>
      <c r="AD333" s="170">
        <f t="shared" si="139"/>
        <v>-12032.885048231061</v>
      </c>
      <c r="AE333" s="170">
        <f t="shared" si="140"/>
        <v>0</v>
      </c>
      <c r="AF333" s="170">
        <f t="shared" si="141"/>
        <v>0</v>
      </c>
      <c r="AG333" s="170">
        <f t="shared" si="142"/>
        <v>0</v>
      </c>
      <c r="AH333" s="170">
        <f t="shared" si="143"/>
        <v>-974.98582243661247</v>
      </c>
      <c r="AI333" s="170">
        <f t="shared" si="144"/>
        <v>0</v>
      </c>
      <c r="AJ333" s="170">
        <f t="shared" si="145"/>
        <v>0</v>
      </c>
      <c r="AK333" s="170">
        <f t="shared" si="146"/>
        <v>0</v>
      </c>
      <c r="AL333" s="170">
        <f t="shared" si="147"/>
        <v>0</v>
      </c>
      <c r="AM333" s="170">
        <f t="shared" si="148"/>
        <v>0</v>
      </c>
      <c r="AN333" s="170">
        <f t="shared" si="149"/>
        <v>0</v>
      </c>
      <c r="AO333" s="170">
        <f t="shared" si="150"/>
        <v>0</v>
      </c>
      <c r="AP333" s="170">
        <f t="shared" si="151"/>
        <v>13007.870870667673</v>
      </c>
      <c r="AQ333" s="170">
        <f t="shared" si="152"/>
        <v>0</v>
      </c>
      <c r="AR333" s="170"/>
      <c r="AS333" s="170">
        <f>'Projection - England'!$B$13*'Eng19'!AP333</f>
        <v>0</v>
      </c>
      <c r="AT333" s="170">
        <f>'Projection - England'!$B$13*'Eng19'!AQ333</f>
        <v>0</v>
      </c>
      <c r="AU333" s="170">
        <f>'Projection - England'!$C$13*'Eng19'!AP333</f>
        <v>7207.6668444142115</v>
      </c>
      <c r="AV333" s="170">
        <f>'Projection - England'!$C$13*'Eng19'!AQ333</f>
        <v>0</v>
      </c>
      <c r="AW333" s="170">
        <f>'Projection - England'!$D$13*'Eng19'!AP333</f>
        <v>0</v>
      </c>
      <c r="AX333" s="170">
        <f>'Projection - England'!$D$13*'Eng19'!AQ333</f>
        <v>0</v>
      </c>
      <c r="AY333" s="170">
        <f>'Projection - England'!$E$13*'Eng19'!AP333</f>
        <v>1427.9180830734347</v>
      </c>
      <c r="AZ333" s="170">
        <f>'Projection - England'!$E$13*'Eng19'!AQ333</f>
        <v>0</v>
      </c>
      <c r="BA333" s="170">
        <f>'Projection - England'!$F$13*'Eng19'!AP333</f>
        <v>2930.4632947184487</v>
      </c>
      <c r="BB333" s="170">
        <f>'Projection - England'!$F$13*'Eng19'!AQ333</f>
        <v>0</v>
      </c>
      <c r="BC333" s="170">
        <f>'Projection - England'!$G$13*'Eng19'!AP333</f>
        <v>1441.822648461582</v>
      </c>
      <c r="BD333" s="170">
        <f>'Projection - England'!$G$13*'Eng19'!AQ333</f>
        <v>0</v>
      </c>
    </row>
    <row r="334" spans="1:56" ht="19.95" customHeight="1">
      <c r="A334" s="132" t="s">
        <v>357</v>
      </c>
      <c r="B334" s="20" t="s">
        <v>309</v>
      </c>
      <c r="C334" s="20" t="s">
        <v>21</v>
      </c>
      <c r="D334" s="153">
        <v>6613.7785376568017</v>
      </c>
      <c r="E334" s="154">
        <v>9612.0092401209768</v>
      </c>
      <c r="F334" s="155">
        <v>17692.531801039491</v>
      </c>
      <c r="G334" s="156">
        <v>15347.007398960508</v>
      </c>
      <c r="H334" s="157">
        <v>3731</v>
      </c>
      <c r="I334" s="158">
        <v>0</v>
      </c>
      <c r="J334" s="159">
        <v>2496</v>
      </c>
      <c r="K334" s="160">
        <v>0</v>
      </c>
      <c r="L334" s="161">
        <v>1111</v>
      </c>
      <c r="M334" s="162">
        <v>0</v>
      </c>
      <c r="N334" s="163">
        <v>5.2800179701192285</v>
      </c>
      <c r="O334" s="164">
        <v>403.7135820298808</v>
      </c>
      <c r="P334" s="170">
        <f t="shared" si="138"/>
        <v>57012.320577777777</v>
      </c>
      <c r="Q334" s="86">
        <f t="shared" si="153"/>
        <v>-0.94506059310872403</v>
      </c>
      <c r="R334" s="86">
        <f t="shared" si="154"/>
        <v>0</v>
      </c>
      <c r="S334" s="86">
        <f t="shared" si="155"/>
        <v>0</v>
      </c>
      <c r="T334" s="86">
        <f t="shared" si="156"/>
        <v>0</v>
      </c>
      <c r="U334" s="86">
        <f t="shared" si="157"/>
        <v>-8.8357360441388269E-2</v>
      </c>
      <c r="V334" s="86">
        <f t="shared" si="158"/>
        <v>0</v>
      </c>
      <c r="W334" s="86">
        <f t="shared" si="159"/>
        <v>0</v>
      </c>
      <c r="X334" s="86">
        <f t="shared" si="160"/>
        <v>0</v>
      </c>
      <c r="Y334" s="86">
        <f t="shared" si="161"/>
        <v>0</v>
      </c>
      <c r="Z334" s="86">
        <f t="shared" si="162"/>
        <v>0</v>
      </c>
      <c r="AA334" s="86">
        <f t="shared" si="163"/>
        <v>0</v>
      </c>
      <c r="AB334" s="86">
        <f t="shared" si="164"/>
        <v>0</v>
      </c>
      <c r="AD334" s="170">
        <f t="shared" si="139"/>
        <v>-6250.4214674876866</v>
      </c>
      <c r="AE334" s="170">
        <f t="shared" si="140"/>
        <v>0</v>
      </c>
      <c r="AF334" s="170">
        <f t="shared" si="141"/>
        <v>0</v>
      </c>
      <c r="AG334" s="170">
        <f t="shared" si="142"/>
        <v>0</v>
      </c>
      <c r="AH334" s="170">
        <f t="shared" si="143"/>
        <v>-329.66131180681964</v>
      </c>
      <c r="AI334" s="170">
        <f t="shared" si="144"/>
        <v>0</v>
      </c>
      <c r="AJ334" s="170">
        <f t="shared" si="145"/>
        <v>0</v>
      </c>
      <c r="AK334" s="170">
        <f t="shared" si="146"/>
        <v>0</v>
      </c>
      <c r="AL334" s="170">
        <f t="shared" si="147"/>
        <v>0</v>
      </c>
      <c r="AM334" s="170">
        <f t="shared" si="148"/>
        <v>0</v>
      </c>
      <c r="AN334" s="170">
        <f t="shared" si="149"/>
        <v>0</v>
      </c>
      <c r="AO334" s="170">
        <f t="shared" si="150"/>
        <v>0</v>
      </c>
      <c r="AP334" s="170">
        <f t="shared" si="151"/>
        <v>6580.0827792945065</v>
      </c>
      <c r="AQ334" s="170">
        <f t="shared" si="152"/>
        <v>0</v>
      </c>
      <c r="AR334" s="170"/>
      <c r="AS334" s="170">
        <f>'Projection - England'!$B$13*'Eng19'!AP334</f>
        <v>0</v>
      </c>
      <c r="AT334" s="170">
        <f>'Projection - England'!$B$13*'Eng19'!AQ334</f>
        <v>0</v>
      </c>
      <c r="AU334" s="170">
        <f>'Projection - England'!$C$13*'Eng19'!AP334</f>
        <v>3646.026698248395</v>
      </c>
      <c r="AV334" s="170">
        <f>'Projection - England'!$C$13*'Eng19'!AQ334</f>
        <v>0</v>
      </c>
      <c r="AW334" s="170">
        <f>'Projection - England'!$D$13*'Eng19'!AP334</f>
        <v>0</v>
      </c>
      <c r="AX334" s="170">
        <f>'Projection - England'!$D$13*'Eng19'!AQ334</f>
        <v>0</v>
      </c>
      <c r="AY334" s="170">
        <f>'Projection - England'!$E$13*'Eng19'!AP334</f>
        <v>722.31799362815002</v>
      </c>
      <c r="AZ334" s="170">
        <f>'Projection - England'!$E$13*'Eng19'!AQ334</f>
        <v>0</v>
      </c>
      <c r="BA334" s="170">
        <f>'Projection - England'!$F$13*'Eng19'!AP334</f>
        <v>1482.386414552542</v>
      </c>
      <c r="BB334" s="170">
        <f>'Projection - England'!$F$13*'Eng19'!AQ334</f>
        <v>0</v>
      </c>
      <c r="BC334" s="170">
        <f>'Projection - England'!$G$13*'Eng19'!AP334</f>
        <v>729.35167286542139</v>
      </c>
      <c r="BD334" s="170">
        <f>'Projection - England'!$G$13*'Eng19'!AQ334</f>
        <v>0</v>
      </c>
    </row>
    <row r="335" spans="1:56" ht="19.95" customHeight="1">
      <c r="A335" s="132" t="s">
        <v>358</v>
      </c>
      <c r="B335" s="20" t="s">
        <v>309</v>
      </c>
      <c r="C335" s="20" t="s">
        <v>21</v>
      </c>
      <c r="D335" s="153">
        <v>8668.1696716100705</v>
      </c>
      <c r="E335" s="154">
        <v>12597.719519040831</v>
      </c>
      <c r="F335" s="155">
        <v>4435.409740693246</v>
      </c>
      <c r="G335" s="156">
        <v>3847.4010883982946</v>
      </c>
      <c r="H335" s="157">
        <v>0</v>
      </c>
      <c r="I335" s="158">
        <v>0</v>
      </c>
      <c r="J335" s="159">
        <v>5844.8074151266701</v>
      </c>
      <c r="K335" s="160">
        <v>0</v>
      </c>
      <c r="L335" s="161">
        <v>0</v>
      </c>
      <c r="M335" s="162">
        <v>0</v>
      </c>
      <c r="N335" s="163">
        <v>22.419399898242126</v>
      </c>
      <c r="O335" s="164">
        <v>1714.201787020678</v>
      </c>
      <c r="P335" s="170">
        <f t="shared" si="138"/>
        <v>37130.128621788033</v>
      </c>
      <c r="Q335" s="86">
        <f t="shared" si="153"/>
        <v>-0.94506059310872403</v>
      </c>
      <c r="R335" s="86">
        <f t="shared" si="154"/>
        <v>0</v>
      </c>
      <c r="S335" s="86">
        <f t="shared" si="155"/>
        <v>0</v>
      </c>
      <c r="T335" s="86">
        <f t="shared" si="156"/>
        <v>0</v>
      </c>
      <c r="U335" s="86">
        <f t="shared" si="157"/>
        <v>-8.8357360441388269E-2</v>
      </c>
      <c r="V335" s="86">
        <f t="shared" si="158"/>
        <v>0</v>
      </c>
      <c r="W335" s="86">
        <f t="shared" si="159"/>
        <v>0</v>
      </c>
      <c r="X335" s="86">
        <f t="shared" si="160"/>
        <v>0</v>
      </c>
      <c r="Y335" s="86">
        <f t="shared" si="161"/>
        <v>0</v>
      </c>
      <c r="Z335" s="86">
        <f t="shared" si="162"/>
        <v>0</v>
      </c>
      <c r="AA335" s="86">
        <f t="shared" si="163"/>
        <v>0</v>
      </c>
      <c r="AB335" s="86">
        <f t="shared" si="164"/>
        <v>0</v>
      </c>
      <c r="AD335" s="170">
        <f t="shared" si="139"/>
        <v>-8191.9455710188668</v>
      </c>
      <c r="AE335" s="170">
        <f t="shared" si="140"/>
        <v>0</v>
      </c>
      <c r="AF335" s="170">
        <f t="shared" si="141"/>
        <v>0</v>
      </c>
      <c r="AG335" s="170">
        <f t="shared" si="142"/>
        <v>0</v>
      </c>
      <c r="AH335" s="170">
        <f t="shared" si="143"/>
        <v>0</v>
      </c>
      <c r="AI335" s="170">
        <f t="shared" si="144"/>
        <v>0</v>
      </c>
      <c r="AJ335" s="170">
        <f t="shared" si="145"/>
        <v>0</v>
      </c>
      <c r="AK335" s="170">
        <f t="shared" si="146"/>
        <v>0</v>
      </c>
      <c r="AL335" s="170">
        <f t="shared" si="147"/>
        <v>0</v>
      </c>
      <c r="AM335" s="170">
        <f t="shared" si="148"/>
        <v>0</v>
      </c>
      <c r="AN335" s="170">
        <f t="shared" si="149"/>
        <v>0</v>
      </c>
      <c r="AO335" s="170">
        <f t="shared" si="150"/>
        <v>0</v>
      </c>
      <c r="AP335" s="170">
        <f t="shared" si="151"/>
        <v>8191.9455710188668</v>
      </c>
      <c r="AQ335" s="170">
        <f t="shared" si="152"/>
        <v>0</v>
      </c>
      <c r="AR335" s="170"/>
      <c r="AS335" s="170">
        <f>'Projection - England'!$B$13*'Eng19'!AP335</f>
        <v>0</v>
      </c>
      <c r="AT335" s="170">
        <f>'Projection - England'!$B$13*'Eng19'!AQ335</f>
        <v>0</v>
      </c>
      <c r="AU335" s="170">
        <f>'Projection - England'!$C$13*'Eng19'!AP335</f>
        <v>4539.1605644412321</v>
      </c>
      <c r="AV335" s="170">
        <f>'Projection - England'!$C$13*'Eng19'!AQ335</f>
        <v>0</v>
      </c>
      <c r="AW335" s="170">
        <f>'Projection - England'!$D$13*'Eng19'!AP335</f>
        <v>0</v>
      </c>
      <c r="AX335" s="170">
        <f>'Projection - England'!$D$13*'Eng19'!AQ335</f>
        <v>0</v>
      </c>
      <c r="AY335" s="170">
        <f>'Projection - England'!$E$13*'Eng19'!AP335</f>
        <v>899.2576366043495</v>
      </c>
      <c r="AZ335" s="170">
        <f>'Projection - England'!$E$13*'Eng19'!AQ335</f>
        <v>0</v>
      </c>
      <c r="BA335" s="170">
        <f>'Projection - England'!$F$13*'Eng19'!AP335</f>
        <v>1845.5130779576957</v>
      </c>
      <c r="BB335" s="170">
        <f>'Projection - England'!$F$13*'Eng19'!AQ335</f>
        <v>0</v>
      </c>
      <c r="BC335" s="170">
        <f>'Projection - England'!$G$13*'Eng19'!AP335</f>
        <v>908.01429201559188</v>
      </c>
      <c r="BD335" s="170">
        <f>'Projection - England'!$G$13*'Eng19'!AQ335</f>
        <v>0</v>
      </c>
    </row>
    <row r="336" spans="1:56" ht="19.95" customHeight="1">
      <c r="A336" s="132" t="s">
        <v>359</v>
      </c>
      <c r="B336" s="20" t="s">
        <v>309</v>
      </c>
      <c r="C336" s="20" t="s">
        <v>21</v>
      </c>
      <c r="D336" s="153">
        <v>8376.0042902162131</v>
      </c>
      <c r="E336" s="154">
        <v>12173.106519132885</v>
      </c>
      <c r="F336" s="155">
        <v>5245.2818683226542</v>
      </c>
      <c r="G336" s="156">
        <v>4549.9073025858052</v>
      </c>
      <c r="H336" s="157">
        <v>0</v>
      </c>
      <c r="I336" s="158">
        <v>0</v>
      </c>
      <c r="J336" s="159">
        <v>5493.1925848733299</v>
      </c>
      <c r="K336" s="160">
        <v>0</v>
      </c>
      <c r="L336" s="161">
        <v>0</v>
      </c>
      <c r="M336" s="162">
        <v>0</v>
      </c>
      <c r="N336" s="163">
        <v>19.033908178101466</v>
      </c>
      <c r="O336" s="164">
        <v>1455.3449049029784</v>
      </c>
      <c r="P336" s="170">
        <f t="shared" si="138"/>
        <v>37311.871378211967</v>
      </c>
      <c r="Q336" s="86">
        <f t="shared" si="153"/>
        <v>-0.94506059310872403</v>
      </c>
      <c r="R336" s="86">
        <f t="shared" si="154"/>
        <v>0</v>
      </c>
      <c r="S336" s="86">
        <f t="shared" si="155"/>
        <v>0</v>
      </c>
      <c r="T336" s="86">
        <f t="shared" si="156"/>
        <v>0</v>
      </c>
      <c r="U336" s="86">
        <f t="shared" si="157"/>
        <v>-8.8357360441388269E-2</v>
      </c>
      <c r="V336" s="86">
        <f t="shared" si="158"/>
        <v>0</v>
      </c>
      <c r="W336" s="86">
        <f t="shared" si="159"/>
        <v>0</v>
      </c>
      <c r="X336" s="86">
        <f t="shared" si="160"/>
        <v>0</v>
      </c>
      <c r="Y336" s="86">
        <f t="shared" si="161"/>
        <v>0</v>
      </c>
      <c r="Z336" s="86">
        <f t="shared" si="162"/>
        <v>0</v>
      </c>
      <c r="AA336" s="86">
        <f t="shared" si="163"/>
        <v>0</v>
      </c>
      <c r="AB336" s="86">
        <f t="shared" si="164"/>
        <v>0</v>
      </c>
      <c r="AD336" s="170">
        <f t="shared" si="139"/>
        <v>-7915.8315823929515</v>
      </c>
      <c r="AE336" s="170">
        <f t="shared" si="140"/>
        <v>0</v>
      </c>
      <c r="AF336" s="170">
        <f t="shared" si="141"/>
        <v>0</v>
      </c>
      <c r="AG336" s="170">
        <f t="shared" si="142"/>
        <v>0</v>
      </c>
      <c r="AH336" s="170">
        <f t="shared" si="143"/>
        <v>0</v>
      </c>
      <c r="AI336" s="170">
        <f t="shared" si="144"/>
        <v>0</v>
      </c>
      <c r="AJ336" s="170">
        <f t="shared" si="145"/>
        <v>0</v>
      </c>
      <c r="AK336" s="170">
        <f t="shared" si="146"/>
        <v>0</v>
      </c>
      <c r="AL336" s="170">
        <f t="shared" si="147"/>
        <v>0</v>
      </c>
      <c r="AM336" s="170">
        <f t="shared" si="148"/>
        <v>0</v>
      </c>
      <c r="AN336" s="170">
        <f t="shared" si="149"/>
        <v>0</v>
      </c>
      <c r="AO336" s="170">
        <f t="shared" si="150"/>
        <v>0</v>
      </c>
      <c r="AP336" s="170">
        <f t="shared" si="151"/>
        <v>7915.8315823929515</v>
      </c>
      <c r="AQ336" s="170">
        <f t="shared" si="152"/>
        <v>0</v>
      </c>
      <c r="AR336" s="170"/>
      <c r="AS336" s="170">
        <f>'Projection - England'!$B$13*'Eng19'!AP336</f>
        <v>0</v>
      </c>
      <c r="AT336" s="170">
        <f>'Projection - England'!$B$13*'Eng19'!AQ336</f>
        <v>0</v>
      </c>
      <c r="AU336" s="170">
        <f>'Projection - England'!$C$13*'Eng19'!AP336</f>
        <v>4386.1656845807875</v>
      </c>
      <c r="AV336" s="170">
        <f>'Projection - England'!$C$13*'Eng19'!AQ336</f>
        <v>0</v>
      </c>
      <c r="AW336" s="170">
        <f>'Projection - England'!$D$13*'Eng19'!AP336</f>
        <v>0</v>
      </c>
      <c r="AX336" s="170">
        <f>'Projection - England'!$D$13*'Eng19'!AQ336</f>
        <v>0</v>
      </c>
      <c r="AY336" s="170">
        <f>'Projection - England'!$E$13*'Eng19'!AP336</f>
        <v>868.94766802697541</v>
      </c>
      <c r="AZ336" s="170">
        <f>'Projection - England'!$E$13*'Eng19'!AQ336</f>
        <v>0</v>
      </c>
      <c r="BA336" s="170">
        <f>'Projection - England'!$F$13*'Eng19'!AP336</f>
        <v>1783.3090541884301</v>
      </c>
      <c r="BB336" s="170">
        <f>'Projection - England'!$F$13*'Eng19'!AQ336</f>
        <v>0</v>
      </c>
      <c r="BC336" s="170">
        <f>'Projection - England'!$G$13*'Eng19'!AP336</f>
        <v>877.40917559676063</v>
      </c>
      <c r="BD336" s="170">
        <f>'Projection - England'!$G$13*'Eng19'!AQ336</f>
        <v>0</v>
      </c>
    </row>
    <row r="337" spans="1:56" ht="19.95" customHeight="1">
      <c r="A337" s="132" t="s">
        <v>360</v>
      </c>
      <c r="B337" s="20" t="s">
        <v>309</v>
      </c>
      <c r="C337" s="20" t="s">
        <v>21</v>
      </c>
      <c r="D337" s="153">
        <v>10403.134507887078</v>
      </c>
      <c r="E337" s="154">
        <v>15119.197663890822</v>
      </c>
      <c r="F337" s="155">
        <v>2048.476453333481</v>
      </c>
      <c r="G337" s="156">
        <v>1776.9069819650254</v>
      </c>
      <c r="H337" s="157">
        <v>10047.922982456261</v>
      </c>
      <c r="I337" s="158">
        <v>9303.3600568948386</v>
      </c>
      <c r="J337" s="159">
        <v>1347.1369049226901</v>
      </c>
      <c r="K337" s="160">
        <v>0</v>
      </c>
      <c r="L337" s="161">
        <v>152.83731533360401</v>
      </c>
      <c r="M337" s="162">
        <v>0</v>
      </c>
      <c r="N337" s="163">
        <v>1.6281230856589697</v>
      </c>
      <c r="O337" s="164">
        <v>124.48734201601262</v>
      </c>
      <c r="P337" s="170">
        <f t="shared" si="138"/>
        <v>50325.088331785475</v>
      </c>
      <c r="Q337" s="86">
        <f t="shared" si="153"/>
        <v>-0.94506059310872403</v>
      </c>
      <c r="R337" s="86">
        <f t="shared" si="154"/>
        <v>0</v>
      </c>
      <c r="S337" s="86">
        <f t="shared" si="155"/>
        <v>0</v>
      </c>
      <c r="T337" s="86">
        <f t="shared" si="156"/>
        <v>0</v>
      </c>
      <c r="U337" s="86">
        <f t="shared" si="157"/>
        <v>-8.8357360441388269E-2</v>
      </c>
      <c r="V337" s="86">
        <f t="shared" si="158"/>
        <v>0</v>
      </c>
      <c r="W337" s="86">
        <f t="shared" si="159"/>
        <v>0</v>
      </c>
      <c r="X337" s="86">
        <f t="shared" si="160"/>
        <v>0</v>
      </c>
      <c r="Y337" s="86">
        <f t="shared" si="161"/>
        <v>0</v>
      </c>
      <c r="Z337" s="86">
        <f t="shared" si="162"/>
        <v>0</v>
      </c>
      <c r="AA337" s="86">
        <f t="shared" si="163"/>
        <v>0</v>
      </c>
      <c r="AB337" s="86">
        <f t="shared" si="164"/>
        <v>0</v>
      </c>
      <c r="AD337" s="170">
        <f t="shared" si="139"/>
        <v>-9831.5924682135956</v>
      </c>
      <c r="AE337" s="170">
        <f t="shared" si="140"/>
        <v>0</v>
      </c>
      <c r="AF337" s="170">
        <f t="shared" si="141"/>
        <v>0</v>
      </c>
      <c r="AG337" s="170">
        <f t="shared" si="142"/>
        <v>0</v>
      </c>
      <c r="AH337" s="170">
        <f t="shared" si="143"/>
        <v>-887.80795264819687</v>
      </c>
      <c r="AI337" s="170">
        <f t="shared" si="144"/>
        <v>0</v>
      </c>
      <c r="AJ337" s="170">
        <f t="shared" si="145"/>
        <v>0</v>
      </c>
      <c r="AK337" s="170">
        <f t="shared" si="146"/>
        <v>0</v>
      </c>
      <c r="AL337" s="170">
        <f t="shared" si="147"/>
        <v>0</v>
      </c>
      <c r="AM337" s="170">
        <f t="shared" si="148"/>
        <v>0</v>
      </c>
      <c r="AN337" s="170">
        <f t="shared" si="149"/>
        <v>0</v>
      </c>
      <c r="AO337" s="170">
        <f t="shared" si="150"/>
        <v>0</v>
      </c>
      <c r="AP337" s="170">
        <f t="shared" si="151"/>
        <v>10719.400420861792</v>
      </c>
      <c r="AQ337" s="170">
        <f t="shared" si="152"/>
        <v>0</v>
      </c>
      <c r="AR337" s="170"/>
      <c r="AS337" s="170">
        <f>'Projection - England'!$B$13*'Eng19'!AP337</f>
        <v>0</v>
      </c>
      <c r="AT337" s="170">
        <f>'Projection - England'!$B$13*'Eng19'!AQ337</f>
        <v>0</v>
      </c>
      <c r="AU337" s="170">
        <f>'Projection - England'!$C$13*'Eng19'!AP337</f>
        <v>5939.6243838542623</v>
      </c>
      <c r="AV337" s="170">
        <f>'Projection - England'!$C$13*'Eng19'!AQ337</f>
        <v>0</v>
      </c>
      <c r="AW337" s="170">
        <f>'Projection - England'!$D$13*'Eng19'!AP337</f>
        <v>0</v>
      </c>
      <c r="AX337" s="170">
        <f>'Projection - England'!$D$13*'Eng19'!AQ337</f>
        <v>0</v>
      </c>
      <c r="AY337" s="170">
        <f>'Projection - England'!$E$13*'Eng19'!AP337</f>
        <v>1176.704923721916</v>
      </c>
      <c r="AZ337" s="170">
        <f>'Projection - England'!$E$13*'Eng19'!AQ337</f>
        <v>0</v>
      </c>
      <c r="BA337" s="170">
        <f>'Projection - England'!$F$13*'Eng19'!AP337</f>
        <v>2414.9078497972973</v>
      </c>
      <c r="BB337" s="170">
        <f>'Projection - England'!$F$13*'Eng19'!AQ337</f>
        <v>0</v>
      </c>
      <c r="BC337" s="170">
        <f>'Projection - England'!$G$13*'Eng19'!AP337</f>
        <v>1188.163263488319</v>
      </c>
      <c r="BD337" s="170">
        <f>'Projection - England'!$G$13*'Eng19'!AQ337</f>
        <v>0</v>
      </c>
    </row>
    <row r="338" spans="1:56" ht="19.95" customHeight="1">
      <c r="A338" s="132" t="s">
        <v>361</v>
      </c>
      <c r="B338" s="20" t="s">
        <v>309</v>
      </c>
      <c r="C338" s="20" t="s">
        <v>21</v>
      </c>
      <c r="D338" s="153">
        <v>12484.630672639609</v>
      </c>
      <c r="E338" s="154">
        <v>18144.300523770689</v>
      </c>
      <c r="F338" s="155">
        <v>4000.7656239653734</v>
      </c>
      <c r="G338" s="156">
        <v>3470.3783677187466</v>
      </c>
      <c r="H338" s="157">
        <v>10366.028143529802</v>
      </c>
      <c r="I338" s="158">
        <v>1250.3279691703974</v>
      </c>
      <c r="J338" s="159">
        <v>1911.78071727069</v>
      </c>
      <c r="K338" s="160">
        <v>0</v>
      </c>
      <c r="L338" s="161">
        <v>0</v>
      </c>
      <c r="M338" s="162">
        <v>0</v>
      </c>
      <c r="N338" s="163">
        <v>2.6068553700707384</v>
      </c>
      <c r="O338" s="164">
        <v>199.32184421359526</v>
      </c>
      <c r="P338" s="170">
        <f t="shared" si="138"/>
        <v>51830.140717648967</v>
      </c>
      <c r="Q338" s="86">
        <f t="shared" si="153"/>
        <v>-0.94506059310872403</v>
      </c>
      <c r="R338" s="86">
        <f t="shared" si="154"/>
        <v>0</v>
      </c>
      <c r="S338" s="86">
        <f t="shared" si="155"/>
        <v>0</v>
      </c>
      <c r="T338" s="86">
        <f t="shared" si="156"/>
        <v>0</v>
      </c>
      <c r="U338" s="86">
        <f t="shared" si="157"/>
        <v>-8.8357360441388269E-2</v>
      </c>
      <c r="V338" s="86">
        <f t="shared" si="158"/>
        <v>0</v>
      </c>
      <c r="W338" s="86">
        <f t="shared" si="159"/>
        <v>0</v>
      </c>
      <c r="X338" s="86">
        <f t="shared" si="160"/>
        <v>0</v>
      </c>
      <c r="Y338" s="86">
        <f t="shared" si="161"/>
        <v>0</v>
      </c>
      <c r="Z338" s="86">
        <f t="shared" si="162"/>
        <v>0</v>
      </c>
      <c r="AA338" s="86">
        <f t="shared" si="163"/>
        <v>0</v>
      </c>
      <c r="AB338" s="86">
        <f t="shared" si="164"/>
        <v>0</v>
      </c>
      <c r="AD338" s="170">
        <f t="shared" si="139"/>
        <v>-11798.732468228158</v>
      </c>
      <c r="AE338" s="170">
        <f t="shared" si="140"/>
        <v>0</v>
      </c>
      <c r="AF338" s="170">
        <f t="shared" si="141"/>
        <v>0</v>
      </c>
      <c r="AG338" s="170">
        <f t="shared" si="142"/>
        <v>0</v>
      </c>
      <c r="AH338" s="170">
        <f t="shared" si="143"/>
        <v>-915.91488502343759</v>
      </c>
      <c r="AI338" s="170">
        <f t="shared" si="144"/>
        <v>0</v>
      </c>
      <c r="AJ338" s="170">
        <f t="shared" si="145"/>
        <v>0</v>
      </c>
      <c r="AK338" s="170">
        <f t="shared" si="146"/>
        <v>0</v>
      </c>
      <c r="AL338" s="170">
        <f t="shared" si="147"/>
        <v>0</v>
      </c>
      <c r="AM338" s="170">
        <f t="shared" si="148"/>
        <v>0</v>
      </c>
      <c r="AN338" s="170">
        <f t="shared" si="149"/>
        <v>0</v>
      </c>
      <c r="AO338" s="170">
        <f t="shared" si="150"/>
        <v>0</v>
      </c>
      <c r="AP338" s="170">
        <f t="shared" si="151"/>
        <v>12714.647353251596</v>
      </c>
      <c r="AQ338" s="170">
        <f t="shared" si="152"/>
        <v>0</v>
      </c>
      <c r="AR338" s="170"/>
      <c r="AS338" s="170">
        <f>'Projection - England'!$B$13*'Eng19'!AP338</f>
        <v>0</v>
      </c>
      <c r="AT338" s="170">
        <f>'Projection - England'!$B$13*'Eng19'!AQ338</f>
        <v>0</v>
      </c>
      <c r="AU338" s="170">
        <f>'Projection - England'!$C$13*'Eng19'!AP338</f>
        <v>7045.1915672919458</v>
      </c>
      <c r="AV338" s="170">
        <f>'Projection - England'!$C$13*'Eng19'!AQ338</f>
        <v>0</v>
      </c>
      <c r="AW338" s="170">
        <f>'Projection - England'!$D$13*'Eng19'!AP338</f>
        <v>0</v>
      </c>
      <c r="AX338" s="170">
        <f>'Projection - England'!$D$13*'Eng19'!AQ338</f>
        <v>0</v>
      </c>
      <c r="AY338" s="170">
        <f>'Projection - England'!$E$13*'Eng19'!AP338</f>
        <v>1395.7299435182545</v>
      </c>
      <c r="AZ338" s="170">
        <f>'Projection - England'!$E$13*'Eng19'!AQ338</f>
        <v>0</v>
      </c>
      <c r="BA338" s="170">
        <f>'Projection - England'!$F$13*'Eng19'!AP338</f>
        <v>2864.4047703465853</v>
      </c>
      <c r="BB338" s="170">
        <f>'Projection - England'!$F$13*'Eng19'!AQ338</f>
        <v>0</v>
      </c>
      <c r="BC338" s="170">
        <f>'Projection - England'!$G$13*'Eng19'!AP338</f>
        <v>1409.3210720948134</v>
      </c>
      <c r="BD338" s="170">
        <f>'Projection - England'!$G$13*'Eng19'!AQ338</f>
        <v>0</v>
      </c>
    </row>
    <row r="339" spans="1:56" ht="19.95" customHeight="1">
      <c r="A339" s="132" t="s">
        <v>362</v>
      </c>
      <c r="B339" s="20" t="s">
        <v>309</v>
      </c>
      <c r="C339" s="20" t="s">
        <v>21</v>
      </c>
      <c r="D339" s="153">
        <v>12062.92745672489</v>
      </c>
      <c r="E339" s="154">
        <v>17531.426175940309</v>
      </c>
      <c r="F339" s="155">
        <v>5605.1779110752341</v>
      </c>
      <c r="G339" s="156">
        <v>4862.091409026465</v>
      </c>
      <c r="H339" s="157">
        <v>6305.0697615567196</v>
      </c>
      <c r="I339" s="158">
        <v>0</v>
      </c>
      <c r="J339" s="159">
        <v>2130.7271135686901</v>
      </c>
      <c r="K339" s="160">
        <v>0</v>
      </c>
      <c r="L339" s="161">
        <v>0</v>
      </c>
      <c r="M339" s="162">
        <v>0</v>
      </c>
      <c r="N339" s="163">
        <v>3.1472872392015794</v>
      </c>
      <c r="O339" s="164">
        <v>240.64361375389643</v>
      </c>
      <c r="P339" s="170">
        <f t="shared" si="138"/>
        <v>48741.210728885402</v>
      </c>
      <c r="Q339" s="86">
        <f t="shared" si="153"/>
        <v>-0.94506059310872403</v>
      </c>
      <c r="R339" s="86">
        <f t="shared" si="154"/>
        <v>0</v>
      </c>
      <c r="S339" s="86">
        <f t="shared" si="155"/>
        <v>0</v>
      </c>
      <c r="T339" s="86">
        <f t="shared" si="156"/>
        <v>0</v>
      </c>
      <c r="U339" s="86">
        <f t="shared" si="157"/>
        <v>-8.8357360441388269E-2</v>
      </c>
      <c r="V339" s="86">
        <f t="shared" si="158"/>
        <v>0</v>
      </c>
      <c r="W339" s="86">
        <f t="shared" si="159"/>
        <v>0</v>
      </c>
      <c r="X339" s="86">
        <f t="shared" si="160"/>
        <v>0</v>
      </c>
      <c r="Y339" s="86">
        <f t="shared" si="161"/>
        <v>0</v>
      </c>
      <c r="Z339" s="86">
        <f t="shared" si="162"/>
        <v>0</v>
      </c>
      <c r="AA339" s="86">
        <f t="shared" si="163"/>
        <v>0</v>
      </c>
      <c r="AB339" s="86">
        <f t="shared" si="164"/>
        <v>0</v>
      </c>
      <c r="AD339" s="170">
        <f t="shared" si="139"/>
        <v>-11400.197376879936</v>
      </c>
      <c r="AE339" s="170">
        <f t="shared" si="140"/>
        <v>0</v>
      </c>
      <c r="AF339" s="170">
        <f t="shared" si="141"/>
        <v>0</v>
      </c>
      <c r="AG339" s="170">
        <f t="shared" si="142"/>
        <v>0</v>
      </c>
      <c r="AH339" s="170">
        <f t="shared" si="143"/>
        <v>-557.0993215299651</v>
      </c>
      <c r="AI339" s="170">
        <f t="shared" si="144"/>
        <v>0</v>
      </c>
      <c r="AJ339" s="170">
        <f t="shared" si="145"/>
        <v>0</v>
      </c>
      <c r="AK339" s="170">
        <f t="shared" si="146"/>
        <v>0</v>
      </c>
      <c r="AL339" s="170">
        <f t="shared" si="147"/>
        <v>0</v>
      </c>
      <c r="AM339" s="170">
        <f t="shared" si="148"/>
        <v>0</v>
      </c>
      <c r="AN339" s="170">
        <f t="shared" si="149"/>
        <v>0</v>
      </c>
      <c r="AO339" s="170">
        <f t="shared" si="150"/>
        <v>0</v>
      </c>
      <c r="AP339" s="170">
        <f t="shared" si="151"/>
        <v>11957.296698409902</v>
      </c>
      <c r="AQ339" s="170">
        <f t="shared" si="152"/>
        <v>0</v>
      </c>
      <c r="AR339" s="170"/>
      <c r="AS339" s="170">
        <f>'Projection - England'!$B$13*'Eng19'!AP339</f>
        <v>0</v>
      </c>
      <c r="AT339" s="170">
        <f>'Projection - England'!$B$13*'Eng19'!AQ339</f>
        <v>0</v>
      </c>
      <c r="AU339" s="170">
        <f>'Projection - England'!$C$13*'Eng19'!AP339</f>
        <v>6625.5432436906467</v>
      </c>
      <c r="AV339" s="170">
        <f>'Projection - England'!$C$13*'Eng19'!AQ339</f>
        <v>0</v>
      </c>
      <c r="AW339" s="170">
        <f>'Projection - England'!$D$13*'Eng19'!AP339</f>
        <v>0</v>
      </c>
      <c r="AX339" s="170">
        <f>'Projection - England'!$D$13*'Eng19'!AQ339</f>
        <v>0</v>
      </c>
      <c r="AY339" s="170">
        <f>'Projection - England'!$E$13*'Eng19'!AP339</f>
        <v>1312.592994664114</v>
      </c>
      <c r="AZ339" s="170">
        <f>'Projection - England'!$E$13*'Eng19'!AQ339</f>
        <v>0</v>
      </c>
      <c r="BA339" s="170">
        <f>'Projection - England'!$F$13*'Eng19'!AP339</f>
        <v>2693.7858952584866</v>
      </c>
      <c r="BB339" s="170">
        <f>'Projection - England'!$F$13*'Eng19'!AQ339</f>
        <v>0</v>
      </c>
      <c r="BC339" s="170">
        <f>'Projection - England'!$G$13*'Eng19'!AP339</f>
        <v>1325.3745647966582</v>
      </c>
      <c r="BD339" s="170">
        <f>'Projection - England'!$G$13*'Eng19'!AQ339</f>
        <v>0</v>
      </c>
    </row>
    <row r="340" spans="1:56" ht="19.95" customHeight="1">
      <c r="A340" s="132" t="s">
        <v>363</v>
      </c>
      <c r="B340" s="20" t="s">
        <v>309</v>
      </c>
      <c r="C340" s="20" t="s">
        <v>21</v>
      </c>
      <c r="D340" s="153">
        <v>11050.203582615623</v>
      </c>
      <c r="E340" s="154">
        <v>16059.603196049879</v>
      </c>
      <c r="F340" s="155">
        <v>5735.4056375912123</v>
      </c>
      <c r="G340" s="156">
        <v>4975.0546584282883</v>
      </c>
      <c r="H340" s="157">
        <v>10189.29189254986</v>
      </c>
      <c r="I340" s="158">
        <v>1272.1166077874404</v>
      </c>
      <c r="J340" s="159">
        <v>1599.7986424226201</v>
      </c>
      <c r="K340" s="160">
        <v>0</v>
      </c>
      <c r="L340" s="161">
        <v>0</v>
      </c>
      <c r="M340" s="162">
        <v>0</v>
      </c>
      <c r="N340" s="163">
        <v>0.83894531112260273</v>
      </c>
      <c r="O340" s="164">
        <v>64.146299993147693</v>
      </c>
      <c r="P340" s="170">
        <f t="shared" si="138"/>
        <v>50946.45946274919</v>
      </c>
      <c r="Q340" s="86">
        <f t="shared" si="153"/>
        <v>-0.94506059310872403</v>
      </c>
      <c r="R340" s="86">
        <f t="shared" si="154"/>
        <v>0</v>
      </c>
      <c r="S340" s="86">
        <f t="shared" si="155"/>
        <v>0</v>
      </c>
      <c r="T340" s="86">
        <f t="shared" si="156"/>
        <v>0</v>
      </c>
      <c r="U340" s="86">
        <f t="shared" si="157"/>
        <v>-8.8357360441388269E-2</v>
      </c>
      <c r="V340" s="86">
        <f t="shared" si="158"/>
        <v>0</v>
      </c>
      <c r="W340" s="86">
        <f t="shared" si="159"/>
        <v>0</v>
      </c>
      <c r="X340" s="86">
        <f t="shared" si="160"/>
        <v>0</v>
      </c>
      <c r="Y340" s="86">
        <f t="shared" si="161"/>
        <v>0</v>
      </c>
      <c r="Z340" s="86">
        <f t="shared" si="162"/>
        <v>0</v>
      </c>
      <c r="AA340" s="86">
        <f t="shared" si="163"/>
        <v>0</v>
      </c>
      <c r="AB340" s="86">
        <f t="shared" si="164"/>
        <v>0</v>
      </c>
      <c r="AD340" s="170">
        <f t="shared" si="139"/>
        <v>-10443.111951758867</v>
      </c>
      <c r="AE340" s="170">
        <f t="shared" si="140"/>
        <v>0</v>
      </c>
      <c r="AF340" s="170">
        <f t="shared" si="141"/>
        <v>0</v>
      </c>
      <c r="AG340" s="170">
        <f t="shared" si="142"/>
        <v>0</v>
      </c>
      <c r="AH340" s="170">
        <f t="shared" si="143"/>
        <v>-900.29893639254317</v>
      </c>
      <c r="AI340" s="170">
        <f t="shared" si="144"/>
        <v>0</v>
      </c>
      <c r="AJ340" s="170">
        <f t="shared" si="145"/>
        <v>0</v>
      </c>
      <c r="AK340" s="170">
        <f t="shared" si="146"/>
        <v>0</v>
      </c>
      <c r="AL340" s="170">
        <f t="shared" si="147"/>
        <v>0</v>
      </c>
      <c r="AM340" s="170">
        <f t="shared" si="148"/>
        <v>0</v>
      </c>
      <c r="AN340" s="170">
        <f t="shared" si="149"/>
        <v>0</v>
      </c>
      <c r="AO340" s="170">
        <f t="shared" si="150"/>
        <v>0</v>
      </c>
      <c r="AP340" s="170">
        <f t="shared" si="151"/>
        <v>11343.410888151409</v>
      </c>
      <c r="AQ340" s="170">
        <f t="shared" si="152"/>
        <v>0</v>
      </c>
      <c r="AR340" s="170"/>
      <c r="AS340" s="170">
        <f>'Projection - England'!$B$13*'Eng19'!AP340</f>
        <v>0</v>
      </c>
      <c r="AT340" s="170">
        <f>'Projection - England'!$B$13*'Eng19'!AQ340</f>
        <v>0</v>
      </c>
      <c r="AU340" s="170">
        <f>'Projection - England'!$C$13*'Eng19'!AP340</f>
        <v>6285.3888521803483</v>
      </c>
      <c r="AV340" s="170">
        <f>'Projection - England'!$C$13*'Eng19'!AQ340</f>
        <v>0</v>
      </c>
      <c r="AW340" s="170">
        <f>'Projection - England'!$D$13*'Eng19'!AP340</f>
        <v>0</v>
      </c>
      <c r="AX340" s="170">
        <f>'Projection - England'!$D$13*'Eng19'!AQ340</f>
        <v>0</v>
      </c>
      <c r="AY340" s="170">
        <f>'Projection - England'!$E$13*'Eng19'!AP340</f>
        <v>1245.2046681558193</v>
      </c>
      <c r="AZ340" s="170">
        <f>'Projection - England'!$E$13*'Eng19'!AQ340</f>
        <v>0</v>
      </c>
      <c r="BA340" s="170">
        <f>'Projection - England'!$F$13*'Eng19'!AP340</f>
        <v>2555.4873334110112</v>
      </c>
      <c r="BB340" s="170">
        <f>'Projection - England'!$F$13*'Eng19'!AQ340</f>
        <v>0</v>
      </c>
      <c r="BC340" s="170">
        <f>'Projection - England'!$G$13*'Eng19'!AP340</f>
        <v>1257.3300344042334</v>
      </c>
      <c r="BD340" s="170">
        <f>'Projection - England'!$G$13*'Eng19'!AQ340</f>
        <v>0</v>
      </c>
    </row>
    <row r="341" spans="1:56" ht="19.95" customHeight="1">
      <c r="A341" s="132" t="s">
        <v>364</v>
      </c>
      <c r="B341" s="20" t="s">
        <v>309</v>
      </c>
      <c r="C341" s="20" t="s">
        <v>21</v>
      </c>
      <c r="D341" s="153">
        <v>13654.445228817844</v>
      </c>
      <c r="E341" s="154">
        <v>19844.428258497799</v>
      </c>
      <c r="F341" s="155">
        <v>3339.8243403833285</v>
      </c>
      <c r="G341" s="156">
        <v>2897.0590212577645</v>
      </c>
      <c r="H341" s="157">
        <v>11494.67124596236</v>
      </c>
      <c r="I341" s="158">
        <v>4083.3625460523399</v>
      </c>
      <c r="J341" s="159">
        <v>1514.51349073249</v>
      </c>
      <c r="K341" s="160">
        <v>0</v>
      </c>
      <c r="L341" s="161">
        <v>543.92505441585104</v>
      </c>
      <c r="M341" s="162">
        <v>0</v>
      </c>
      <c r="N341" s="163">
        <v>5.2325165400716624</v>
      </c>
      <c r="O341" s="164">
        <v>400.08159202822333</v>
      </c>
      <c r="P341" s="170">
        <f t="shared" si="138"/>
        <v>57777.543294688076</v>
      </c>
      <c r="Q341" s="86">
        <f t="shared" si="153"/>
        <v>-0.94506059310872403</v>
      </c>
      <c r="R341" s="86">
        <f t="shared" si="154"/>
        <v>0</v>
      </c>
      <c r="S341" s="86">
        <f t="shared" si="155"/>
        <v>0</v>
      </c>
      <c r="T341" s="86">
        <f t="shared" si="156"/>
        <v>0</v>
      </c>
      <c r="U341" s="86">
        <f t="shared" si="157"/>
        <v>-8.8357360441388269E-2</v>
      </c>
      <c r="V341" s="86">
        <f t="shared" si="158"/>
        <v>0</v>
      </c>
      <c r="W341" s="86">
        <f t="shared" si="159"/>
        <v>0</v>
      </c>
      <c r="X341" s="86">
        <f t="shared" si="160"/>
        <v>0</v>
      </c>
      <c r="Y341" s="86">
        <f t="shared" si="161"/>
        <v>0</v>
      </c>
      <c r="Z341" s="86">
        <f t="shared" si="162"/>
        <v>0</v>
      </c>
      <c r="AA341" s="86">
        <f t="shared" si="163"/>
        <v>0</v>
      </c>
      <c r="AB341" s="86">
        <f t="shared" si="164"/>
        <v>0</v>
      </c>
      <c r="AD341" s="170">
        <f t="shared" si="139"/>
        <v>-12904.278106517178</v>
      </c>
      <c r="AE341" s="170">
        <f t="shared" si="140"/>
        <v>0</v>
      </c>
      <c r="AF341" s="170">
        <f t="shared" si="141"/>
        <v>0</v>
      </c>
      <c r="AG341" s="170">
        <f t="shared" si="142"/>
        <v>0</v>
      </c>
      <c r="AH341" s="170">
        <f t="shared" si="143"/>
        <v>-1015.6388104347578</v>
      </c>
      <c r="AI341" s="170">
        <f t="shared" si="144"/>
        <v>0</v>
      </c>
      <c r="AJ341" s="170">
        <f t="shared" si="145"/>
        <v>0</v>
      </c>
      <c r="AK341" s="170">
        <f t="shared" si="146"/>
        <v>0</v>
      </c>
      <c r="AL341" s="170">
        <f t="shared" si="147"/>
        <v>0</v>
      </c>
      <c r="AM341" s="170">
        <f t="shared" si="148"/>
        <v>0</v>
      </c>
      <c r="AN341" s="170">
        <f t="shared" si="149"/>
        <v>0</v>
      </c>
      <c r="AO341" s="170">
        <f t="shared" si="150"/>
        <v>0</v>
      </c>
      <c r="AP341" s="170">
        <f t="shared" si="151"/>
        <v>13919.916916951935</v>
      </c>
      <c r="AQ341" s="170">
        <f t="shared" si="152"/>
        <v>0</v>
      </c>
      <c r="AR341" s="170"/>
      <c r="AS341" s="170">
        <f>'Projection - England'!$B$13*'Eng19'!AP341</f>
        <v>0</v>
      </c>
      <c r="AT341" s="170">
        <f>'Projection - England'!$B$13*'Eng19'!AQ341</f>
        <v>0</v>
      </c>
      <c r="AU341" s="170">
        <f>'Projection - England'!$C$13*'Eng19'!AP341</f>
        <v>7713.0319509517985</v>
      </c>
      <c r="AV341" s="170">
        <f>'Projection - England'!$C$13*'Eng19'!AQ341</f>
        <v>0</v>
      </c>
      <c r="AW341" s="170">
        <f>'Projection - England'!$D$13*'Eng19'!AP341</f>
        <v>0</v>
      </c>
      <c r="AX341" s="170">
        <f>'Projection - England'!$D$13*'Eng19'!AQ341</f>
        <v>0</v>
      </c>
      <c r="AY341" s="170">
        <f>'Projection - England'!$E$13*'Eng19'!AP341</f>
        <v>1528.0364694745201</v>
      </c>
      <c r="AZ341" s="170">
        <f>'Projection - England'!$E$13*'Eng19'!AQ341</f>
        <v>0</v>
      </c>
      <c r="BA341" s="170">
        <f>'Projection - England'!$F$13*'Eng19'!AP341</f>
        <v>3135.9325439370891</v>
      </c>
      <c r="BB341" s="170">
        <f>'Projection - England'!$F$13*'Eng19'!AQ341</f>
        <v>0</v>
      </c>
      <c r="BC341" s="170">
        <f>'Projection - England'!$G$13*'Eng19'!AP341</f>
        <v>1542.9159525885311</v>
      </c>
      <c r="BD341" s="170">
        <f>'Projection - England'!$G$13*'Eng19'!AQ341</f>
        <v>0</v>
      </c>
    </row>
    <row r="342" spans="1:56" ht="19.95" customHeight="1">
      <c r="A342" s="132" t="s">
        <v>365</v>
      </c>
      <c r="B342" s="20" t="s">
        <v>309</v>
      </c>
      <c r="C342" s="20" t="s">
        <v>21</v>
      </c>
      <c r="D342" s="153">
        <v>10800.741408542774</v>
      </c>
      <c r="E342" s="154">
        <v>15697.052090264227</v>
      </c>
      <c r="F342" s="155">
        <v>5307.3052933970639</v>
      </c>
      <c r="G342" s="156">
        <v>4603.7081929405658</v>
      </c>
      <c r="H342" s="157">
        <v>10263.531784294741</v>
      </c>
      <c r="I342" s="158">
        <v>2297.7242083580586</v>
      </c>
      <c r="J342" s="159">
        <v>1888.44521041234</v>
      </c>
      <c r="K342" s="160">
        <v>0</v>
      </c>
      <c r="L342" s="161">
        <v>0</v>
      </c>
      <c r="M342" s="162">
        <v>0</v>
      </c>
      <c r="N342" s="163">
        <v>5.9275355962225786</v>
      </c>
      <c r="O342" s="164">
        <v>453.22319766775439</v>
      </c>
      <c r="P342" s="170">
        <f t="shared" si="138"/>
        <v>51317.658921473747</v>
      </c>
      <c r="Q342" s="86">
        <f t="shared" si="153"/>
        <v>-0.94506059310872403</v>
      </c>
      <c r="R342" s="86">
        <f t="shared" si="154"/>
        <v>0</v>
      </c>
      <c r="S342" s="86">
        <f t="shared" si="155"/>
        <v>0</v>
      </c>
      <c r="T342" s="86">
        <f t="shared" si="156"/>
        <v>0</v>
      </c>
      <c r="U342" s="86">
        <f t="shared" si="157"/>
        <v>-8.8357360441388269E-2</v>
      </c>
      <c r="V342" s="86">
        <f t="shared" si="158"/>
        <v>0</v>
      </c>
      <c r="W342" s="86">
        <f t="shared" si="159"/>
        <v>0</v>
      </c>
      <c r="X342" s="86">
        <f t="shared" si="160"/>
        <v>0</v>
      </c>
      <c r="Y342" s="86">
        <f t="shared" si="161"/>
        <v>0</v>
      </c>
      <c r="Z342" s="86">
        <f t="shared" si="162"/>
        <v>0</v>
      </c>
      <c r="AA342" s="86">
        <f t="shared" si="163"/>
        <v>0</v>
      </c>
      <c r="AB342" s="86">
        <f t="shared" si="164"/>
        <v>0</v>
      </c>
      <c r="AD342" s="170">
        <f t="shared" si="139"/>
        <v>-10207.35508157139</v>
      </c>
      <c r="AE342" s="170">
        <f t="shared" si="140"/>
        <v>0</v>
      </c>
      <c r="AF342" s="170">
        <f t="shared" si="141"/>
        <v>0</v>
      </c>
      <c r="AG342" s="170">
        <f t="shared" si="142"/>
        <v>0</v>
      </c>
      <c r="AH342" s="170">
        <f t="shared" si="143"/>
        <v>-906.85857726657525</v>
      </c>
      <c r="AI342" s="170">
        <f t="shared" si="144"/>
        <v>0</v>
      </c>
      <c r="AJ342" s="170">
        <f t="shared" si="145"/>
        <v>0</v>
      </c>
      <c r="AK342" s="170">
        <f t="shared" si="146"/>
        <v>0</v>
      </c>
      <c r="AL342" s="170">
        <f t="shared" si="147"/>
        <v>0</v>
      </c>
      <c r="AM342" s="170">
        <f t="shared" si="148"/>
        <v>0</v>
      </c>
      <c r="AN342" s="170">
        <f t="shared" si="149"/>
        <v>0</v>
      </c>
      <c r="AO342" s="170">
        <f t="shared" si="150"/>
        <v>0</v>
      </c>
      <c r="AP342" s="170">
        <f t="shared" si="151"/>
        <v>11114.213658837965</v>
      </c>
      <c r="AQ342" s="170">
        <f t="shared" si="152"/>
        <v>0</v>
      </c>
      <c r="AR342" s="170"/>
      <c r="AS342" s="170">
        <f>'Projection - England'!$B$13*'Eng19'!AP342</f>
        <v>0</v>
      </c>
      <c r="AT342" s="170">
        <f>'Projection - England'!$B$13*'Eng19'!AQ342</f>
        <v>0</v>
      </c>
      <c r="AU342" s="170">
        <f>'Projection - England'!$C$13*'Eng19'!AP342</f>
        <v>6158.3905688348959</v>
      </c>
      <c r="AV342" s="170">
        <f>'Projection - England'!$C$13*'Eng19'!AQ342</f>
        <v>0</v>
      </c>
      <c r="AW342" s="170">
        <f>'Projection - England'!$D$13*'Eng19'!AP342</f>
        <v>0</v>
      </c>
      <c r="AX342" s="170">
        <f>'Projection - England'!$D$13*'Eng19'!AQ342</f>
        <v>0</v>
      </c>
      <c r="AY342" s="170">
        <f>'Projection - England'!$E$13*'Eng19'!AP342</f>
        <v>1220.0449112993001</v>
      </c>
      <c r="AZ342" s="170">
        <f>'Projection - England'!$E$13*'Eng19'!AQ342</f>
        <v>0</v>
      </c>
      <c r="BA342" s="170">
        <f>'Projection - England'!$F$13*'Eng19'!AP342</f>
        <v>2503.8528980424394</v>
      </c>
      <c r="BB342" s="170">
        <f>'Projection - England'!$F$13*'Eng19'!AQ342</f>
        <v>0</v>
      </c>
      <c r="BC342" s="170">
        <f>'Projection - England'!$G$13*'Eng19'!AP342</f>
        <v>1231.9252806613324</v>
      </c>
      <c r="BD342" s="170">
        <f>'Projection - England'!$G$13*'Eng19'!AQ342</f>
        <v>0</v>
      </c>
    </row>
    <row r="343" spans="1:56" ht="19.95" customHeight="1">
      <c r="A343" s="132" t="s">
        <v>366</v>
      </c>
      <c r="B343" s="20" t="s">
        <v>309</v>
      </c>
      <c r="C343" s="20" t="s">
        <v>21</v>
      </c>
      <c r="D343" s="153">
        <v>10110.276785349521</v>
      </c>
      <c r="E343" s="154">
        <v>14693.578463150381</v>
      </c>
      <c r="F343" s="155">
        <v>7690.5667378312628</v>
      </c>
      <c r="G343" s="156">
        <v>6671.0172379490377</v>
      </c>
      <c r="H343" s="157">
        <v>4268.72603468329</v>
      </c>
      <c r="I343" s="158">
        <v>0</v>
      </c>
      <c r="J343" s="159">
        <v>1425.29660729991</v>
      </c>
      <c r="K343" s="160">
        <v>0</v>
      </c>
      <c r="L343" s="161">
        <v>0</v>
      </c>
      <c r="M343" s="162">
        <v>0</v>
      </c>
      <c r="N343" s="163">
        <v>1.0543528256823635</v>
      </c>
      <c r="O343" s="164">
        <v>80.616497593083338</v>
      </c>
      <c r="P343" s="170">
        <f t="shared" si="138"/>
        <v>44941.132716682172</v>
      </c>
      <c r="Q343" s="86">
        <f t="shared" si="153"/>
        <v>-0.94506059310872403</v>
      </c>
      <c r="R343" s="86">
        <f t="shared" si="154"/>
        <v>0</v>
      </c>
      <c r="S343" s="86">
        <f t="shared" si="155"/>
        <v>0</v>
      </c>
      <c r="T343" s="86">
        <f t="shared" si="156"/>
        <v>0</v>
      </c>
      <c r="U343" s="86">
        <f t="shared" si="157"/>
        <v>-8.8357360441388269E-2</v>
      </c>
      <c r="V343" s="86">
        <f t="shared" si="158"/>
        <v>0</v>
      </c>
      <c r="W343" s="86">
        <f t="shared" si="159"/>
        <v>0</v>
      </c>
      <c r="X343" s="86">
        <f t="shared" si="160"/>
        <v>0</v>
      </c>
      <c r="Y343" s="86">
        <f t="shared" si="161"/>
        <v>0</v>
      </c>
      <c r="Z343" s="86">
        <f t="shared" si="162"/>
        <v>0</v>
      </c>
      <c r="AA343" s="86">
        <f t="shared" si="163"/>
        <v>0</v>
      </c>
      <c r="AB343" s="86">
        <f t="shared" si="164"/>
        <v>0</v>
      </c>
      <c r="AD343" s="170">
        <f t="shared" si="139"/>
        <v>-9554.8241752557824</v>
      </c>
      <c r="AE343" s="170">
        <f t="shared" si="140"/>
        <v>0</v>
      </c>
      <c r="AF343" s="170">
        <f t="shared" si="141"/>
        <v>0</v>
      </c>
      <c r="AG343" s="170">
        <f t="shared" si="142"/>
        <v>0</v>
      </c>
      <c r="AH343" s="170">
        <f t="shared" si="143"/>
        <v>-377.17336487204955</v>
      </c>
      <c r="AI343" s="170">
        <f t="shared" si="144"/>
        <v>0</v>
      </c>
      <c r="AJ343" s="170">
        <f t="shared" si="145"/>
        <v>0</v>
      </c>
      <c r="AK343" s="170">
        <f t="shared" si="146"/>
        <v>0</v>
      </c>
      <c r="AL343" s="170">
        <f t="shared" si="147"/>
        <v>0</v>
      </c>
      <c r="AM343" s="170">
        <f t="shared" si="148"/>
        <v>0</v>
      </c>
      <c r="AN343" s="170">
        <f t="shared" si="149"/>
        <v>0</v>
      </c>
      <c r="AO343" s="170">
        <f t="shared" si="150"/>
        <v>0</v>
      </c>
      <c r="AP343" s="170">
        <f t="shared" si="151"/>
        <v>9931.9975401278316</v>
      </c>
      <c r="AQ343" s="170">
        <f t="shared" si="152"/>
        <v>0</v>
      </c>
      <c r="AR343" s="170"/>
      <c r="AS343" s="170">
        <f>'Projection - England'!$B$13*'Eng19'!AP343</f>
        <v>0</v>
      </c>
      <c r="AT343" s="170">
        <f>'Projection - England'!$B$13*'Eng19'!AQ343</f>
        <v>0</v>
      </c>
      <c r="AU343" s="170">
        <f>'Projection - England'!$C$13*'Eng19'!AP343</f>
        <v>5503.3241089599205</v>
      </c>
      <c r="AV343" s="170">
        <f>'Projection - England'!$C$13*'Eng19'!AQ343</f>
        <v>0</v>
      </c>
      <c r="AW343" s="170">
        <f>'Projection - England'!$D$13*'Eng19'!AP343</f>
        <v>0</v>
      </c>
      <c r="AX343" s="170">
        <f>'Projection - England'!$D$13*'Eng19'!AQ343</f>
        <v>0</v>
      </c>
      <c r="AY343" s="170">
        <f>'Projection - England'!$E$13*'Eng19'!AP343</f>
        <v>1090.2690401524148</v>
      </c>
      <c r="AZ343" s="170">
        <f>'Projection - England'!$E$13*'Eng19'!AQ343</f>
        <v>0</v>
      </c>
      <c r="BA343" s="170">
        <f>'Projection - England'!$F$13*'Eng19'!AP343</f>
        <v>2237.5186934097078</v>
      </c>
      <c r="BB343" s="170">
        <f>'Projection - England'!$F$13*'Eng19'!AQ343</f>
        <v>0</v>
      </c>
      <c r="BC343" s="170">
        <f>'Projection - England'!$G$13*'Eng19'!AP343</f>
        <v>1100.8856976057909</v>
      </c>
      <c r="BD343" s="170">
        <f>'Projection - England'!$G$13*'Eng19'!AQ343</f>
        <v>0</v>
      </c>
    </row>
    <row r="344" spans="1:56" ht="19.95" customHeight="1">
      <c r="A344" s="132" t="s">
        <v>367</v>
      </c>
      <c r="B344" s="20" t="s">
        <v>309</v>
      </c>
      <c r="C344" s="20" t="s">
        <v>21</v>
      </c>
      <c r="D344" s="153">
        <v>9821.7501160421325</v>
      </c>
      <c r="E344" s="154">
        <v>14274.253716243069</v>
      </c>
      <c r="F344" s="155">
        <v>13800.076385577398</v>
      </c>
      <c r="G344" s="156">
        <v>11970.5803995352</v>
      </c>
      <c r="H344" s="157">
        <v>3949.0932872278199</v>
      </c>
      <c r="I344" s="158">
        <v>0</v>
      </c>
      <c r="J344" s="159">
        <v>1490.8572164159</v>
      </c>
      <c r="K344" s="160">
        <v>0</v>
      </c>
      <c r="L344" s="161">
        <v>0</v>
      </c>
      <c r="M344" s="162">
        <v>0</v>
      </c>
      <c r="N344" s="163">
        <v>4.5901813722706759</v>
      </c>
      <c r="O344" s="164">
        <v>350.96823049721235</v>
      </c>
      <c r="P344" s="170">
        <f t="shared" si="138"/>
        <v>55662.169532911001</v>
      </c>
      <c r="Q344" s="86">
        <f t="shared" si="153"/>
        <v>-0.94506059310872403</v>
      </c>
      <c r="R344" s="86">
        <f t="shared" si="154"/>
        <v>0</v>
      </c>
      <c r="S344" s="86">
        <f t="shared" si="155"/>
        <v>0</v>
      </c>
      <c r="T344" s="86">
        <f t="shared" si="156"/>
        <v>0</v>
      </c>
      <c r="U344" s="86">
        <f t="shared" si="157"/>
        <v>-8.8357360441388269E-2</v>
      </c>
      <c r="V344" s="86">
        <f t="shared" si="158"/>
        <v>0</v>
      </c>
      <c r="W344" s="86">
        <f t="shared" si="159"/>
        <v>0</v>
      </c>
      <c r="X344" s="86">
        <f t="shared" si="160"/>
        <v>0</v>
      </c>
      <c r="Y344" s="86">
        <f t="shared" si="161"/>
        <v>0</v>
      </c>
      <c r="Z344" s="86">
        <f t="shared" si="162"/>
        <v>0</v>
      </c>
      <c r="AA344" s="86">
        <f t="shared" si="163"/>
        <v>0</v>
      </c>
      <c r="AB344" s="86">
        <f t="shared" si="164"/>
        <v>0</v>
      </c>
      <c r="AD344" s="170">
        <f t="shared" si="139"/>
        <v>-9282.1489900324577</v>
      </c>
      <c r="AE344" s="170">
        <f t="shared" si="140"/>
        <v>0</v>
      </c>
      <c r="AF344" s="170">
        <f t="shared" si="141"/>
        <v>0</v>
      </c>
      <c r="AG344" s="170">
        <f t="shared" si="142"/>
        <v>0</v>
      </c>
      <c r="AH344" s="170">
        <f t="shared" si="143"/>
        <v>-348.93145899625534</v>
      </c>
      <c r="AI344" s="170">
        <f t="shared" si="144"/>
        <v>0</v>
      </c>
      <c r="AJ344" s="170">
        <f t="shared" si="145"/>
        <v>0</v>
      </c>
      <c r="AK344" s="170">
        <f t="shared" si="146"/>
        <v>0</v>
      </c>
      <c r="AL344" s="170">
        <f t="shared" si="147"/>
        <v>0</v>
      </c>
      <c r="AM344" s="170">
        <f t="shared" si="148"/>
        <v>0</v>
      </c>
      <c r="AN344" s="170">
        <f t="shared" si="149"/>
        <v>0</v>
      </c>
      <c r="AO344" s="170">
        <f t="shared" si="150"/>
        <v>0</v>
      </c>
      <c r="AP344" s="170">
        <f t="shared" si="151"/>
        <v>9631.0804490287137</v>
      </c>
      <c r="AQ344" s="170">
        <f t="shared" si="152"/>
        <v>0</v>
      </c>
      <c r="AR344" s="170"/>
      <c r="AS344" s="170">
        <f>'Projection - England'!$B$13*'Eng19'!AP344</f>
        <v>0</v>
      </c>
      <c r="AT344" s="170">
        <f>'Projection - England'!$B$13*'Eng19'!AQ344</f>
        <v>0</v>
      </c>
      <c r="AU344" s="170">
        <f>'Projection - England'!$C$13*'Eng19'!AP344</f>
        <v>5336.5858193507038</v>
      </c>
      <c r="AV344" s="170">
        <f>'Projection - England'!$C$13*'Eng19'!AQ344</f>
        <v>0</v>
      </c>
      <c r="AW344" s="170">
        <f>'Projection - England'!$D$13*'Eng19'!AP344</f>
        <v>0</v>
      </c>
      <c r="AX344" s="170">
        <f>'Projection - England'!$D$13*'Eng19'!AQ344</f>
        <v>0</v>
      </c>
      <c r="AY344" s="170">
        <f>'Projection - England'!$E$13*'Eng19'!AP344</f>
        <v>1057.2363509322895</v>
      </c>
      <c r="AZ344" s="170">
        <f>'Projection - England'!$E$13*'Eng19'!AQ344</f>
        <v>0</v>
      </c>
      <c r="BA344" s="170">
        <f>'Projection - England'!$F$13*'Eng19'!AP344</f>
        <v>2169.72693110002</v>
      </c>
      <c r="BB344" s="170">
        <f>'Projection - England'!$F$13*'Eng19'!AQ344</f>
        <v>0</v>
      </c>
      <c r="BC344" s="170">
        <f>'Projection - England'!$G$13*'Eng19'!AP344</f>
        <v>1067.5313476457027</v>
      </c>
      <c r="BD344" s="170">
        <f>'Projection - England'!$G$13*'Eng19'!AQ344</f>
        <v>0</v>
      </c>
    </row>
    <row r="345" spans="1:56" ht="19.95" customHeight="1">
      <c r="A345" s="132" t="s">
        <v>368</v>
      </c>
      <c r="B345" s="20" t="s">
        <v>309</v>
      </c>
      <c r="C345" s="20" t="s">
        <v>21</v>
      </c>
      <c r="D345" s="153">
        <v>13332.44735998758</v>
      </c>
      <c r="E345" s="154">
        <v>19376.458780403918</v>
      </c>
      <c r="F345" s="155">
        <v>4020.4367516629313</v>
      </c>
      <c r="G345" s="156">
        <v>3487.4416657088391</v>
      </c>
      <c r="H345" s="157">
        <v>7363.5192128348599</v>
      </c>
      <c r="I345" s="158">
        <v>0</v>
      </c>
      <c r="J345" s="159">
        <v>2426.62387548581</v>
      </c>
      <c r="K345" s="160">
        <v>0</v>
      </c>
      <c r="L345" s="161">
        <v>0</v>
      </c>
      <c r="M345" s="162">
        <v>0</v>
      </c>
      <c r="N345" s="163">
        <v>8.6862082598097956</v>
      </c>
      <c r="O345" s="164">
        <v>664.1530901354422</v>
      </c>
      <c r="P345" s="170">
        <f t="shared" si="138"/>
        <v>50679.766944479183</v>
      </c>
      <c r="Q345" s="86">
        <f t="shared" si="153"/>
        <v>-0.94506059310872403</v>
      </c>
      <c r="R345" s="86">
        <f t="shared" si="154"/>
        <v>0</v>
      </c>
      <c r="S345" s="86">
        <f t="shared" si="155"/>
        <v>0</v>
      </c>
      <c r="T345" s="86">
        <f t="shared" si="156"/>
        <v>0</v>
      </c>
      <c r="U345" s="86">
        <f t="shared" si="157"/>
        <v>-8.8357360441388269E-2</v>
      </c>
      <c r="V345" s="86">
        <f t="shared" si="158"/>
        <v>0</v>
      </c>
      <c r="W345" s="86">
        <f t="shared" si="159"/>
        <v>0</v>
      </c>
      <c r="X345" s="86">
        <f t="shared" si="160"/>
        <v>0</v>
      </c>
      <c r="Y345" s="86">
        <f t="shared" si="161"/>
        <v>0</v>
      </c>
      <c r="Z345" s="86">
        <f t="shared" si="162"/>
        <v>0</v>
      </c>
      <c r="AA345" s="86">
        <f t="shared" si="163"/>
        <v>0</v>
      </c>
      <c r="AB345" s="86">
        <f t="shared" si="164"/>
        <v>0</v>
      </c>
      <c r="AD345" s="170">
        <f t="shared" si="139"/>
        <v>-12599.970609620705</v>
      </c>
      <c r="AE345" s="170">
        <f t="shared" si="140"/>
        <v>0</v>
      </c>
      <c r="AF345" s="170">
        <f t="shared" si="141"/>
        <v>0</v>
      </c>
      <c r="AG345" s="170">
        <f t="shared" si="142"/>
        <v>0</v>
      </c>
      <c r="AH345" s="170">
        <f t="shared" si="143"/>
        <v>-650.62112120553729</v>
      </c>
      <c r="AI345" s="170">
        <f t="shared" si="144"/>
        <v>0</v>
      </c>
      <c r="AJ345" s="170">
        <f t="shared" si="145"/>
        <v>0</v>
      </c>
      <c r="AK345" s="170">
        <f t="shared" si="146"/>
        <v>0</v>
      </c>
      <c r="AL345" s="170">
        <f t="shared" si="147"/>
        <v>0</v>
      </c>
      <c r="AM345" s="170">
        <f t="shared" si="148"/>
        <v>0</v>
      </c>
      <c r="AN345" s="170">
        <f t="shared" si="149"/>
        <v>0</v>
      </c>
      <c r="AO345" s="170">
        <f t="shared" si="150"/>
        <v>0</v>
      </c>
      <c r="AP345" s="170">
        <f t="shared" si="151"/>
        <v>13250.591730826241</v>
      </c>
      <c r="AQ345" s="170">
        <f t="shared" si="152"/>
        <v>0</v>
      </c>
      <c r="AR345" s="170"/>
      <c r="AS345" s="170">
        <f>'Projection - England'!$B$13*'Eng19'!AP345</f>
        <v>0</v>
      </c>
      <c r="AT345" s="170">
        <f>'Projection - England'!$B$13*'Eng19'!AQ345</f>
        <v>0</v>
      </c>
      <c r="AU345" s="170">
        <f>'Projection - England'!$C$13*'Eng19'!AP345</f>
        <v>7342.1585774277646</v>
      </c>
      <c r="AV345" s="170">
        <f>'Projection - England'!$C$13*'Eng19'!AQ345</f>
        <v>0</v>
      </c>
      <c r="AW345" s="170">
        <f>'Projection - England'!$D$13*'Eng19'!AP345</f>
        <v>0</v>
      </c>
      <c r="AX345" s="170">
        <f>'Projection - England'!$D$13*'Eng19'!AQ345</f>
        <v>0</v>
      </c>
      <c r="AY345" s="170">
        <f>'Projection - England'!$E$13*'Eng19'!AP345</f>
        <v>1454.5623747338859</v>
      </c>
      <c r="AZ345" s="170">
        <f>'Projection - England'!$E$13*'Eng19'!AQ345</f>
        <v>0</v>
      </c>
      <c r="BA345" s="170">
        <f>'Projection - England'!$F$13*'Eng19'!AP345</f>
        <v>2985.1443857770241</v>
      </c>
      <c r="BB345" s="170">
        <f>'Projection - England'!$F$13*'Eng19'!AQ345</f>
        <v>0</v>
      </c>
      <c r="BC345" s="170">
        <f>'Projection - England'!$G$13*'Eng19'!AP345</f>
        <v>1468.7263928875702</v>
      </c>
      <c r="BD345" s="170">
        <f>'Projection - England'!$G$13*'Eng19'!AQ345</f>
        <v>0</v>
      </c>
    </row>
    <row r="346" spans="1:56" ht="19.95" customHeight="1">
      <c r="A346" s="132" t="s">
        <v>369</v>
      </c>
      <c r="B346" s="20" t="s">
        <v>309</v>
      </c>
      <c r="C346" s="20" t="s">
        <v>21</v>
      </c>
      <c r="D346" s="153">
        <v>13114.045405556195</v>
      </c>
      <c r="E346" s="154">
        <v>19059.048454052303</v>
      </c>
      <c r="F346" s="155">
        <v>3537.0143313131389</v>
      </c>
      <c r="G346" s="156">
        <v>3068.1072513150907</v>
      </c>
      <c r="H346" s="157">
        <v>7736.4807871651401</v>
      </c>
      <c r="I346" s="158">
        <v>0</v>
      </c>
      <c r="J346" s="159">
        <v>3895.37612451419</v>
      </c>
      <c r="K346" s="160">
        <v>0</v>
      </c>
      <c r="L346" s="161">
        <v>0</v>
      </c>
      <c r="M346" s="162">
        <v>0</v>
      </c>
      <c r="N346" s="163">
        <v>2.7894185388558378E-2</v>
      </c>
      <c r="O346" s="164">
        <v>2.1328074193592514</v>
      </c>
      <c r="P346" s="170">
        <f t="shared" si="138"/>
        <v>50412.233055520803</v>
      </c>
      <c r="Q346" s="86">
        <f t="shared" si="153"/>
        <v>-0.94506059310872403</v>
      </c>
      <c r="R346" s="86">
        <f t="shared" si="154"/>
        <v>0</v>
      </c>
      <c r="S346" s="86">
        <f t="shared" si="155"/>
        <v>0</v>
      </c>
      <c r="T346" s="86">
        <f t="shared" si="156"/>
        <v>0</v>
      </c>
      <c r="U346" s="86">
        <f t="shared" si="157"/>
        <v>-8.8357360441388269E-2</v>
      </c>
      <c r="V346" s="86">
        <f t="shared" si="158"/>
        <v>0</v>
      </c>
      <c r="W346" s="86">
        <f t="shared" si="159"/>
        <v>0</v>
      </c>
      <c r="X346" s="86">
        <f t="shared" si="160"/>
        <v>0</v>
      </c>
      <c r="Y346" s="86">
        <f t="shared" si="161"/>
        <v>0</v>
      </c>
      <c r="Z346" s="86">
        <f t="shared" si="162"/>
        <v>0</v>
      </c>
      <c r="AA346" s="86">
        <f t="shared" si="163"/>
        <v>0</v>
      </c>
      <c r="AB346" s="86">
        <f t="shared" si="164"/>
        <v>0</v>
      </c>
      <c r="AD346" s="170">
        <f t="shared" si="139"/>
        <v>-12393.567529029675</v>
      </c>
      <c r="AE346" s="170">
        <f t="shared" si="140"/>
        <v>0</v>
      </c>
      <c r="AF346" s="170">
        <f t="shared" si="141"/>
        <v>0</v>
      </c>
      <c r="AG346" s="170">
        <f t="shared" si="142"/>
        <v>0</v>
      </c>
      <c r="AH346" s="170">
        <f t="shared" si="143"/>
        <v>-683.57502145942556</v>
      </c>
      <c r="AI346" s="170">
        <f t="shared" si="144"/>
        <v>0</v>
      </c>
      <c r="AJ346" s="170">
        <f t="shared" si="145"/>
        <v>0</v>
      </c>
      <c r="AK346" s="170">
        <f t="shared" si="146"/>
        <v>0</v>
      </c>
      <c r="AL346" s="170">
        <f t="shared" si="147"/>
        <v>0</v>
      </c>
      <c r="AM346" s="170">
        <f t="shared" si="148"/>
        <v>0</v>
      </c>
      <c r="AN346" s="170">
        <f t="shared" si="149"/>
        <v>0</v>
      </c>
      <c r="AO346" s="170">
        <f t="shared" si="150"/>
        <v>0</v>
      </c>
      <c r="AP346" s="170">
        <f t="shared" si="151"/>
        <v>13077.142550489101</v>
      </c>
      <c r="AQ346" s="170">
        <f t="shared" si="152"/>
        <v>0</v>
      </c>
      <c r="AR346" s="170"/>
      <c r="AS346" s="170">
        <f>'Projection - England'!$B$13*'Eng19'!AP346</f>
        <v>0</v>
      </c>
      <c r="AT346" s="170">
        <f>'Projection - England'!$B$13*'Eng19'!AQ346</f>
        <v>0</v>
      </c>
      <c r="AU346" s="170">
        <f>'Projection - England'!$C$13*'Eng19'!AP346</f>
        <v>7246.0503119985697</v>
      </c>
      <c r="AV346" s="170">
        <f>'Projection - England'!$C$13*'Eng19'!AQ346</f>
        <v>0</v>
      </c>
      <c r="AW346" s="170">
        <f>'Projection - England'!$D$13*'Eng19'!AP346</f>
        <v>0</v>
      </c>
      <c r="AX346" s="170">
        <f>'Projection - England'!$D$13*'Eng19'!AQ346</f>
        <v>0</v>
      </c>
      <c r="AY346" s="170">
        <f>'Projection - England'!$E$13*'Eng19'!AP346</f>
        <v>1435.5222702033161</v>
      </c>
      <c r="AZ346" s="170">
        <f>'Projection - England'!$E$13*'Eng19'!AQ346</f>
        <v>0</v>
      </c>
      <c r="BA346" s="170">
        <f>'Projection - England'!$F$13*'Eng19'!AP346</f>
        <v>2946.0690857889867</v>
      </c>
      <c r="BB346" s="170">
        <f>'Projection - England'!$F$13*'Eng19'!AQ346</f>
        <v>0</v>
      </c>
      <c r="BC346" s="170">
        <f>'Projection - England'!$G$13*'Eng19'!AP346</f>
        <v>1449.5008824982324</v>
      </c>
      <c r="BD346" s="170">
        <f>'Projection - England'!$G$13*'Eng19'!AQ346</f>
        <v>0</v>
      </c>
    </row>
    <row r="347" spans="1:56" ht="19.95" customHeight="1">
      <c r="A347" s="132" t="s">
        <v>370</v>
      </c>
      <c r="B347" s="20" t="s">
        <v>309</v>
      </c>
      <c r="C347" s="20" t="s">
        <v>21</v>
      </c>
      <c r="D347" s="153">
        <v>11941.364198258598</v>
      </c>
      <c r="E347" s="154">
        <v>17354.7545264461</v>
      </c>
      <c r="F347" s="155">
        <v>2152.6036924067002</v>
      </c>
      <c r="G347" s="156">
        <v>1867.2299231054299</v>
      </c>
      <c r="H347" s="157">
        <v>9827.1107539487803</v>
      </c>
      <c r="I347" s="158">
        <v>3779.673297494719</v>
      </c>
      <c r="J347" s="159">
        <v>1940.08172428377</v>
      </c>
      <c r="K347" s="160">
        <v>0</v>
      </c>
      <c r="L347" s="161">
        <v>0</v>
      </c>
      <c r="M347" s="162">
        <v>0</v>
      </c>
      <c r="N347" s="163">
        <v>3.5209576706215024</v>
      </c>
      <c r="O347" s="164">
        <v>269.21469612916752</v>
      </c>
      <c r="P347" s="170">
        <f t="shared" si="138"/>
        <v>49135.553769743885</v>
      </c>
      <c r="Q347" s="86">
        <f t="shared" si="153"/>
        <v>-0.94506059310872403</v>
      </c>
      <c r="R347" s="86">
        <f t="shared" si="154"/>
        <v>0</v>
      </c>
      <c r="S347" s="86">
        <f t="shared" si="155"/>
        <v>0</v>
      </c>
      <c r="T347" s="86">
        <f t="shared" si="156"/>
        <v>0</v>
      </c>
      <c r="U347" s="86">
        <f t="shared" si="157"/>
        <v>-8.8357360441388269E-2</v>
      </c>
      <c r="V347" s="86">
        <f t="shared" si="158"/>
        <v>0</v>
      </c>
      <c r="W347" s="86">
        <f t="shared" si="159"/>
        <v>0</v>
      </c>
      <c r="X347" s="86">
        <f t="shared" si="160"/>
        <v>0</v>
      </c>
      <c r="Y347" s="86">
        <f t="shared" si="161"/>
        <v>0</v>
      </c>
      <c r="Z347" s="86">
        <f t="shared" si="162"/>
        <v>0</v>
      </c>
      <c r="AA347" s="86">
        <f t="shared" si="163"/>
        <v>0</v>
      </c>
      <c r="AB347" s="86">
        <f t="shared" si="164"/>
        <v>0</v>
      </c>
      <c r="AD347" s="170">
        <f t="shared" si="139"/>
        <v>-11285.312731733553</v>
      </c>
      <c r="AE347" s="170">
        <f t="shared" si="140"/>
        <v>0</v>
      </c>
      <c r="AF347" s="170">
        <f t="shared" si="141"/>
        <v>0</v>
      </c>
      <c r="AG347" s="170">
        <f t="shared" si="142"/>
        <v>0</v>
      </c>
      <c r="AH347" s="170">
        <f t="shared" si="143"/>
        <v>-868.29756698409517</v>
      </c>
      <c r="AI347" s="170">
        <f t="shared" si="144"/>
        <v>0</v>
      </c>
      <c r="AJ347" s="170">
        <f t="shared" si="145"/>
        <v>0</v>
      </c>
      <c r="AK347" s="170">
        <f t="shared" si="146"/>
        <v>0</v>
      </c>
      <c r="AL347" s="170">
        <f t="shared" si="147"/>
        <v>0</v>
      </c>
      <c r="AM347" s="170">
        <f t="shared" si="148"/>
        <v>0</v>
      </c>
      <c r="AN347" s="170">
        <f t="shared" si="149"/>
        <v>0</v>
      </c>
      <c r="AO347" s="170">
        <f t="shared" si="150"/>
        <v>0</v>
      </c>
      <c r="AP347" s="170">
        <f t="shared" si="151"/>
        <v>12153.610298717647</v>
      </c>
      <c r="AQ347" s="170">
        <f t="shared" si="152"/>
        <v>0</v>
      </c>
      <c r="AR347" s="170"/>
      <c r="AS347" s="170">
        <f>'Projection - England'!$B$13*'Eng19'!AP347</f>
        <v>0</v>
      </c>
      <c r="AT347" s="170">
        <f>'Projection - England'!$B$13*'Eng19'!AQ347</f>
        <v>0</v>
      </c>
      <c r="AU347" s="170">
        <f>'Projection - England'!$C$13*'Eng19'!AP347</f>
        <v>6734.3206940600539</v>
      </c>
      <c r="AV347" s="170">
        <f>'Projection - England'!$C$13*'Eng19'!AQ347</f>
        <v>0</v>
      </c>
      <c r="AW347" s="170">
        <f>'Projection - England'!$D$13*'Eng19'!AP347</f>
        <v>0</v>
      </c>
      <c r="AX347" s="170">
        <f>'Projection - England'!$D$13*'Eng19'!AQ347</f>
        <v>0</v>
      </c>
      <c r="AY347" s="170">
        <f>'Projection - England'!$E$13*'Eng19'!AP347</f>
        <v>1334.1430040868545</v>
      </c>
      <c r="AZ347" s="170">
        <f>'Projection - England'!$E$13*'Eng19'!AQ347</f>
        <v>0</v>
      </c>
      <c r="BA347" s="170">
        <f>'Projection - England'!$F$13*'Eng19'!AP347</f>
        <v>2738.0121799191943</v>
      </c>
      <c r="BB347" s="170">
        <f>'Projection - England'!$F$13*'Eng19'!AQ347</f>
        <v>0</v>
      </c>
      <c r="BC347" s="170">
        <f>'Projection - England'!$G$13*'Eng19'!AP347</f>
        <v>1347.1344206515475</v>
      </c>
      <c r="BD347" s="170">
        <f>'Projection - England'!$G$13*'Eng19'!AQ347</f>
        <v>0</v>
      </c>
    </row>
    <row r="348" spans="1:56" ht="19.95" customHeight="1">
      <c r="A348" s="132" t="s">
        <v>371</v>
      </c>
      <c r="B348" s="20" t="s">
        <v>309</v>
      </c>
      <c r="C348" s="20" t="s">
        <v>21</v>
      </c>
      <c r="D348" s="153">
        <v>13800.05088384619</v>
      </c>
      <c r="E348" s="154">
        <v>20056.041467736308</v>
      </c>
      <c r="F348" s="155">
        <v>3127.6879066443462</v>
      </c>
      <c r="G348" s="156">
        <v>2713.0458198238139</v>
      </c>
      <c r="H348" s="157">
        <v>11421.18402749316</v>
      </c>
      <c r="I348" s="158">
        <v>2949.0320992431407</v>
      </c>
      <c r="J348" s="159">
        <v>1722.7860224349699</v>
      </c>
      <c r="K348" s="160">
        <v>0</v>
      </c>
      <c r="L348" s="161">
        <v>0</v>
      </c>
      <c r="M348" s="162">
        <v>0</v>
      </c>
      <c r="N348" s="163">
        <v>16.990458863943275</v>
      </c>
      <c r="O348" s="164">
        <v>1299.1014513799066</v>
      </c>
      <c r="P348" s="170">
        <f t="shared" si="138"/>
        <v>57105.920137465779</v>
      </c>
      <c r="Q348" s="86">
        <f t="shared" si="153"/>
        <v>-0.94506059310872403</v>
      </c>
      <c r="R348" s="86">
        <f t="shared" si="154"/>
        <v>0</v>
      </c>
      <c r="S348" s="86">
        <f t="shared" si="155"/>
        <v>0</v>
      </c>
      <c r="T348" s="86">
        <f t="shared" si="156"/>
        <v>0</v>
      </c>
      <c r="U348" s="86">
        <f t="shared" si="157"/>
        <v>-8.8357360441388269E-2</v>
      </c>
      <c r="V348" s="86">
        <f t="shared" si="158"/>
        <v>0</v>
      </c>
      <c r="W348" s="86">
        <f t="shared" si="159"/>
        <v>0</v>
      </c>
      <c r="X348" s="86">
        <f t="shared" si="160"/>
        <v>0</v>
      </c>
      <c r="Y348" s="86">
        <f t="shared" si="161"/>
        <v>0</v>
      </c>
      <c r="Z348" s="86">
        <f t="shared" si="162"/>
        <v>0</v>
      </c>
      <c r="AA348" s="86">
        <f t="shared" si="163"/>
        <v>0</v>
      </c>
      <c r="AB348" s="86">
        <f t="shared" si="164"/>
        <v>0</v>
      </c>
      <c r="AD348" s="170">
        <f t="shared" si="139"/>
        <v>-13041.884273218251</v>
      </c>
      <c r="AE348" s="170">
        <f t="shared" si="140"/>
        <v>0</v>
      </c>
      <c r="AF348" s="170">
        <f t="shared" si="141"/>
        <v>0</v>
      </c>
      <c r="AG348" s="170">
        <f t="shared" si="142"/>
        <v>0</v>
      </c>
      <c r="AH348" s="170">
        <f t="shared" si="143"/>
        <v>-1009.1456737846397</v>
      </c>
      <c r="AI348" s="170">
        <f t="shared" si="144"/>
        <v>0</v>
      </c>
      <c r="AJ348" s="170">
        <f t="shared" si="145"/>
        <v>0</v>
      </c>
      <c r="AK348" s="170">
        <f t="shared" si="146"/>
        <v>0</v>
      </c>
      <c r="AL348" s="170">
        <f t="shared" si="147"/>
        <v>0</v>
      </c>
      <c r="AM348" s="170">
        <f t="shared" si="148"/>
        <v>0</v>
      </c>
      <c r="AN348" s="170">
        <f t="shared" si="149"/>
        <v>0</v>
      </c>
      <c r="AO348" s="170">
        <f t="shared" si="150"/>
        <v>0</v>
      </c>
      <c r="AP348" s="170">
        <f t="shared" si="151"/>
        <v>14051.029947002891</v>
      </c>
      <c r="AQ348" s="170">
        <f t="shared" si="152"/>
        <v>0</v>
      </c>
      <c r="AR348" s="170"/>
      <c r="AS348" s="170">
        <f>'Projection - England'!$B$13*'Eng19'!AP348</f>
        <v>0</v>
      </c>
      <c r="AT348" s="170">
        <f>'Projection - England'!$B$13*'Eng19'!AQ348</f>
        <v>0</v>
      </c>
      <c r="AU348" s="170">
        <f>'Projection - England'!$C$13*'Eng19'!AP348</f>
        <v>7785.6817372976911</v>
      </c>
      <c r="AV348" s="170">
        <f>'Projection - England'!$C$13*'Eng19'!AQ348</f>
        <v>0</v>
      </c>
      <c r="AW348" s="170">
        <f>'Projection - England'!$D$13*'Eng19'!AP348</f>
        <v>0</v>
      </c>
      <c r="AX348" s="170">
        <f>'Projection - England'!$D$13*'Eng19'!AQ348</f>
        <v>0</v>
      </c>
      <c r="AY348" s="170">
        <f>'Projection - England'!$E$13*'Eng19'!AP348</f>
        <v>1542.4291912656383</v>
      </c>
      <c r="AZ348" s="170">
        <f>'Projection - England'!$E$13*'Eng19'!AQ348</f>
        <v>0</v>
      </c>
      <c r="BA348" s="170">
        <f>'Projection - England'!$F$13*'Eng19'!AP348</f>
        <v>3165.4701927839924</v>
      </c>
      <c r="BB348" s="170">
        <f>'Projection - England'!$F$13*'Eng19'!AQ348</f>
        <v>0</v>
      </c>
      <c r="BC348" s="170">
        <f>'Projection - England'!$G$13*'Eng19'!AP348</f>
        <v>1557.4488256555735</v>
      </c>
      <c r="BD348" s="170">
        <f>'Projection - England'!$G$13*'Eng19'!AQ348</f>
        <v>0</v>
      </c>
    </row>
    <row r="349" spans="1:56" ht="19.95" customHeight="1">
      <c r="A349" s="132" t="s">
        <v>372</v>
      </c>
      <c r="B349" s="20" t="s">
        <v>309</v>
      </c>
      <c r="C349" s="20" t="s">
        <v>21</v>
      </c>
      <c r="D349" s="153">
        <v>12779.756576548561</v>
      </c>
      <c r="E349" s="154">
        <v>18573.216142765239</v>
      </c>
      <c r="F349" s="155">
        <v>5059.6474832092645</v>
      </c>
      <c r="G349" s="156">
        <v>4388.8827350522151</v>
      </c>
      <c r="H349" s="157">
        <v>8306.8276973277498</v>
      </c>
      <c r="I349" s="158">
        <v>0</v>
      </c>
      <c r="J349" s="159">
        <v>2245.58505316018</v>
      </c>
      <c r="K349" s="160">
        <v>0</v>
      </c>
      <c r="L349" s="161">
        <v>0</v>
      </c>
      <c r="M349" s="162">
        <v>0</v>
      </c>
      <c r="N349" s="163">
        <v>1.6273559593764224</v>
      </c>
      <c r="O349" s="164">
        <v>124.42868704530058</v>
      </c>
      <c r="P349" s="170">
        <f t="shared" si="138"/>
        <v>51479.97173106789</v>
      </c>
      <c r="Q349" s="86">
        <f t="shared" si="153"/>
        <v>-0.94506059310872403</v>
      </c>
      <c r="R349" s="86">
        <f t="shared" si="154"/>
        <v>0</v>
      </c>
      <c r="S349" s="86">
        <f t="shared" si="155"/>
        <v>0</v>
      </c>
      <c r="T349" s="86">
        <f t="shared" si="156"/>
        <v>0</v>
      </c>
      <c r="U349" s="86">
        <f t="shared" si="157"/>
        <v>-8.8357360441388269E-2</v>
      </c>
      <c r="V349" s="86">
        <f t="shared" si="158"/>
        <v>0</v>
      </c>
      <c r="W349" s="86">
        <f t="shared" si="159"/>
        <v>0</v>
      </c>
      <c r="X349" s="86">
        <f t="shared" si="160"/>
        <v>0</v>
      </c>
      <c r="Y349" s="86">
        <f t="shared" si="161"/>
        <v>0</v>
      </c>
      <c r="Z349" s="86">
        <f t="shared" si="162"/>
        <v>0</v>
      </c>
      <c r="AA349" s="86">
        <f t="shared" si="163"/>
        <v>0</v>
      </c>
      <c r="AB349" s="86">
        <f t="shared" si="164"/>
        <v>0</v>
      </c>
      <c r="AD349" s="170">
        <f t="shared" si="139"/>
        <v>-12077.6443300181</v>
      </c>
      <c r="AE349" s="170">
        <f t="shared" si="140"/>
        <v>0</v>
      </c>
      <c r="AF349" s="170">
        <f t="shared" si="141"/>
        <v>0</v>
      </c>
      <c r="AG349" s="170">
        <f t="shared" si="142"/>
        <v>0</v>
      </c>
      <c r="AH349" s="170">
        <f t="shared" si="143"/>
        <v>-733.96936897729529</v>
      </c>
      <c r="AI349" s="170">
        <f t="shared" si="144"/>
        <v>0</v>
      </c>
      <c r="AJ349" s="170">
        <f t="shared" si="145"/>
        <v>0</v>
      </c>
      <c r="AK349" s="170">
        <f t="shared" si="146"/>
        <v>0</v>
      </c>
      <c r="AL349" s="170">
        <f t="shared" si="147"/>
        <v>0</v>
      </c>
      <c r="AM349" s="170">
        <f t="shared" si="148"/>
        <v>0</v>
      </c>
      <c r="AN349" s="170">
        <f t="shared" si="149"/>
        <v>0</v>
      </c>
      <c r="AO349" s="170">
        <f t="shared" si="150"/>
        <v>0</v>
      </c>
      <c r="AP349" s="170">
        <f t="shared" si="151"/>
        <v>12811.613698995396</v>
      </c>
      <c r="AQ349" s="170">
        <f t="shared" si="152"/>
        <v>0</v>
      </c>
      <c r="AR349" s="170"/>
      <c r="AS349" s="170">
        <f>'Projection - England'!$B$13*'Eng19'!AP349</f>
        <v>0</v>
      </c>
      <c r="AT349" s="170">
        <f>'Projection - England'!$B$13*'Eng19'!AQ349</f>
        <v>0</v>
      </c>
      <c r="AU349" s="170">
        <f>'Projection - England'!$C$13*'Eng19'!AP349</f>
        <v>7098.9206611759873</v>
      </c>
      <c r="AV349" s="170">
        <f>'Projection - England'!$C$13*'Eng19'!AQ349</f>
        <v>0</v>
      </c>
      <c r="AW349" s="170">
        <f>'Projection - England'!$D$13*'Eng19'!AP349</f>
        <v>0</v>
      </c>
      <c r="AX349" s="170">
        <f>'Projection - England'!$D$13*'Eng19'!AQ349</f>
        <v>0</v>
      </c>
      <c r="AY349" s="170">
        <f>'Projection - England'!$E$13*'Eng19'!AP349</f>
        <v>1406.3742680133066</v>
      </c>
      <c r="AZ349" s="170">
        <f>'Projection - England'!$E$13*'Eng19'!AQ349</f>
        <v>0</v>
      </c>
      <c r="BA349" s="170">
        <f>'Projection - England'!$F$13*'Eng19'!AP349</f>
        <v>2886.2497225182697</v>
      </c>
      <c r="BB349" s="170">
        <f>'Projection - England'!$F$13*'Eng19'!AQ349</f>
        <v>0</v>
      </c>
      <c r="BC349" s="170">
        <f>'Projection - England'!$G$13*'Eng19'!AP349</f>
        <v>1420.0690472878352</v>
      </c>
      <c r="BD349" s="170">
        <f>'Projection - England'!$G$13*'Eng19'!AQ349</f>
        <v>0</v>
      </c>
    </row>
    <row r="350" spans="1:56" ht="19.95" customHeight="1">
      <c r="A350" s="132" t="s">
        <v>373</v>
      </c>
      <c r="B350" s="20" t="s">
        <v>309</v>
      </c>
      <c r="C350" s="20" t="s">
        <v>21</v>
      </c>
      <c r="D350" s="153">
        <v>4156.454399850767</v>
      </c>
      <c r="E350" s="154">
        <v>6040.7039440515691</v>
      </c>
      <c r="F350" s="155">
        <v>14235.449921660816</v>
      </c>
      <c r="G350" s="156">
        <v>12348.235839396624</v>
      </c>
      <c r="H350" s="157">
        <v>6172.5451173306501</v>
      </c>
      <c r="I350" s="158">
        <v>0</v>
      </c>
      <c r="J350" s="159">
        <v>1829.4140661105801</v>
      </c>
      <c r="K350" s="160">
        <v>0</v>
      </c>
      <c r="L350" s="161">
        <v>1118.16073385082</v>
      </c>
      <c r="M350" s="162">
        <v>0</v>
      </c>
      <c r="N350" s="163">
        <v>6.950753511490527</v>
      </c>
      <c r="O350" s="164">
        <v>531.45909991424662</v>
      </c>
      <c r="P350" s="170">
        <f t="shared" si="138"/>
        <v>46439.373875677564</v>
      </c>
      <c r="Q350" s="86">
        <f t="shared" si="153"/>
        <v>-0.94506059310872403</v>
      </c>
      <c r="R350" s="86">
        <f t="shared" si="154"/>
        <v>0</v>
      </c>
      <c r="S350" s="86">
        <f t="shared" si="155"/>
        <v>0</v>
      </c>
      <c r="T350" s="86">
        <f t="shared" si="156"/>
        <v>0</v>
      </c>
      <c r="U350" s="86">
        <f t="shared" si="157"/>
        <v>-8.8357360441388269E-2</v>
      </c>
      <c r="V350" s="86">
        <f t="shared" si="158"/>
        <v>0</v>
      </c>
      <c r="W350" s="86">
        <f t="shared" si="159"/>
        <v>0</v>
      </c>
      <c r="X350" s="86">
        <f t="shared" si="160"/>
        <v>0</v>
      </c>
      <c r="Y350" s="86">
        <f t="shared" si="161"/>
        <v>0</v>
      </c>
      <c r="Z350" s="86">
        <f t="shared" si="162"/>
        <v>0</v>
      </c>
      <c r="AA350" s="86">
        <f t="shared" si="163"/>
        <v>0</v>
      </c>
      <c r="AB350" s="86">
        <f t="shared" si="164"/>
        <v>0</v>
      </c>
      <c r="AD350" s="170">
        <f t="shared" si="139"/>
        <v>-3928.1012603523313</v>
      </c>
      <c r="AE350" s="170">
        <f t="shared" si="140"/>
        <v>0</v>
      </c>
      <c r="AF350" s="170">
        <f t="shared" si="141"/>
        <v>0</v>
      </c>
      <c r="AG350" s="170">
        <f t="shared" si="142"/>
        <v>0</v>
      </c>
      <c r="AH350" s="170">
        <f t="shared" si="143"/>
        <v>-545.38979377271551</v>
      </c>
      <c r="AI350" s="170">
        <f t="shared" si="144"/>
        <v>0</v>
      </c>
      <c r="AJ350" s="170">
        <f t="shared" si="145"/>
        <v>0</v>
      </c>
      <c r="AK350" s="170">
        <f t="shared" si="146"/>
        <v>0</v>
      </c>
      <c r="AL350" s="170">
        <f t="shared" si="147"/>
        <v>0</v>
      </c>
      <c r="AM350" s="170">
        <f t="shared" si="148"/>
        <v>0</v>
      </c>
      <c r="AN350" s="170">
        <f t="shared" si="149"/>
        <v>0</v>
      </c>
      <c r="AO350" s="170">
        <f t="shared" si="150"/>
        <v>0</v>
      </c>
      <c r="AP350" s="170">
        <f t="shared" si="151"/>
        <v>4473.4910541250465</v>
      </c>
      <c r="AQ350" s="170">
        <f t="shared" si="152"/>
        <v>0</v>
      </c>
      <c r="AR350" s="170"/>
      <c r="AS350" s="170">
        <f>'Projection - England'!$B$13*'Eng19'!AP350</f>
        <v>0</v>
      </c>
      <c r="AT350" s="170">
        <f>'Projection - England'!$B$13*'Eng19'!AQ350</f>
        <v>0</v>
      </c>
      <c r="AU350" s="170">
        <f>'Projection - England'!$C$13*'Eng19'!AP350</f>
        <v>2478.7633172396086</v>
      </c>
      <c r="AV350" s="170">
        <f>'Projection - England'!$C$13*'Eng19'!AQ350</f>
        <v>0</v>
      </c>
      <c r="AW350" s="170">
        <f>'Projection - England'!$D$13*'Eng19'!AP350</f>
        <v>0</v>
      </c>
      <c r="AX350" s="170">
        <f>'Projection - England'!$D$13*'Eng19'!AQ350</f>
        <v>0</v>
      </c>
      <c r="AY350" s="170">
        <f>'Projection - England'!$E$13*'Eng19'!AP350</f>
        <v>491.07027846168347</v>
      </c>
      <c r="AZ350" s="170">
        <f>'Projection - England'!$E$13*'Eng19'!AQ350</f>
        <v>0</v>
      </c>
      <c r="BA350" s="170">
        <f>'Projection - England'!$F$13*'Eng19'!AP350</f>
        <v>1007.8053098548252</v>
      </c>
      <c r="BB350" s="170">
        <f>'Projection - England'!$F$13*'Eng19'!AQ350</f>
        <v>0</v>
      </c>
      <c r="BC350" s="170">
        <f>'Projection - England'!$G$13*'Eng19'!AP350</f>
        <v>495.85214856893037</v>
      </c>
      <c r="BD350" s="170">
        <f>'Projection - England'!$G$13*'Eng19'!AQ350</f>
        <v>0</v>
      </c>
    </row>
    <row r="351" spans="1:56" ht="19.95" customHeight="1">
      <c r="A351" s="132" t="s">
        <v>374</v>
      </c>
      <c r="B351" s="20" t="s">
        <v>309</v>
      </c>
      <c r="C351" s="20" t="s">
        <v>21</v>
      </c>
      <c r="D351" s="153">
        <v>7665.6479107748119</v>
      </c>
      <c r="E351" s="154">
        <v>11140.723586427564</v>
      </c>
      <c r="F351" s="155">
        <v>3026.6185579795119</v>
      </c>
      <c r="G351" s="156">
        <v>2625.3753801597632</v>
      </c>
      <c r="H351" s="157">
        <v>10934.465744904041</v>
      </c>
      <c r="I351" s="158">
        <v>18334.659985272163</v>
      </c>
      <c r="J351" s="159">
        <v>562.58593388942302</v>
      </c>
      <c r="K351" s="160">
        <v>0</v>
      </c>
      <c r="L351" s="161">
        <v>616.40901569589198</v>
      </c>
      <c r="M351" s="162">
        <v>0</v>
      </c>
      <c r="N351" s="163">
        <v>1.4273819472507108</v>
      </c>
      <c r="O351" s="164">
        <v>109.13854500316377</v>
      </c>
      <c r="P351" s="170">
        <f t="shared" si="138"/>
        <v>55017.052042053583</v>
      </c>
      <c r="Q351" s="86">
        <f t="shared" si="153"/>
        <v>-0.94506059310872403</v>
      </c>
      <c r="R351" s="86">
        <f t="shared" si="154"/>
        <v>0</v>
      </c>
      <c r="S351" s="86">
        <f t="shared" si="155"/>
        <v>0</v>
      </c>
      <c r="T351" s="86">
        <f t="shared" si="156"/>
        <v>0</v>
      </c>
      <c r="U351" s="86">
        <f t="shared" si="157"/>
        <v>-8.8357360441388269E-2</v>
      </c>
      <c r="V351" s="86">
        <f t="shared" si="158"/>
        <v>0</v>
      </c>
      <c r="W351" s="86">
        <f t="shared" si="159"/>
        <v>0</v>
      </c>
      <c r="X351" s="86">
        <f t="shared" si="160"/>
        <v>0</v>
      </c>
      <c r="Y351" s="86">
        <f t="shared" si="161"/>
        <v>0</v>
      </c>
      <c r="Z351" s="86">
        <f t="shared" si="162"/>
        <v>0</v>
      </c>
      <c r="AA351" s="86">
        <f t="shared" si="163"/>
        <v>0</v>
      </c>
      <c r="AB351" s="86">
        <f t="shared" si="164"/>
        <v>0</v>
      </c>
      <c r="AD351" s="170">
        <f t="shared" si="139"/>
        <v>-7244.5017611194953</v>
      </c>
      <c r="AE351" s="170">
        <f t="shared" si="140"/>
        <v>0</v>
      </c>
      <c r="AF351" s="170">
        <f t="shared" si="141"/>
        <v>0</v>
      </c>
      <c r="AG351" s="170">
        <f t="shared" si="142"/>
        <v>0</v>
      </c>
      <c r="AH351" s="170">
        <f>U351*H351</f>
        <v>-966.14053105649941</v>
      </c>
      <c r="AI351" s="170">
        <f t="shared" si="144"/>
        <v>0</v>
      </c>
      <c r="AJ351" s="170">
        <f t="shared" si="145"/>
        <v>0</v>
      </c>
      <c r="AK351" s="170">
        <f t="shared" si="146"/>
        <v>0</v>
      </c>
      <c r="AL351" s="170">
        <f t="shared" si="147"/>
        <v>0</v>
      </c>
      <c r="AM351" s="170">
        <f t="shared" si="148"/>
        <v>0</v>
      </c>
      <c r="AN351" s="170">
        <f t="shared" si="149"/>
        <v>0</v>
      </c>
      <c r="AO351" s="170">
        <f t="shared" si="150"/>
        <v>0</v>
      </c>
      <c r="AP351" s="170">
        <f t="shared" si="151"/>
        <v>8210.642292175995</v>
      </c>
      <c r="AQ351" s="170">
        <f t="shared" si="152"/>
        <v>0</v>
      </c>
      <c r="AR351" s="170"/>
      <c r="AS351" s="170">
        <f>'Projection - England'!$B$13*'Eng19'!AP351</f>
        <v>0</v>
      </c>
      <c r="AT351" s="170">
        <f>'Projection - England'!$B$13*'Eng19'!AQ351</f>
        <v>0</v>
      </c>
      <c r="AU351" s="170">
        <f>'Projection - England'!$C$13*'Eng19'!AP351</f>
        <v>4549.5204256762763</v>
      </c>
      <c r="AV351" s="170">
        <f>'Projection - England'!$C$13*'Eng19'!AQ351</f>
        <v>0</v>
      </c>
      <c r="AW351" s="170">
        <f>'Projection - England'!$D$13*'Eng19'!AP351</f>
        <v>0</v>
      </c>
      <c r="AX351" s="170">
        <f>'Projection - England'!$D$13*'Eng19'!AQ351</f>
        <v>0</v>
      </c>
      <c r="AY351" s="170">
        <f>'Projection - England'!$E$13*'Eng19'!AP351</f>
        <v>901.31003906897161</v>
      </c>
      <c r="AZ351" s="170">
        <f>'Projection - England'!$E$13*'Eng19'!AQ351</f>
        <v>0</v>
      </c>
      <c r="BA351" s="170">
        <f>'Projection - England'!$F$13*'Eng19'!AP351</f>
        <v>1849.7251473753051</v>
      </c>
      <c r="BB351" s="170">
        <f>'Projection - England'!$F$13*'Eng19'!AQ351</f>
        <v>0</v>
      </c>
      <c r="BC351" s="170">
        <f>'Projection - England'!$G$13*'Eng19'!AP351</f>
        <v>910.0866800554445</v>
      </c>
      <c r="BD351" s="170">
        <f>'Projection - England'!$G$13*'Eng19'!AQ351</f>
        <v>0</v>
      </c>
    </row>
    <row r="352" spans="1:56" ht="19.95" customHeight="1">
      <c r="A352" s="132" t="s">
        <v>375</v>
      </c>
      <c r="B352" s="20" t="s">
        <v>309</v>
      </c>
      <c r="C352" s="20" t="s">
        <v>21</v>
      </c>
      <c r="D352" s="153">
        <v>11483.163191499942</v>
      </c>
      <c r="E352" s="154">
        <v>16688.836808500058</v>
      </c>
      <c r="F352" s="155">
        <v>6635.8629504881646</v>
      </c>
      <c r="G352" s="156">
        <v>5756.1370495118354</v>
      </c>
      <c r="H352" s="157">
        <v>3419</v>
      </c>
      <c r="I352" s="158">
        <v>0</v>
      </c>
      <c r="J352" s="159">
        <v>1304</v>
      </c>
      <c r="K352" s="160">
        <v>0</v>
      </c>
      <c r="L352" s="161">
        <v>0</v>
      </c>
      <c r="M352" s="162">
        <v>0</v>
      </c>
      <c r="N352" s="163">
        <v>8.042793812383076</v>
      </c>
      <c r="O352" s="164">
        <v>614.95720618761698</v>
      </c>
      <c r="P352" s="170">
        <f t="shared" si="138"/>
        <v>45910</v>
      </c>
      <c r="Q352" s="86">
        <f t="shared" si="153"/>
        <v>-0.94506059310872403</v>
      </c>
      <c r="R352" s="86">
        <f t="shared" si="154"/>
        <v>0</v>
      </c>
      <c r="S352" s="86">
        <f t="shared" si="155"/>
        <v>0</v>
      </c>
      <c r="T352" s="86">
        <f t="shared" si="156"/>
        <v>0</v>
      </c>
      <c r="U352" s="86">
        <f t="shared" si="157"/>
        <v>-8.8357360441388269E-2</v>
      </c>
      <c r="V352" s="86">
        <f t="shared" si="158"/>
        <v>0</v>
      </c>
      <c r="W352" s="86">
        <f t="shared" si="159"/>
        <v>0</v>
      </c>
      <c r="X352" s="86">
        <f t="shared" si="160"/>
        <v>0</v>
      </c>
      <c r="Y352" s="86">
        <f t="shared" si="161"/>
        <v>0</v>
      </c>
      <c r="Z352" s="86">
        <f t="shared" si="162"/>
        <v>0</v>
      </c>
      <c r="AA352" s="86">
        <f t="shared" si="163"/>
        <v>0</v>
      </c>
      <c r="AB352" s="86">
        <f t="shared" si="164"/>
        <v>0</v>
      </c>
      <c r="AD352" s="170">
        <f t="shared" si="139"/>
        <v>-10852.285016523203</v>
      </c>
      <c r="AE352" s="170">
        <f t="shared" si="140"/>
        <v>0</v>
      </c>
      <c r="AF352" s="170">
        <f t="shared" si="141"/>
        <v>0</v>
      </c>
      <c r="AG352" s="170">
        <f t="shared" si="142"/>
        <v>0</v>
      </c>
      <c r="AH352" s="170">
        <f t="shared" si="143"/>
        <v>-302.09381534910648</v>
      </c>
      <c r="AI352" s="170">
        <f t="shared" si="144"/>
        <v>0</v>
      </c>
      <c r="AJ352" s="170">
        <f t="shared" si="145"/>
        <v>0</v>
      </c>
      <c r="AK352" s="170">
        <f t="shared" si="146"/>
        <v>0</v>
      </c>
      <c r="AL352" s="170">
        <f t="shared" si="147"/>
        <v>0</v>
      </c>
      <c r="AM352" s="170">
        <f t="shared" si="148"/>
        <v>0</v>
      </c>
      <c r="AN352" s="170">
        <f t="shared" si="149"/>
        <v>0</v>
      </c>
      <c r="AO352" s="170">
        <f t="shared" si="150"/>
        <v>0</v>
      </c>
      <c r="AP352" s="170">
        <f t="shared" si="151"/>
        <v>11154.378831872309</v>
      </c>
      <c r="AQ352" s="170">
        <f t="shared" si="152"/>
        <v>0</v>
      </c>
      <c r="AR352" s="170"/>
      <c r="AS352" s="170">
        <f>'Projection - England'!$B$13*'Eng19'!AP352</f>
        <v>0</v>
      </c>
      <c r="AT352" s="170">
        <f>'Projection - England'!$B$13*'Eng19'!AQ352</f>
        <v>0</v>
      </c>
      <c r="AU352" s="170">
        <f>'Projection - England'!$C$13*'Eng19'!AP352</f>
        <v>6180.646108489168</v>
      </c>
      <c r="AV352" s="170">
        <f>'Projection - England'!$C$13*'Eng19'!AQ352</f>
        <v>0</v>
      </c>
      <c r="AW352" s="170">
        <f>'Projection - England'!$D$13*'Eng19'!AP352</f>
        <v>0</v>
      </c>
      <c r="AX352" s="170">
        <f>'Projection - England'!$D$13*'Eng19'!AQ352</f>
        <v>0</v>
      </c>
      <c r="AY352" s="170">
        <f>'Projection - England'!$E$13*'Eng19'!AP352</f>
        <v>1224.4539785060513</v>
      </c>
      <c r="AZ352" s="170">
        <f>'Projection - England'!$E$13*'Eng19'!AQ352</f>
        <v>0</v>
      </c>
      <c r="BA352" s="170">
        <f>'Projection - England'!$F$13*'Eng19'!AP352</f>
        <v>2512.9014630592228</v>
      </c>
      <c r="BB352" s="170">
        <f>'Projection - England'!$F$13*'Eng19'!AQ352</f>
        <v>0</v>
      </c>
      <c r="BC352" s="170">
        <f>'Projection - England'!$G$13*'Eng19'!AP352</f>
        <v>1236.3772818178693</v>
      </c>
      <c r="BD352" s="170">
        <f>'Projection - England'!$G$13*'Eng19'!AQ352</f>
        <v>0</v>
      </c>
    </row>
    <row r="353" spans="1:56" ht="19.95" customHeight="1">
      <c r="A353" s="132" t="s">
        <v>376</v>
      </c>
      <c r="B353" s="20" t="s">
        <v>309</v>
      </c>
      <c r="C353" s="20" t="s">
        <v>21</v>
      </c>
      <c r="D353" s="153">
        <v>7360.3268082846553</v>
      </c>
      <c r="E353" s="154">
        <v>10696.990969493123</v>
      </c>
      <c r="F353" s="155">
        <v>12431.16726710902</v>
      </c>
      <c r="G353" s="156">
        <v>10783.14953289098</v>
      </c>
      <c r="H353" s="157">
        <v>5418</v>
      </c>
      <c r="I353" s="158">
        <v>0</v>
      </c>
      <c r="J353" s="159">
        <v>0</v>
      </c>
      <c r="K353" s="160">
        <v>0</v>
      </c>
      <c r="L353" s="161">
        <v>994</v>
      </c>
      <c r="M353" s="162">
        <v>0</v>
      </c>
      <c r="N353" s="163">
        <v>3.8374893242755115</v>
      </c>
      <c r="O353" s="164">
        <v>293.41691067572447</v>
      </c>
      <c r="P353" s="170">
        <f t="shared" si="138"/>
        <v>47980.888977777773</v>
      </c>
      <c r="Q353" s="86">
        <f t="shared" si="153"/>
        <v>-0.94506059310872403</v>
      </c>
      <c r="R353" s="86">
        <f t="shared" si="154"/>
        <v>0</v>
      </c>
      <c r="S353" s="86">
        <f t="shared" si="155"/>
        <v>0</v>
      </c>
      <c r="T353" s="86">
        <f t="shared" si="156"/>
        <v>0</v>
      </c>
      <c r="U353" s="86">
        <f t="shared" si="157"/>
        <v>-8.8357360441388269E-2</v>
      </c>
      <c r="V353" s="86">
        <f t="shared" si="158"/>
        <v>0</v>
      </c>
      <c r="W353" s="86">
        <f t="shared" si="159"/>
        <v>0</v>
      </c>
      <c r="X353" s="86">
        <f t="shared" si="160"/>
        <v>0</v>
      </c>
      <c r="Y353" s="86">
        <f t="shared" si="161"/>
        <v>0</v>
      </c>
      <c r="Z353" s="86">
        <f t="shared" si="162"/>
        <v>0</v>
      </c>
      <c r="AA353" s="86">
        <f t="shared" si="163"/>
        <v>0</v>
      </c>
      <c r="AB353" s="86">
        <f t="shared" si="164"/>
        <v>0</v>
      </c>
      <c r="AD353" s="170">
        <f t="shared" si="139"/>
        <v>-6955.9548189115385</v>
      </c>
      <c r="AE353" s="170">
        <f t="shared" si="140"/>
        <v>0</v>
      </c>
      <c r="AF353" s="170">
        <f t="shared" si="141"/>
        <v>0</v>
      </c>
      <c r="AG353" s="170">
        <f t="shared" si="142"/>
        <v>0</v>
      </c>
      <c r="AH353" s="170">
        <f t="shared" si="143"/>
        <v>-478.72017887144165</v>
      </c>
      <c r="AI353" s="170">
        <f t="shared" si="144"/>
        <v>0</v>
      </c>
      <c r="AJ353" s="170">
        <f t="shared" si="145"/>
        <v>0</v>
      </c>
      <c r="AK353" s="170">
        <f t="shared" si="146"/>
        <v>0</v>
      </c>
      <c r="AL353" s="170">
        <f t="shared" si="147"/>
        <v>0</v>
      </c>
      <c r="AM353" s="170">
        <f t="shared" si="148"/>
        <v>0</v>
      </c>
      <c r="AN353" s="170">
        <f t="shared" si="149"/>
        <v>0</v>
      </c>
      <c r="AO353" s="170">
        <f t="shared" si="150"/>
        <v>0</v>
      </c>
      <c r="AP353" s="170">
        <f t="shared" si="151"/>
        <v>7434.6749977829804</v>
      </c>
      <c r="AQ353" s="170">
        <f t="shared" si="152"/>
        <v>0</v>
      </c>
      <c r="AR353" s="170"/>
      <c r="AS353" s="170">
        <f>'Projection - England'!$B$13*'Eng19'!AP353</f>
        <v>0</v>
      </c>
      <c r="AT353" s="170">
        <f>'Projection - England'!$B$13*'Eng19'!AQ353</f>
        <v>0</v>
      </c>
      <c r="AU353" s="170">
        <f>'Projection - England'!$C$13*'Eng19'!AP353</f>
        <v>4119.5566140921546</v>
      </c>
      <c r="AV353" s="170">
        <f>'Projection - England'!$C$13*'Eng19'!AQ353</f>
        <v>0</v>
      </c>
      <c r="AW353" s="170">
        <f>'Projection - England'!$D$13*'Eng19'!AP353</f>
        <v>0</v>
      </c>
      <c r="AX353" s="170">
        <f>'Projection - England'!$D$13*'Eng19'!AQ353</f>
        <v>0</v>
      </c>
      <c r="AY353" s="170">
        <f>'Projection - England'!$E$13*'Eng19'!AP353</f>
        <v>816.12947857956078</v>
      </c>
      <c r="AZ353" s="170">
        <f>'Projection - England'!$E$13*'Eng19'!AQ353</f>
        <v>0</v>
      </c>
      <c r="BA353" s="170">
        <f>'Projection - England'!$F$13*'Eng19'!AP353</f>
        <v>1674.9122439624657</v>
      </c>
      <c r="BB353" s="170">
        <f>'Projection - England'!$F$13*'Eng19'!AQ353</f>
        <v>0</v>
      </c>
      <c r="BC353" s="170">
        <f>'Projection - England'!$G$13*'Eng19'!AP353</f>
        <v>824.07666114880101</v>
      </c>
      <c r="BD353" s="170">
        <f>'Projection - England'!$G$13*'Eng19'!AQ353</f>
        <v>0</v>
      </c>
    </row>
    <row r="354" spans="1:56" ht="19.95" customHeight="1">
      <c r="A354" s="132" t="s">
        <v>377</v>
      </c>
      <c r="B354" s="20" t="s">
        <v>309</v>
      </c>
      <c r="C354" s="20" t="s">
        <v>21</v>
      </c>
      <c r="D354" s="153">
        <v>7405.0727004483733</v>
      </c>
      <c r="E354" s="154">
        <v>10762.021560778612</v>
      </c>
      <c r="F354" s="155">
        <v>15492.519880758928</v>
      </c>
      <c r="G354" s="156">
        <v>13438.654224975349</v>
      </c>
      <c r="H354" s="157">
        <v>4718.7885698114596</v>
      </c>
      <c r="I354" s="158">
        <v>0</v>
      </c>
      <c r="J354" s="159">
        <v>1311.5862178735499</v>
      </c>
      <c r="K354" s="160">
        <v>0</v>
      </c>
      <c r="L354" s="161">
        <v>565.12924181233802</v>
      </c>
      <c r="M354" s="162">
        <v>0</v>
      </c>
      <c r="N354" s="163">
        <v>2.006822608994423</v>
      </c>
      <c r="O354" s="164">
        <v>153.44295200521725</v>
      </c>
      <c r="P354" s="170">
        <f t="shared" si="138"/>
        <v>53849.222171072812</v>
      </c>
      <c r="Q354" s="86">
        <f t="shared" si="153"/>
        <v>-0.94506059310872403</v>
      </c>
      <c r="R354" s="86">
        <f t="shared" si="154"/>
        <v>0</v>
      </c>
      <c r="S354" s="86">
        <f t="shared" si="155"/>
        <v>0</v>
      </c>
      <c r="T354" s="86">
        <f t="shared" si="156"/>
        <v>0</v>
      </c>
      <c r="U354" s="86">
        <f t="shared" si="157"/>
        <v>-8.8357360441388269E-2</v>
      </c>
      <c r="V354" s="86">
        <f t="shared" si="158"/>
        <v>0</v>
      </c>
      <c r="W354" s="86">
        <f t="shared" si="159"/>
        <v>0</v>
      </c>
      <c r="X354" s="86">
        <f t="shared" si="160"/>
        <v>0</v>
      </c>
      <c r="Y354" s="86">
        <f t="shared" si="161"/>
        <v>0</v>
      </c>
      <c r="Z354" s="86">
        <f t="shared" si="162"/>
        <v>0</v>
      </c>
      <c r="AA354" s="86">
        <f t="shared" si="163"/>
        <v>0</v>
      </c>
      <c r="AB354" s="86">
        <f t="shared" si="164"/>
        <v>0</v>
      </c>
      <c r="AD354" s="170">
        <f t="shared" si="139"/>
        <v>-6998.2423982989603</v>
      </c>
      <c r="AE354" s="170">
        <f t="shared" si="140"/>
        <v>0</v>
      </c>
      <c r="AF354" s="170">
        <f t="shared" si="141"/>
        <v>0</v>
      </c>
      <c r="AG354" s="170">
        <f t="shared" si="142"/>
        <v>0</v>
      </c>
      <c r="AH354" s="170">
        <f t="shared" si="143"/>
        <v>-416.93970250953419</v>
      </c>
      <c r="AI354" s="170">
        <f t="shared" si="144"/>
        <v>0</v>
      </c>
      <c r="AJ354" s="170">
        <f t="shared" si="145"/>
        <v>0</v>
      </c>
      <c r="AK354" s="170">
        <f t="shared" si="146"/>
        <v>0</v>
      </c>
      <c r="AL354" s="170">
        <f t="shared" si="147"/>
        <v>0</v>
      </c>
      <c r="AM354" s="170">
        <f t="shared" si="148"/>
        <v>0</v>
      </c>
      <c r="AN354" s="170">
        <f t="shared" si="149"/>
        <v>0</v>
      </c>
      <c r="AO354" s="170">
        <f t="shared" si="150"/>
        <v>0</v>
      </c>
      <c r="AP354" s="170">
        <f t="shared" si="151"/>
        <v>7415.1821008084944</v>
      </c>
      <c r="AQ354" s="170">
        <f t="shared" si="152"/>
        <v>0</v>
      </c>
      <c r="AR354" s="170"/>
      <c r="AS354" s="170">
        <f>'Projection - England'!$B$13*'Eng19'!AP354</f>
        <v>0</v>
      </c>
      <c r="AT354" s="170">
        <f>'Projection - England'!$B$13*'Eng19'!AQ354</f>
        <v>0</v>
      </c>
      <c r="AU354" s="170">
        <f>'Projection - England'!$C$13*'Eng19'!AP354</f>
        <v>4108.7555914942595</v>
      </c>
      <c r="AV354" s="170">
        <f>'Projection - England'!$C$13*'Eng19'!AQ354</f>
        <v>0</v>
      </c>
      <c r="AW354" s="170">
        <f>'Projection - England'!$D$13*'Eng19'!AP354</f>
        <v>0</v>
      </c>
      <c r="AX354" s="170">
        <f>'Projection - England'!$D$13*'Eng19'!AQ354</f>
        <v>0</v>
      </c>
      <c r="AY354" s="170">
        <f>'Projection - England'!$E$13*'Eng19'!AP354</f>
        <v>813.98967719637506</v>
      </c>
      <c r="AZ354" s="170">
        <f>'Projection - England'!$E$13*'Eng19'!AQ354</f>
        <v>0</v>
      </c>
      <c r="BA354" s="170">
        <f>'Projection - England'!$F$13*'Eng19'!AP354</f>
        <v>1670.5208089874868</v>
      </c>
      <c r="BB354" s="170">
        <f>'Projection - England'!$F$13*'Eng19'!AQ354</f>
        <v>0</v>
      </c>
      <c r="BC354" s="170">
        <f>'Projection - England'!$G$13*'Eng19'!AP354</f>
        <v>821.91602313037481</v>
      </c>
      <c r="BD354" s="170">
        <f>'Projection - England'!$G$13*'Eng19'!AQ354</f>
        <v>0</v>
      </c>
    </row>
    <row r="355" spans="1:56" ht="19.95" customHeight="1">
      <c r="A355" s="132" t="s">
        <v>378</v>
      </c>
      <c r="B355" s="20" t="s">
        <v>309</v>
      </c>
      <c r="C355" s="20" t="s">
        <v>21</v>
      </c>
      <c r="D355" s="153">
        <v>12462.110065832952</v>
      </c>
      <c r="E355" s="154">
        <v>18111.570628222147</v>
      </c>
      <c r="F355" s="155">
        <v>5311.7965818143093</v>
      </c>
      <c r="G355" s="156">
        <v>4607.6040647889513</v>
      </c>
      <c r="H355" s="157">
        <v>11148.002943510661</v>
      </c>
      <c r="I355" s="158">
        <v>173.41805214583837</v>
      </c>
      <c r="J355" s="159">
        <v>3080.7557691238599</v>
      </c>
      <c r="K355" s="160">
        <v>0</v>
      </c>
      <c r="L355" s="161">
        <v>0</v>
      </c>
      <c r="M355" s="162">
        <v>0</v>
      </c>
      <c r="N355" s="163">
        <v>10.905623198852114</v>
      </c>
      <c r="O355" s="164">
        <v>833.85098891573182</v>
      </c>
      <c r="P355" s="170">
        <f t="shared" si="138"/>
        <v>55740.014717553306</v>
      </c>
      <c r="Q355" s="86">
        <f t="shared" si="153"/>
        <v>-0.94506059310872403</v>
      </c>
      <c r="R355" s="86">
        <f t="shared" si="154"/>
        <v>0</v>
      </c>
      <c r="S355" s="86">
        <f t="shared" si="155"/>
        <v>0</v>
      </c>
      <c r="T355" s="86">
        <f t="shared" si="156"/>
        <v>0</v>
      </c>
      <c r="U355" s="86">
        <f t="shared" si="157"/>
        <v>-8.8357360441388269E-2</v>
      </c>
      <c r="V355" s="86">
        <f t="shared" si="158"/>
        <v>0</v>
      </c>
      <c r="W355" s="86">
        <f t="shared" si="159"/>
        <v>0</v>
      </c>
      <c r="X355" s="86">
        <f t="shared" si="160"/>
        <v>0</v>
      </c>
      <c r="Y355" s="86">
        <f t="shared" si="161"/>
        <v>0</v>
      </c>
      <c r="Z355" s="86">
        <f t="shared" si="162"/>
        <v>0</v>
      </c>
      <c r="AA355" s="86">
        <f t="shared" si="163"/>
        <v>0</v>
      </c>
      <c r="AB355" s="86">
        <f t="shared" si="164"/>
        <v>0</v>
      </c>
      <c r="AD355" s="170">
        <f t="shared" si="139"/>
        <v>-11777.449130202291</v>
      </c>
      <c r="AE355" s="170">
        <f t="shared" si="140"/>
        <v>0</v>
      </c>
      <c r="AF355" s="170">
        <f t="shared" si="141"/>
        <v>0</v>
      </c>
      <c r="AG355" s="170">
        <f t="shared" si="142"/>
        <v>0</v>
      </c>
      <c r="AH355" s="170">
        <f t="shared" si="143"/>
        <v>-985.00811428142879</v>
      </c>
      <c r="AI355" s="170">
        <f t="shared" si="144"/>
        <v>0</v>
      </c>
      <c r="AJ355" s="170">
        <f t="shared" si="145"/>
        <v>0</v>
      </c>
      <c r="AK355" s="170">
        <f t="shared" si="146"/>
        <v>0</v>
      </c>
      <c r="AL355" s="170">
        <f t="shared" si="147"/>
        <v>0</v>
      </c>
      <c r="AM355" s="170">
        <f t="shared" si="148"/>
        <v>0</v>
      </c>
      <c r="AN355" s="170">
        <f t="shared" si="149"/>
        <v>0</v>
      </c>
      <c r="AO355" s="170">
        <f t="shared" si="150"/>
        <v>0</v>
      </c>
      <c r="AP355" s="170">
        <f t="shared" si="151"/>
        <v>12762.457244483719</v>
      </c>
      <c r="AQ355" s="170">
        <f t="shared" si="152"/>
        <v>0</v>
      </c>
      <c r="AR355" s="170"/>
      <c r="AS355" s="170">
        <f>'Projection - England'!$B$13*'Eng19'!AP355</f>
        <v>0</v>
      </c>
      <c r="AT355" s="170">
        <f>'Projection - England'!$B$13*'Eng19'!AQ355</f>
        <v>0</v>
      </c>
      <c r="AU355" s="170">
        <f>'Projection - England'!$C$13*'Eng19'!AP355</f>
        <v>7071.6830485877736</v>
      </c>
      <c r="AV355" s="170">
        <f>'Projection - England'!$C$13*'Eng19'!AQ355</f>
        <v>0</v>
      </c>
      <c r="AW355" s="170">
        <f>'Projection - England'!$D$13*'Eng19'!AP355</f>
        <v>0</v>
      </c>
      <c r="AX355" s="170">
        <f>'Projection - England'!$D$13*'Eng19'!AQ355</f>
        <v>0</v>
      </c>
      <c r="AY355" s="170">
        <f>'Projection - England'!$E$13*'Eng19'!AP355</f>
        <v>1400.9781973577099</v>
      </c>
      <c r="AZ355" s="170">
        <f>'Projection - England'!$E$13*'Eng19'!AQ355</f>
        <v>0</v>
      </c>
      <c r="BA355" s="170">
        <f>'Projection - England'!$F$13*'Eng19'!AP355</f>
        <v>2875.1755669491372</v>
      </c>
      <c r="BB355" s="170">
        <f>'Projection - England'!$F$13*'Eng19'!AQ355</f>
        <v>0</v>
      </c>
      <c r="BC355" s="170">
        <f>'Projection - England'!$G$13*'Eng19'!AP355</f>
        <v>1414.6204315891025</v>
      </c>
      <c r="BD355" s="170">
        <f>'Projection - England'!$G$13*'Eng19'!AQ355</f>
        <v>0</v>
      </c>
    </row>
    <row r="356" spans="1:56" ht="19.95" customHeight="1">
      <c r="A356" s="132" t="s">
        <v>379</v>
      </c>
      <c r="B356" s="20" t="s">
        <v>309</v>
      </c>
      <c r="C356" s="20" t="s">
        <v>21</v>
      </c>
      <c r="D356" s="153">
        <v>10940.286606864755</v>
      </c>
      <c r="E356" s="154">
        <v>15899.857450021647</v>
      </c>
      <c r="F356" s="155">
        <v>6719.756434748514</v>
      </c>
      <c r="G356" s="156">
        <v>5828.9086538331858</v>
      </c>
      <c r="H356" s="157">
        <v>3184.6899501524399</v>
      </c>
      <c r="I356" s="158">
        <v>0</v>
      </c>
      <c r="J356" s="159">
        <v>1167.8209141392799</v>
      </c>
      <c r="K356" s="160">
        <v>0</v>
      </c>
      <c r="L356" s="161">
        <v>0</v>
      </c>
      <c r="M356" s="162">
        <v>0</v>
      </c>
      <c r="N356" s="163">
        <v>18.403040150323132</v>
      </c>
      <c r="O356" s="164">
        <v>1407.1083282996669</v>
      </c>
      <c r="P356" s="170">
        <f t="shared" si="138"/>
        <v>45166.831378209812</v>
      </c>
      <c r="Q356" s="86">
        <f t="shared" si="153"/>
        <v>-0.94506059310872403</v>
      </c>
      <c r="R356" s="86">
        <f t="shared" si="154"/>
        <v>0</v>
      </c>
      <c r="S356" s="86">
        <f t="shared" si="155"/>
        <v>0</v>
      </c>
      <c r="T356" s="86">
        <f t="shared" si="156"/>
        <v>0</v>
      </c>
      <c r="U356" s="86">
        <f t="shared" si="157"/>
        <v>-8.8357360441388269E-2</v>
      </c>
      <c r="V356" s="86">
        <f t="shared" si="158"/>
        <v>0</v>
      </c>
      <c r="W356" s="86">
        <f t="shared" si="159"/>
        <v>0</v>
      </c>
      <c r="X356" s="86">
        <f t="shared" si="160"/>
        <v>0</v>
      </c>
      <c r="Y356" s="86">
        <f t="shared" si="161"/>
        <v>0</v>
      </c>
      <c r="Z356" s="86">
        <f t="shared" si="162"/>
        <v>0</v>
      </c>
      <c r="AA356" s="86">
        <f t="shared" si="163"/>
        <v>0</v>
      </c>
      <c r="AB356" s="86">
        <f t="shared" si="164"/>
        <v>0</v>
      </c>
      <c r="AD356" s="170">
        <f t="shared" si="139"/>
        <v>-10339.233749463036</v>
      </c>
      <c r="AE356" s="170">
        <f t="shared" si="140"/>
        <v>0</v>
      </c>
      <c r="AF356" s="170">
        <f t="shared" si="141"/>
        <v>0</v>
      </c>
      <c r="AG356" s="170">
        <f t="shared" si="142"/>
        <v>0</v>
      </c>
      <c r="AH356" s="170">
        <f t="shared" si="143"/>
        <v>-281.39079781968599</v>
      </c>
      <c r="AI356" s="170">
        <f t="shared" si="144"/>
        <v>0</v>
      </c>
      <c r="AJ356" s="170">
        <f t="shared" si="145"/>
        <v>0</v>
      </c>
      <c r="AK356" s="170">
        <f t="shared" si="146"/>
        <v>0</v>
      </c>
      <c r="AL356" s="170">
        <f t="shared" si="147"/>
        <v>0</v>
      </c>
      <c r="AM356" s="170">
        <f t="shared" si="148"/>
        <v>0</v>
      </c>
      <c r="AN356" s="170">
        <f t="shared" si="149"/>
        <v>0</v>
      </c>
      <c r="AO356" s="170">
        <f t="shared" si="150"/>
        <v>0</v>
      </c>
      <c r="AP356" s="170">
        <f t="shared" si="151"/>
        <v>10620.624547282721</v>
      </c>
      <c r="AQ356" s="170">
        <f t="shared" si="152"/>
        <v>0</v>
      </c>
      <c r="AR356" s="170"/>
      <c r="AS356" s="170">
        <f>'Projection - England'!$B$13*'Eng19'!AP356</f>
        <v>0</v>
      </c>
      <c r="AT356" s="170">
        <f>'Projection - England'!$B$13*'Eng19'!AQ356</f>
        <v>0</v>
      </c>
      <c r="AU356" s="170">
        <f>'Projection - England'!$C$13*'Eng19'!AP356</f>
        <v>5884.8926298183787</v>
      </c>
      <c r="AV356" s="170">
        <f>'Projection - England'!$C$13*'Eng19'!AQ356</f>
        <v>0</v>
      </c>
      <c r="AW356" s="170">
        <f>'Projection - England'!$D$13*'Eng19'!AP356</f>
        <v>0</v>
      </c>
      <c r="AX356" s="170">
        <f>'Projection - England'!$D$13*'Eng19'!AQ356</f>
        <v>0</v>
      </c>
      <c r="AY356" s="170">
        <f>'Projection - England'!$E$13*'Eng19'!AP356</f>
        <v>1165.8619612219593</v>
      </c>
      <c r="AZ356" s="170">
        <f>'Projection - England'!$E$13*'Eng19'!AQ356</f>
        <v>0</v>
      </c>
      <c r="BA356" s="170">
        <f>'Projection - England'!$F$13*'Eng19'!AP356</f>
        <v>2392.6552402192046</v>
      </c>
      <c r="BB356" s="170">
        <f>'Projection - England'!$F$13*'Eng19'!AQ356</f>
        <v>0</v>
      </c>
      <c r="BC356" s="170">
        <f>'Projection - England'!$G$13*'Eng19'!AP356</f>
        <v>1177.2147160231818</v>
      </c>
      <c r="BD356" s="170">
        <f>'Projection - England'!$G$13*'Eng19'!AQ356</f>
        <v>0</v>
      </c>
    </row>
    <row r="357" spans="1:56" ht="19.95" customHeight="1">
      <c r="A357" s="132" t="s">
        <v>380</v>
      </c>
      <c r="B357" s="20" t="s">
        <v>309</v>
      </c>
      <c r="C357" s="20" t="s">
        <v>21</v>
      </c>
      <c r="D357" s="153">
        <v>12509.646136305906</v>
      </c>
      <c r="E357" s="154">
        <v>18180.656272082695</v>
      </c>
      <c r="F357" s="155">
        <v>3307.3149473053313</v>
      </c>
      <c r="G357" s="156">
        <v>2868.8594452041884</v>
      </c>
      <c r="H357" s="157">
        <v>10992.083143692842</v>
      </c>
      <c r="I357" s="158">
        <v>6097.7145905997568</v>
      </c>
      <c r="J357" s="159">
        <v>438.31278606101</v>
      </c>
      <c r="K357" s="160">
        <v>0</v>
      </c>
      <c r="L357" s="161">
        <v>0</v>
      </c>
      <c r="M357" s="162">
        <v>0</v>
      </c>
      <c r="N357" s="163">
        <v>7.3047209180913883</v>
      </c>
      <c r="O357" s="164">
        <v>558.52367629435969</v>
      </c>
      <c r="P357" s="170">
        <f t="shared" si="138"/>
        <v>54960.415718464181</v>
      </c>
      <c r="Q357" s="86">
        <f t="shared" si="153"/>
        <v>-0.94506059310872403</v>
      </c>
      <c r="R357" s="86">
        <f t="shared" si="154"/>
        <v>0</v>
      </c>
      <c r="S357" s="86">
        <f t="shared" si="155"/>
        <v>0</v>
      </c>
      <c r="T357" s="86">
        <f t="shared" si="156"/>
        <v>0</v>
      </c>
      <c r="U357" s="86">
        <f t="shared" si="157"/>
        <v>-8.8357360441388269E-2</v>
      </c>
      <c r="V357" s="86">
        <f t="shared" si="158"/>
        <v>0</v>
      </c>
      <c r="W357" s="86">
        <f t="shared" si="159"/>
        <v>0</v>
      </c>
      <c r="X357" s="86">
        <f t="shared" si="160"/>
        <v>0</v>
      </c>
      <c r="Y357" s="86">
        <f t="shared" si="161"/>
        <v>0</v>
      </c>
      <c r="Z357" s="86">
        <f t="shared" si="162"/>
        <v>0</v>
      </c>
      <c r="AA357" s="86">
        <f t="shared" si="163"/>
        <v>0</v>
      </c>
      <c r="AB357" s="86">
        <f t="shared" si="164"/>
        <v>0</v>
      </c>
      <c r="AD357" s="170">
        <f t="shared" si="139"/>
        <v>-11822.373597157517</v>
      </c>
      <c r="AE357" s="170">
        <f t="shared" si="140"/>
        <v>0</v>
      </c>
      <c r="AF357" s="170">
        <f t="shared" si="141"/>
        <v>0</v>
      </c>
      <c r="AG357" s="170">
        <f t="shared" si="142"/>
        <v>0</v>
      </c>
      <c r="AH357" s="170">
        <f t="shared" si="143"/>
        <v>-971.23145232897673</v>
      </c>
      <c r="AI357" s="170">
        <f t="shared" si="144"/>
        <v>0</v>
      </c>
      <c r="AJ357" s="170">
        <f t="shared" si="145"/>
        <v>0</v>
      </c>
      <c r="AK357" s="170">
        <f t="shared" si="146"/>
        <v>0</v>
      </c>
      <c r="AL357" s="170">
        <f t="shared" si="147"/>
        <v>0</v>
      </c>
      <c r="AM357" s="170">
        <f t="shared" si="148"/>
        <v>0</v>
      </c>
      <c r="AN357" s="170">
        <f t="shared" si="149"/>
        <v>0</v>
      </c>
      <c r="AO357" s="170">
        <f t="shared" si="150"/>
        <v>0</v>
      </c>
      <c r="AP357" s="170">
        <f t="shared" si="151"/>
        <v>12793.605049486494</v>
      </c>
      <c r="AQ357" s="170">
        <f t="shared" si="152"/>
        <v>0</v>
      </c>
      <c r="AR357" s="170"/>
      <c r="AS357" s="170">
        <f>'Projection - England'!$B$13*'Eng19'!AP357</f>
        <v>0</v>
      </c>
      <c r="AT357" s="170">
        <f>'Projection - England'!$B$13*'Eng19'!AQ357</f>
        <v>0</v>
      </c>
      <c r="AU357" s="170">
        <f>'Projection - England'!$C$13*'Eng19'!AP357</f>
        <v>7088.9420607371803</v>
      </c>
      <c r="AV357" s="170">
        <f>'Projection - England'!$C$13*'Eng19'!AQ357</f>
        <v>0</v>
      </c>
      <c r="AW357" s="170">
        <f>'Projection - England'!$D$13*'Eng19'!AP357</f>
        <v>0</v>
      </c>
      <c r="AX357" s="170">
        <f>'Projection - England'!$D$13*'Eng19'!AQ357</f>
        <v>0</v>
      </c>
      <c r="AY357" s="170">
        <f>'Projection - England'!$E$13*'Eng19'!AP357</f>
        <v>1404.3973975061217</v>
      </c>
      <c r="AZ357" s="170">
        <f>'Projection - England'!$E$13*'Eng19'!AQ357</f>
        <v>0</v>
      </c>
      <c r="BA357" s="170">
        <f>'Projection - England'!$F$13*'Eng19'!AP357</f>
        <v>2882.1926645340695</v>
      </c>
      <c r="BB357" s="170">
        <f>'Projection - England'!$F$13*'Eng19'!AQ357</f>
        <v>0</v>
      </c>
      <c r="BC357" s="170">
        <f>'Projection - England'!$G$13*'Eng19'!AP357</f>
        <v>1418.0729267091253</v>
      </c>
      <c r="BD357" s="170">
        <f>'Projection - England'!$G$13*'Eng19'!AQ357</f>
        <v>0</v>
      </c>
    </row>
    <row r="358" spans="1:56" ht="19.95" customHeight="1">
      <c r="A358" s="132" t="s">
        <v>381</v>
      </c>
      <c r="B358" s="20" t="s">
        <v>309</v>
      </c>
      <c r="C358" s="20" t="s">
        <v>21</v>
      </c>
      <c r="D358" s="153">
        <v>11811.20022111811</v>
      </c>
      <c r="E358" s="154">
        <v>17165.583186056989</v>
      </c>
      <c r="F358" s="155">
        <v>5023.4177686933672</v>
      </c>
      <c r="G358" s="156">
        <v>4357.4560459276527</v>
      </c>
      <c r="H358" s="157">
        <v>10771.195249982002</v>
      </c>
      <c r="I358" s="158">
        <v>1607.182626510199</v>
      </c>
      <c r="J358" s="159">
        <v>1384.94666167778</v>
      </c>
      <c r="K358" s="160">
        <v>0</v>
      </c>
      <c r="L358" s="161">
        <v>0</v>
      </c>
      <c r="M358" s="162">
        <v>0</v>
      </c>
      <c r="N358" s="163">
        <v>22.398399595890098</v>
      </c>
      <c r="O358" s="164">
        <v>1712.5960903480097</v>
      </c>
      <c r="P358" s="170">
        <f t="shared" si="138"/>
        <v>53855.976249910003</v>
      </c>
      <c r="Q358" s="86">
        <f t="shared" si="153"/>
        <v>-0.94506059310872403</v>
      </c>
      <c r="R358" s="86">
        <f t="shared" si="154"/>
        <v>0</v>
      </c>
      <c r="S358" s="86">
        <f t="shared" si="155"/>
        <v>0</v>
      </c>
      <c r="T358" s="86">
        <f t="shared" si="156"/>
        <v>0</v>
      </c>
      <c r="U358" s="86">
        <f t="shared" si="157"/>
        <v>-8.8357360441388269E-2</v>
      </c>
      <c r="V358" s="86">
        <f t="shared" si="158"/>
        <v>0</v>
      </c>
      <c r="W358" s="86">
        <f t="shared" si="159"/>
        <v>0</v>
      </c>
      <c r="X358" s="86">
        <f t="shared" si="160"/>
        <v>0</v>
      </c>
      <c r="Y358" s="86">
        <f t="shared" si="161"/>
        <v>0</v>
      </c>
      <c r="Z358" s="86">
        <f t="shared" si="162"/>
        <v>0</v>
      </c>
      <c r="AA358" s="86">
        <f t="shared" si="163"/>
        <v>0</v>
      </c>
      <c r="AB358" s="86">
        <f t="shared" si="164"/>
        <v>0</v>
      </c>
      <c r="AD358" s="170">
        <f t="shared" si="139"/>
        <v>-11162.299886295774</v>
      </c>
      <c r="AE358" s="170">
        <f t="shared" si="140"/>
        <v>0</v>
      </c>
      <c r="AF358" s="170">
        <f t="shared" si="141"/>
        <v>0</v>
      </c>
      <c r="AG358" s="170">
        <f t="shared" si="142"/>
        <v>0</v>
      </c>
      <c r="AH358" s="170">
        <f t="shared" si="143"/>
        <v>-951.71438108722896</v>
      </c>
      <c r="AI358" s="170">
        <f t="shared" si="144"/>
        <v>0</v>
      </c>
      <c r="AJ358" s="170">
        <f t="shared" si="145"/>
        <v>0</v>
      </c>
      <c r="AK358" s="170">
        <f t="shared" si="146"/>
        <v>0</v>
      </c>
      <c r="AL358" s="170">
        <f t="shared" si="147"/>
        <v>0</v>
      </c>
      <c r="AM358" s="170">
        <f t="shared" si="148"/>
        <v>0</v>
      </c>
      <c r="AN358" s="170">
        <f t="shared" si="149"/>
        <v>0</v>
      </c>
      <c r="AO358" s="170">
        <f t="shared" si="150"/>
        <v>0</v>
      </c>
      <c r="AP358" s="170">
        <f t="shared" si="151"/>
        <v>12114.014267383003</v>
      </c>
      <c r="AQ358" s="170">
        <f t="shared" si="152"/>
        <v>0</v>
      </c>
      <c r="AR358" s="170"/>
      <c r="AS358" s="170">
        <f>'Projection - England'!$B$13*'Eng19'!AP358</f>
        <v>0</v>
      </c>
      <c r="AT358" s="170">
        <f>'Projection - England'!$B$13*'Eng19'!AQ358</f>
        <v>0</v>
      </c>
      <c r="AU358" s="170">
        <f>'Projection - England'!$C$13*'Eng19'!AP358</f>
        <v>6712.380516066386</v>
      </c>
      <c r="AV358" s="170">
        <f>'Projection - England'!$C$13*'Eng19'!AQ358</f>
        <v>0</v>
      </c>
      <c r="AW358" s="170">
        <f>'Projection - England'!$D$13*'Eng19'!AP358</f>
        <v>0</v>
      </c>
      <c r="AX358" s="170">
        <f>'Projection - England'!$D$13*'Eng19'!AQ358</f>
        <v>0</v>
      </c>
      <c r="AY358" s="170">
        <f>'Projection - England'!$E$13*'Eng19'!AP358</f>
        <v>1329.79641349391</v>
      </c>
      <c r="AZ358" s="170">
        <f>'Projection - England'!$E$13*'Eng19'!AQ358</f>
        <v>0</v>
      </c>
      <c r="BA358" s="170">
        <f>'Projection - England'!$F$13*'Eng19'!AP358</f>
        <v>2729.0918333385443</v>
      </c>
      <c r="BB358" s="170">
        <f>'Projection - England'!$F$13*'Eng19'!AQ358</f>
        <v>0</v>
      </c>
      <c r="BC358" s="170">
        <f>'Projection - England'!$G$13*'Eng19'!AP358</f>
        <v>1342.7455044841658</v>
      </c>
      <c r="BD358" s="170">
        <f>'Projection - England'!$G$13*'Eng19'!AQ358</f>
        <v>0</v>
      </c>
    </row>
    <row r="359" spans="1:56" ht="19.95" customHeight="1">
      <c r="A359" s="132" t="s">
        <v>382</v>
      </c>
      <c r="B359" s="20" t="s">
        <v>309</v>
      </c>
      <c r="C359" s="20" t="s">
        <v>21</v>
      </c>
      <c r="D359" s="153">
        <v>13398.428124457021</v>
      </c>
      <c r="E359" s="154">
        <v>19472.350669456377</v>
      </c>
      <c r="F359" s="155">
        <v>4068.0617678451563</v>
      </c>
      <c r="G359" s="156">
        <v>3528.7529649589142</v>
      </c>
      <c r="H359" s="157">
        <v>9950.4608218313497</v>
      </c>
      <c r="I359" s="158">
        <v>0</v>
      </c>
      <c r="J359" s="159">
        <v>2020.2113466001299</v>
      </c>
      <c r="K359" s="160">
        <v>0</v>
      </c>
      <c r="L359" s="161">
        <v>0</v>
      </c>
      <c r="M359" s="162">
        <v>0</v>
      </c>
      <c r="N359" s="163">
        <v>12.203009385326432</v>
      </c>
      <c r="O359" s="164">
        <v>933.04997414301249</v>
      </c>
      <c r="P359" s="170">
        <f t="shared" si="138"/>
        <v>53383.51867867729</v>
      </c>
      <c r="Q359" s="86">
        <f t="shared" si="153"/>
        <v>-0.94506059310872403</v>
      </c>
      <c r="R359" s="86">
        <f t="shared" si="154"/>
        <v>0</v>
      </c>
      <c r="S359" s="86">
        <f t="shared" si="155"/>
        <v>0</v>
      </c>
      <c r="T359" s="86">
        <f t="shared" si="156"/>
        <v>0</v>
      </c>
      <c r="U359" s="86">
        <f t="shared" si="157"/>
        <v>-8.8357360441388269E-2</v>
      </c>
      <c r="V359" s="86">
        <f t="shared" si="158"/>
        <v>0</v>
      </c>
      <c r="W359" s="86">
        <f t="shared" si="159"/>
        <v>0</v>
      </c>
      <c r="X359" s="86">
        <f t="shared" si="160"/>
        <v>0</v>
      </c>
      <c r="Y359" s="86">
        <f t="shared" si="161"/>
        <v>0</v>
      </c>
      <c r="Z359" s="86">
        <f t="shared" si="162"/>
        <v>0</v>
      </c>
      <c r="AA359" s="86">
        <f t="shared" si="163"/>
        <v>0</v>
      </c>
      <c r="AB359" s="86">
        <f t="shared" si="164"/>
        <v>0</v>
      </c>
      <c r="AD359" s="170">
        <f t="shared" si="139"/>
        <v>-12662.326430023961</v>
      </c>
      <c r="AE359" s="170">
        <f t="shared" si="140"/>
        <v>0</v>
      </c>
      <c r="AF359" s="170">
        <f t="shared" si="141"/>
        <v>0</v>
      </c>
      <c r="AG359" s="170">
        <f t="shared" si="142"/>
        <v>0</v>
      </c>
      <c r="AH359" s="170">
        <f t="shared" si="143"/>
        <v>-879.19645339246506</v>
      </c>
      <c r="AI359" s="170">
        <f t="shared" si="144"/>
        <v>0</v>
      </c>
      <c r="AJ359" s="170">
        <f t="shared" si="145"/>
        <v>0</v>
      </c>
      <c r="AK359" s="170">
        <f t="shared" si="146"/>
        <v>0</v>
      </c>
      <c r="AL359" s="170">
        <f t="shared" si="147"/>
        <v>0</v>
      </c>
      <c r="AM359" s="170">
        <f t="shared" si="148"/>
        <v>0</v>
      </c>
      <c r="AN359" s="170">
        <f t="shared" si="149"/>
        <v>0</v>
      </c>
      <c r="AO359" s="170">
        <f t="shared" si="150"/>
        <v>0</v>
      </c>
      <c r="AP359" s="170">
        <f t="shared" si="151"/>
        <v>13541.522883416426</v>
      </c>
      <c r="AQ359" s="170">
        <f t="shared" si="152"/>
        <v>0</v>
      </c>
      <c r="AR359" s="170"/>
      <c r="AS359" s="170">
        <f>'Projection - England'!$B$13*'Eng19'!AP359</f>
        <v>0</v>
      </c>
      <c r="AT359" s="170">
        <f>'Projection - England'!$B$13*'Eng19'!AQ359</f>
        <v>0</v>
      </c>
      <c r="AU359" s="170">
        <f>'Projection - England'!$C$13*'Eng19'!AP359</f>
        <v>7503.3636542140057</v>
      </c>
      <c r="AV359" s="170">
        <f>'Projection - England'!$C$13*'Eng19'!AQ359</f>
        <v>0</v>
      </c>
      <c r="AW359" s="170">
        <f>'Projection - England'!$D$13*'Eng19'!AP359</f>
        <v>0</v>
      </c>
      <c r="AX359" s="170">
        <f>'Projection - England'!$D$13*'Eng19'!AQ359</f>
        <v>0</v>
      </c>
      <c r="AY359" s="170">
        <f>'Projection - England'!$E$13*'Eng19'!AP359</f>
        <v>1486.4988736308494</v>
      </c>
      <c r="AZ359" s="170">
        <f>'Projection - England'!$E$13*'Eng19'!AQ359</f>
        <v>0</v>
      </c>
      <c r="BA359" s="170">
        <f>'Projection - England'!$F$13*'Eng19'!AP359</f>
        <v>3050.6864773639086</v>
      </c>
      <c r="BB359" s="170">
        <f>'Projection - England'!$F$13*'Eng19'!AQ359</f>
        <v>0</v>
      </c>
      <c r="BC359" s="170">
        <f>'Projection - England'!$G$13*'Eng19'!AP359</f>
        <v>1500.9738782076663</v>
      </c>
      <c r="BD359" s="170">
        <f>'Projection - England'!$G$13*'Eng19'!AQ359</f>
        <v>0</v>
      </c>
    </row>
    <row r="360" spans="1:56" ht="19.95" customHeight="1">
      <c r="A360" s="132" t="s">
        <v>383</v>
      </c>
      <c r="B360" s="20" t="s">
        <v>309</v>
      </c>
      <c r="C360" s="20" t="s">
        <v>21</v>
      </c>
      <c r="D360" s="153">
        <v>12812.077036694129</v>
      </c>
      <c r="E360" s="154">
        <v>18620.188468765471</v>
      </c>
      <c r="F360" s="155">
        <v>5228.4410429501049</v>
      </c>
      <c r="G360" s="156">
        <v>4535.299089668425</v>
      </c>
      <c r="H360" s="157">
        <v>2562.4010517460702</v>
      </c>
      <c r="I360" s="158">
        <v>0</v>
      </c>
      <c r="J360" s="159">
        <v>1055.1036841636201</v>
      </c>
      <c r="K360" s="160">
        <v>0</v>
      </c>
      <c r="L360" s="161">
        <v>0</v>
      </c>
      <c r="M360" s="162">
        <v>0</v>
      </c>
      <c r="N360" s="163">
        <v>24.029379963549715</v>
      </c>
      <c r="O360" s="164">
        <v>1837.3019019900503</v>
      </c>
      <c r="P360" s="170">
        <f t="shared" si="138"/>
        <v>46674.841655941418</v>
      </c>
      <c r="Q360" s="86">
        <f t="shared" si="153"/>
        <v>-0.94506059310872403</v>
      </c>
      <c r="R360" s="86">
        <f t="shared" si="154"/>
        <v>0</v>
      </c>
      <c r="S360" s="86">
        <f t="shared" si="155"/>
        <v>0</v>
      </c>
      <c r="T360" s="86">
        <f t="shared" si="156"/>
        <v>0</v>
      </c>
      <c r="U360" s="86">
        <f t="shared" si="157"/>
        <v>-8.8357360441388269E-2</v>
      </c>
      <c r="V360" s="86">
        <f t="shared" si="158"/>
        <v>0</v>
      </c>
      <c r="W360" s="86">
        <f t="shared" si="159"/>
        <v>0</v>
      </c>
      <c r="X360" s="86">
        <f t="shared" si="160"/>
        <v>0</v>
      </c>
      <c r="Y360" s="86">
        <f t="shared" si="161"/>
        <v>0</v>
      </c>
      <c r="Z360" s="86">
        <f t="shared" si="162"/>
        <v>0</v>
      </c>
      <c r="AA360" s="86">
        <f t="shared" si="163"/>
        <v>0</v>
      </c>
      <c r="AB360" s="86">
        <f t="shared" si="164"/>
        <v>0</v>
      </c>
      <c r="AD360" s="170">
        <f t="shared" si="139"/>
        <v>-12108.189123252816</v>
      </c>
      <c r="AE360" s="170">
        <f t="shared" si="140"/>
        <v>0</v>
      </c>
      <c r="AF360" s="170">
        <f t="shared" si="141"/>
        <v>0</v>
      </c>
      <c r="AG360" s="170">
        <f t="shared" si="142"/>
        <v>0</v>
      </c>
      <c r="AH360" s="170">
        <f t="shared" si="143"/>
        <v>-226.4069933245199</v>
      </c>
      <c r="AI360" s="170">
        <f t="shared" si="144"/>
        <v>0</v>
      </c>
      <c r="AJ360" s="170">
        <f t="shared" si="145"/>
        <v>0</v>
      </c>
      <c r="AK360" s="170">
        <f t="shared" si="146"/>
        <v>0</v>
      </c>
      <c r="AL360" s="170">
        <f t="shared" si="147"/>
        <v>0</v>
      </c>
      <c r="AM360" s="170">
        <f t="shared" si="148"/>
        <v>0</v>
      </c>
      <c r="AN360" s="170">
        <f t="shared" si="149"/>
        <v>0</v>
      </c>
      <c r="AO360" s="170">
        <f t="shared" si="150"/>
        <v>0</v>
      </c>
      <c r="AP360" s="170">
        <f t="shared" si="151"/>
        <v>12334.596116577335</v>
      </c>
      <c r="AQ360" s="170">
        <f t="shared" si="152"/>
        <v>0</v>
      </c>
      <c r="AR360" s="170"/>
      <c r="AS360" s="170">
        <f>'Projection - England'!$B$13*'Eng19'!AP360</f>
        <v>0</v>
      </c>
      <c r="AT360" s="170">
        <f>'Projection - England'!$B$13*'Eng19'!AQ360</f>
        <v>0</v>
      </c>
      <c r="AU360" s="170">
        <f>'Projection - England'!$C$13*'Eng19'!AP360</f>
        <v>6834.6050135821706</v>
      </c>
      <c r="AV360" s="170">
        <f>'Projection - England'!$C$13*'Eng19'!AQ360</f>
        <v>0</v>
      </c>
      <c r="AW360" s="170">
        <f>'Projection - England'!$D$13*'Eng19'!AP360</f>
        <v>0</v>
      </c>
      <c r="AX360" s="170">
        <f>'Projection - England'!$D$13*'Eng19'!AQ360</f>
        <v>0</v>
      </c>
      <c r="AY360" s="170">
        <f>'Projection - England'!$E$13*'Eng19'!AP360</f>
        <v>1354.0104308680075</v>
      </c>
      <c r="AZ360" s="170">
        <f>'Projection - England'!$E$13*'Eng19'!AQ360</f>
        <v>0</v>
      </c>
      <c r="BA360" s="170">
        <f>'Projection - England'!$F$13*'Eng19'!AP360</f>
        <v>2778.7853626618357</v>
      </c>
      <c r="BB360" s="170">
        <f>'Projection - England'!$F$13*'Eng19'!AQ360</f>
        <v>0</v>
      </c>
      <c r="BC360" s="170">
        <f>'Projection - England'!$G$13*'Eng19'!AP360</f>
        <v>1367.195309465325</v>
      </c>
      <c r="BD360" s="170">
        <f>'Projection - England'!$G$13*'Eng19'!AQ360</f>
        <v>0</v>
      </c>
    </row>
    <row r="361" spans="1:56" ht="19.95" customHeight="1">
      <c r="A361" s="132" t="s">
        <v>384</v>
      </c>
      <c r="B361" s="20" t="s">
        <v>309</v>
      </c>
      <c r="C361" s="20" t="s">
        <v>21</v>
      </c>
      <c r="D361" s="153">
        <v>5941.3239113247755</v>
      </c>
      <c r="E361" s="154">
        <v>8634.7100993856802</v>
      </c>
      <c r="F361" s="155">
        <v>14577.004111347345</v>
      </c>
      <c r="G361" s="156">
        <v>12644.509698627848</v>
      </c>
      <c r="H361" s="157">
        <v>2997.9531345650698</v>
      </c>
      <c r="I361" s="158">
        <v>0</v>
      </c>
      <c r="J361" s="159">
        <v>924.81112729031497</v>
      </c>
      <c r="K361" s="160">
        <v>0</v>
      </c>
      <c r="L361" s="161">
        <v>1260.36579127304</v>
      </c>
      <c r="M361" s="162">
        <v>0</v>
      </c>
      <c r="N361" s="163">
        <v>0.93721229854521693</v>
      </c>
      <c r="O361" s="164">
        <v>71.659857278781885</v>
      </c>
      <c r="P361" s="170">
        <f t="shared" si="138"/>
        <v>47053.274943391407</v>
      </c>
      <c r="Q361" s="86">
        <f t="shared" si="153"/>
        <v>-0.94506059310872403</v>
      </c>
      <c r="R361" s="86">
        <f t="shared" si="154"/>
        <v>0</v>
      </c>
      <c r="S361" s="86">
        <f t="shared" si="155"/>
        <v>0</v>
      </c>
      <c r="T361" s="86">
        <f t="shared" si="156"/>
        <v>0</v>
      </c>
      <c r="U361" s="86">
        <f t="shared" si="157"/>
        <v>-8.8357360441388269E-2</v>
      </c>
      <c r="V361" s="86">
        <f t="shared" si="158"/>
        <v>0</v>
      </c>
      <c r="W361" s="86">
        <f t="shared" si="159"/>
        <v>0</v>
      </c>
      <c r="X361" s="86">
        <f t="shared" si="160"/>
        <v>0</v>
      </c>
      <c r="Y361" s="86">
        <f t="shared" si="161"/>
        <v>0</v>
      </c>
      <c r="Z361" s="86">
        <f t="shared" si="162"/>
        <v>0</v>
      </c>
      <c r="AA361" s="86">
        <f t="shared" si="163"/>
        <v>0</v>
      </c>
      <c r="AB361" s="86">
        <f t="shared" si="164"/>
        <v>0</v>
      </c>
      <c r="AD361" s="170">
        <f t="shared" si="139"/>
        <v>-5614.9110994876364</v>
      </c>
      <c r="AE361" s="170">
        <f t="shared" si="140"/>
        <v>0</v>
      </c>
      <c r="AF361" s="170">
        <f t="shared" si="141"/>
        <v>0</v>
      </c>
      <c r="AG361" s="170">
        <f t="shared" si="142"/>
        <v>0</v>
      </c>
      <c r="AH361" s="170">
        <f t="shared" si="143"/>
        <v>-264.89122569715568</v>
      </c>
      <c r="AI361" s="170">
        <f t="shared" si="144"/>
        <v>0</v>
      </c>
      <c r="AJ361" s="170">
        <f t="shared" si="145"/>
        <v>0</v>
      </c>
      <c r="AK361" s="170">
        <f t="shared" si="146"/>
        <v>0</v>
      </c>
      <c r="AL361" s="170">
        <f t="shared" si="147"/>
        <v>0</v>
      </c>
      <c r="AM361" s="170">
        <f t="shared" si="148"/>
        <v>0</v>
      </c>
      <c r="AN361" s="170">
        <f t="shared" si="149"/>
        <v>0</v>
      </c>
      <c r="AO361" s="170">
        <f t="shared" si="150"/>
        <v>0</v>
      </c>
      <c r="AP361" s="170">
        <f t="shared" si="151"/>
        <v>5879.8023251847917</v>
      </c>
      <c r="AQ361" s="170">
        <f t="shared" si="152"/>
        <v>0</v>
      </c>
      <c r="AR361" s="170"/>
      <c r="AS361" s="170">
        <f>'Projection - England'!$B$13*'Eng19'!AP361</f>
        <v>0</v>
      </c>
      <c r="AT361" s="170">
        <f>'Projection - England'!$B$13*'Eng19'!AQ361</f>
        <v>0</v>
      </c>
      <c r="AU361" s="170">
        <f>'Projection - England'!$C$13*'Eng19'!AP361</f>
        <v>3258.0009974198592</v>
      </c>
      <c r="AV361" s="170">
        <f>'Projection - England'!$C$13*'Eng19'!AQ361</f>
        <v>0</v>
      </c>
      <c r="AW361" s="170">
        <f>'Projection - England'!$D$13*'Eng19'!AP361</f>
        <v>0</v>
      </c>
      <c r="AX361" s="170">
        <f>'Projection - England'!$D$13*'Eng19'!AQ361</f>
        <v>0</v>
      </c>
      <c r="AY361" s="170">
        <f>'Projection - England'!$E$13*'Eng19'!AP361</f>
        <v>645.44583418036689</v>
      </c>
      <c r="AZ361" s="170">
        <f>'Projection - England'!$E$13*'Eng19'!AQ361</f>
        <v>0</v>
      </c>
      <c r="BA361" s="170">
        <f>'Projection - England'!$F$13*'Eng19'!AP361</f>
        <v>1324.624534289354</v>
      </c>
      <c r="BB361" s="170">
        <f>'Projection - England'!$F$13*'Eng19'!AQ361</f>
        <v>0</v>
      </c>
      <c r="BC361" s="170">
        <f>'Projection - England'!$G$13*'Eng19'!AP361</f>
        <v>651.73095929521332</v>
      </c>
      <c r="BD361" s="170">
        <f>'Projection - England'!$G$13*'Eng19'!AQ361</f>
        <v>0</v>
      </c>
    </row>
    <row r="362" spans="1:56" ht="19.95" customHeight="1">
      <c r="A362" s="132" t="s">
        <v>385</v>
      </c>
      <c r="B362" s="20" t="s">
        <v>309</v>
      </c>
      <c r="C362" s="20" t="s">
        <v>21</v>
      </c>
      <c r="D362" s="153">
        <v>9763.0528454780142</v>
      </c>
      <c r="E362" s="154">
        <v>14188.947154521986</v>
      </c>
      <c r="F362" s="155">
        <v>10417.533718430983</v>
      </c>
      <c r="G362" s="156">
        <v>9036.4662815690172</v>
      </c>
      <c r="H362" s="157">
        <v>2503</v>
      </c>
      <c r="I362" s="158">
        <v>0</v>
      </c>
      <c r="J362" s="159">
        <v>1040</v>
      </c>
      <c r="K362" s="160">
        <v>0</v>
      </c>
      <c r="L362" s="161">
        <v>0</v>
      </c>
      <c r="M362" s="162">
        <v>0</v>
      </c>
      <c r="N362" s="163">
        <v>6.0934168209387032</v>
      </c>
      <c r="O362" s="164">
        <v>465.90658317906127</v>
      </c>
      <c r="P362" s="170">
        <f t="shared" si="138"/>
        <v>47421</v>
      </c>
      <c r="Q362" s="86">
        <f t="shared" si="153"/>
        <v>-0.94506059310872403</v>
      </c>
      <c r="R362" s="86">
        <f t="shared" si="154"/>
        <v>0</v>
      </c>
      <c r="S362" s="86">
        <f t="shared" si="155"/>
        <v>0</v>
      </c>
      <c r="T362" s="86">
        <f t="shared" si="156"/>
        <v>0</v>
      </c>
      <c r="U362" s="86">
        <f t="shared" si="157"/>
        <v>-8.8357360441388269E-2</v>
      </c>
      <c r="V362" s="86">
        <f t="shared" si="158"/>
        <v>0</v>
      </c>
      <c r="W362" s="86">
        <f t="shared" si="159"/>
        <v>0</v>
      </c>
      <c r="X362" s="86">
        <f t="shared" si="160"/>
        <v>0</v>
      </c>
      <c r="Y362" s="86">
        <f t="shared" si="161"/>
        <v>0</v>
      </c>
      <c r="Z362" s="86">
        <f t="shared" si="162"/>
        <v>0</v>
      </c>
      <c r="AA362" s="86">
        <f t="shared" si="163"/>
        <v>0</v>
      </c>
      <c r="AB362" s="86">
        <f t="shared" si="164"/>
        <v>0</v>
      </c>
      <c r="AD362" s="170">
        <f t="shared" si="139"/>
        <v>-9226.6765126992686</v>
      </c>
      <c r="AE362" s="170">
        <f t="shared" si="140"/>
        <v>0</v>
      </c>
      <c r="AF362" s="170">
        <f t="shared" si="141"/>
        <v>0</v>
      </c>
      <c r="AG362" s="170">
        <f t="shared" si="142"/>
        <v>0</v>
      </c>
      <c r="AH362" s="170">
        <f t="shared" si="143"/>
        <v>-221.15847318479484</v>
      </c>
      <c r="AI362" s="170">
        <f t="shared" si="144"/>
        <v>0</v>
      </c>
      <c r="AJ362" s="170">
        <f t="shared" si="145"/>
        <v>0</v>
      </c>
      <c r="AK362" s="170">
        <f t="shared" si="146"/>
        <v>0</v>
      </c>
      <c r="AL362" s="170">
        <f t="shared" si="147"/>
        <v>0</v>
      </c>
      <c r="AM362" s="170">
        <f t="shared" si="148"/>
        <v>0</v>
      </c>
      <c r="AN362" s="170">
        <f t="shared" si="149"/>
        <v>0</v>
      </c>
      <c r="AO362" s="170">
        <f t="shared" si="150"/>
        <v>0</v>
      </c>
      <c r="AP362" s="170">
        <f t="shared" si="151"/>
        <v>9447.8349858840629</v>
      </c>
      <c r="AQ362" s="170">
        <f t="shared" si="152"/>
        <v>0</v>
      </c>
      <c r="AR362" s="170"/>
      <c r="AS362" s="170">
        <f>'Projection - England'!$B$13*'Eng19'!AP362</f>
        <v>0</v>
      </c>
      <c r="AT362" s="170">
        <f>'Projection - England'!$B$13*'Eng19'!AQ362</f>
        <v>0</v>
      </c>
      <c r="AU362" s="170">
        <f>'Projection - England'!$C$13*'Eng19'!AP362</f>
        <v>5235.0494294042655</v>
      </c>
      <c r="AV362" s="170">
        <f>'Projection - England'!$C$13*'Eng19'!AQ362</f>
        <v>0</v>
      </c>
      <c r="AW362" s="170">
        <f>'Projection - England'!$D$13*'Eng19'!AP362</f>
        <v>0</v>
      </c>
      <c r="AX362" s="170">
        <f>'Projection - England'!$D$13*'Eng19'!AQ362</f>
        <v>0</v>
      </c>
      <c r="AY362" s="170">
        <f>'Projection - England'!$E$13*'Eng19'!AP362</f>
        <v>1037.1208752278492</v>
      </c>
      <c r="AZ362" s="170">
        <f>'Projection - England'!$E$13*'Eng19'!AQ362</f>
        <v>0</v>
      </c>
      <c r="BA362" s="170">
        <f>'Projection - England'!$F$13*'Eng19'!AP362</f>
        <v>2128.4446867567135</v>
      </c>
      <c r="BB362" s="170">
        <f>'Projection - England'!$F$13*'Eng19'!AQ362</f>
        <v>0</v>
      </c>
      <c r="BC362" s="170">
        <f>'Projection - England'!$G$13*'Eng19'!AP362</f>
        <v>1047.2199944952367</v>
      </c>
      <c r="BD362" s="170">
        <f>'Projection - England'!$G$13*'Eng19'!AQ362</f>
        <v>0</v>
      </c>
    </row>
    <row r="363" spans="1:56" ht="19.95" customHeight="1">
      <c r="A363" s="132" t="s">
        <v>386</v>
      </c>
      <c r="B363" s="20" t="s">
        <v>309</v>
      </c>
      <c r="C363" s="20" t="s">
        <v>21</v>
      </c>
      <c r="D363" s="153">
        <v>6769.1319475810888</v>
      </c>
      <c r="E363" s="154">
        <v>9837.7891635300221</v>
      </c>
      <c r="F363" s="155">
        <v>12043.403250236181</v>
      </c>
      <c r="G363" s="156">
        <v>10446.791949763818</v>
      </c>
      <c r="H363" s="157">
        <v>3449</v>
      </c>
      <c r="I363" s="158">
        <v>0</v>
      </c>
      <c r="J363" s="159">
        <v>1433</v>
      </c>
      <c r="K363" s="160">
        <v>0</v>
      </c>
      <c r="L363" s="161">
        <v>1591</v>
      </c>
      <c r="M363" s="162">
        <v>0</v>
      </c>
      <c r="N363" s="163">
        <v>4.0490444940384069</v>
      </c>
      <c r="O363" s="164">
        <v>309.59255550596157</v>
      </c>
      <c r="P363" s="170">
        <f t="shared" si="138"/>
        <v>45883.757911111112</v>
      </c>
      <c r="Q363" s="86">
        <f t="shared" si="153"/>
        <v>-0.94506059310872403</v>
      </c>
      <c r="R363" s="86">
        <f t="shared" si="154"/>
        <v>0</v>
      </c>
      <c r="S363" s="86">
        <f t="shared" si="155"/>
        <v>0</v>
      </c>
      <c r="T363" s="86">
        <f t="shared" si="156"/>
        <v>0</v>
      </c>
      <c r="U363" s="86">
        <f t="shared" si="157"/>
        <v>-8.8357360441388269E-2</v>
      </c>
      <c r="V363" s="86">
        <f t="shared" si="158"/>
        <v>0</v>
      </c>
      <c r="W363" s="86">
        <f t="shared" si="159"/>
        <v>0</v>
      </c>
      <c r="X363" s="86">
        <f t="shared" si="160"/>
        <v>0</v>
      </c>
      <c r="Y363" s="86">
        <f t="shared" si="161"/>
        <v>0</v>
      </c>
      <c r="Z363" s="86">
        <f t="shared" si="162"/>
        <v>0</v>
      </c>
      <c r="AA363" s="86">
        <f t="shared" si="163"/>
        <v>0</v>
      </c>
      <c r="AB363" s="86">
        <f t="shared" si="164"/>
        <v>0</v>
      </c>
      <c r="AD363" s="170">
        <f t="shared" si="139"/>
        <v>-6397.2398532121961</v>
      </c>
      <c r="AE363" s="170">
        <f t="shared" si="140"/>
        <v>0</v>
      </c>
      <c r="AF363" s="170">
        <f t="shared" si="141"/>
        <v>0</v>
      </c>
      <c r="AG363" s="170">
        <f t="shared" si="142"/>
        <v>0</v>
      </c>
      <c r="AH363" s="170">
        <f t="shared" si="143"/>
        <v>-304.74453616234814</v>
      </c>
      <c r="AI363" s="170">
        <f t="shared" si="144"/>
        <v>0</v>
      </c>
      <c r="AJ363" s="170">
        <f t="shared" si="145"/>
        <v>0</v>
      </c>
      <c r="AK363" s="170">
        <f t="shared" si="146"/>
        <v>0</v>
      </c>
      <c r="AL363" s="170">
        <f t="shared" si="147"/>
        <v>0</v>
      </c>
      <c r="AM363" s="170">
        <f t="shared" si="148"/>
        <v>0</v>
      </c>
      <c r="AN363" s="170">
        <f t="shared" si="149"/>
        <v>0</v>
      </c>
      <c r="AO363" s="170">
        <f t="shared" si="150"/>
        <v>0</v>
      </c>
      <c r="AP363" s="170">
        <f t="shared" si="151"/>
        <v>6701.9843893745438</v>
      </c>
      <c r="AQ363" s="170">
        <f t="shared" si="152"/>
        <v>0</v>
      </c>
      <c r="AR363" s="170"/>
      <c r="AS363" s="170">
        <f>'Projection - England'!$B$13*'Eng19'!AP363</f>
        <v>0</v>
      </c>
      <c r="AT363" s="170">
        <f>'Projection - England'!$B$13*'Eng19'!AQ363</f>
        <v>0</v>
      </c>
      <c r="AU363" s="170">
        <f>'Projection - England'!$C$13*'Eng19'!AP363</f>
        <v>3713.5724328263623</v>
      </c>
      <c r="AV363" s="170">
        <f>'Projection - England'!$C$13*'Eng19'!AQ363</f>
        <v>0</v>
      </c>
      <c r="AW363" s="170">
        <f>'Projection - England'!$D$13*'Eng19'!AP363</f>
        <v>0</v>
      </c>
      <c r="AX363" s="170">
        <f>'Projection - England'!$D$13*'Eng19'!AQ363</f>
        <v>0</v>
      </c>
      <c r="AY363" s="170">
        <f>'Projection - England'!$E$13*'Eng19'!AP363</f>
        <v>735.69954662169664</v>
      </c>
      <c r="AZ363" s="170">
        <f>'Projection - England'!$E$13*'Eng19'!AQ363</f>
        <v>0</v>
      </c>
      <c r="BA363" s="170">
        <f>'Projection - England'!$F$13*'Eng19'!AP363</f>
        <v>1509.8488791986331</v>
      </c>
      <c r="BB363" s="170">
        <f>'Projection - England'!$F$13*'Eng19'!AQ363</f>
        <v>0</v>
      </c>
      <c r="BC363" s="170">
        <f>'Projection - England'!$G$13*'Eng19'!AP363</f>
        <v>742.86353072785323</v>
      </c>
      <c r="BD363" s="170">
        <f>'Projection - England'!$G$13*'Eng19'!AQ363</f>
        <v>0</v>
      </c>
    </row>
    <row r="364" spans="1:56" ht="19.95" customHeight="1">
      <c r="A364" s="132" t="s">
        <v>387</v>
      </c>
      <c r="B364" s="20" t="s">
        <v>309</v>
      </c>
      <c r="C364" s="20" t="s">
        <v>21</v>
      </c>
      <c r="D364" s="153">
        <v>11878.13639654621</v>
      </c>
      <c r="E364" s="154">
        <v>17262.863603453792</v>
      </c>
      <c r="F364" s="155">
        <v>5755.5079883672361</v>
      </c>
      <c r="G364" s="156">
        <v>4992.4920116327639</v>
      </c>
      <c r="H364" s="157">
        <v>7499</v>
      </c>
      <c r="I364" s="158">
        <v>0</v>
      </c>
      <c r="J364" s="159">
        <v>2122</v>
      </c>
      <c r="K364" s="160">
        <v>0</v>
      </c>
      <c r="L364" s="161">
        <v>0</v>
      </c>
      <c r="M364" s="162">
        <v>0</v>
      </c>
      <c r="N364" s="163">
        <v>0</v>
      </c>
      <c r="O364" s="164">
        <v>0</v>
      </c>
      <c r="P364" s="170">
        <f t="shared" si="138"/>
        <v>49510</v>
      </c>
      <c r="Q364" s="86">
        <f t="shared" si="153"/>
        <v>-0.94506059310872403</v>
      </c>
      <c r="R364" s="86">
        <f t="shared" si="154"/>
        <v>0</v>
      </c>
      <c r="S364" s="86">
        <f t="shared" si="155"/>
        <v>0</v>
      </c>
      <c r="T364" s="86">
        <f t="shared" si="156"/>
        <v>0</v>
      </c>
      <c r="U364" s="86">
        <f t="shared" si="157"/>
        <v>-8.8357360441388269E-2</v>
      </c>
      <c r="V364" s="86">
        <f t="shared" si="158"/>
        <v>0</v>
      </c>
      <c r="W364" s="86">
        <f t="shared" si="159"/>
        <v>0</v>
      </c>
      <c r="X364" s="86">
        <f t="shared" si="160"/>
        <v>0</v>
      </c>
      <c r="Y364" s="86">
        <f t="shared" si="161"/>
        <v>0</v>
      </c>
      <c r="Z364" s="86">
        <f t="shared" si="162"/>
        <v>0</v>
      </c>
      <c r="AA364" s="86">
        <f t="shared" si="163"/>
        <v>0</v>
      </c>
      <c r="AB364" s="86">
        <f t="shared" si="164"/>
        <v>0</v>
      </c>
      <c r="AD364" s="170">
        <f t="shared" si="139"/>
        <v>-11225.558627946282</v>
      </c>
      <c r="AE364" s="170">
        <f t="shared" si="140"/>
        <v>0</v>
      </c>
      <c r="AF364" s="170">
        <f t="shared" si="141"/>
        <v>0</v>
      </c>
      <c r="AG364" s="170">
        <f t="shared" si="142"/>
        <v>0</v>
      </c>
      <c r="AH364" s="170">
        <f t="shared" si="143"/>
        <v>-662.59184594997066</v>
      </c>
      <c r="AI364" s="170">
        <f t="shared" si="144"/>
        <v>0</v>
      </c>
      <c r="AJ364" s="170">
        <f t="shared" si="145"/>
        <v>0</v>
      </c>
      <c r="AK364" s="170">
        <f t="shared" si="146"/>
        <v>0</v>
      </c>
      <c r="AL364" s="170">
        <f t="shared" si="147"/>
        <v>0</v>
      </c>
      <c r="AM364" s="170">
        <f t="shared" si="148"/>
        <v>0</v>
      </c>
      <c r="AN364" s="170">
        <f t="shared" si="149"/>
        <v>0</v>
      </c>
      <c r="AO364" s="170">
        <f t="shared" si="150"/>
        <v>0</v>
      </c>
      <c r="AP364" s="170">
        <f t="shared" si="151"/>
        <v>11888.150473896252</v>
      </c>
      <c r="AQ364" s="170">
        <f t="shared" si="152"/>
        <v>0</v>
      </c>
      <c r="AR364" s="170"/>
      <c r="AS364" s="170">
        <f>'Projection - England'!$B$13*'Eng19'!AP364</f>
        <v>0</v>
      </c>
      <c r="AT364" s="170">
        <f>'Projection - England'!$B$13*'Eng19'!AQ364</f>
        <v>0</v>
      </c>
      <c r="AU364" s="170">
        <f>'Projection - England'!$C$13*'Eng19'!AP364</f>
        <v>6587.2292909462894</v>
      </c>
      <c r="AV364" s="170">
        <f>'Projection - England'!$C$13*'Eng19'!AQ364</f>
        <v>0</v>
      </c>
      <c r="AW364" s="170">
        <f>'Projection - England'!$D$13*'Eng19'!AP364</f>
        <v>0</v>
      </c>
      <c r="AX364" s="170">
        <f>'Projection - England'!$D$13*'Eng19'!AQ364</f>
        <v>0</v>
      </c>
      <c r="AY364" s="170">
        <f>'Projection - England'!$E$13*'Eng19'!AP364</f>
        <v>1305.0025791886696</v>
      </c>
      <c r="AZ364" s="170">
        <f>'Projection - England'!$E$13*'Eng19'!AQ364</f>
        <v>0</v>
      </c>
      <c r="BA364" s="170">
        <f>'Projection - England'!$F$13*'Eng19'!AP364</f>
        <v>2678.2083672433109</v>
      </c>
      <c r="BB364" s="170">
        <f>'Projection - England'!$F$13*'Eng19'!AQ364</f>
        <v>0</v>
      </c>
      <c r="BC364" s="170">
        <f>'Projection - England'!$G$13*'Eng19'!AP364</f>
        <v>1317.7102365179849</v>
      </c>
      <c r="BD364" s="170">
        <f>'Projection - England'!$G$13*'Eng19'!AQ364</f>
        <v>0</v>
      </c>
    </row>
    <row r="365" spans="1:56" ht="19.95" customHeight="1">
      <c r="A365" s="132" t="s">
        <v>388</v>
      </c>
      <c r="B365" s="20" t="s">
        <v>309</v>
      </c>
      <c r="C365" s="20" t="s">
        <v>21</v>
      </c>
      <c r="D365" s="153">
        <v>12402.034737269405</v>
      </c>
      <c r="E365" s="154">
        <v>18024.261292118994</v>
      </c>
      <c r="F365" s="155">
        <v>2584.7885649842365</v>
      </c>
      <c r="G365" s="156">
        <v>2242.1194251707338</v>
      </c>
      <c r="H365" s="157">
        <v>10527.68506099254</v>
      </c>
      <c r="I365" s="158">
        <v>4305.6923261659595</v>
      </c>
      <c r="J365" s="159">
        <v>1974.6324680581399</v>
      </c>
      <c r="K365" s="160">
        <v>0</v>
      </c>
      <c r="L365" s="161">
        <v>0</v>
      </c>
      <c r="M365" s="162">
        <v>0</v>
      </c>
      <c r="N365" s="163">
        <v>7.4516733856665445</v>
      </c>
      <c r="O365" s="164">
        <v>569.75975681693342</v>
      </c>
      <c r="P365" s="170">
        <f t="shared" si="138"/>
        <v>52638.425304962613</v>
      </c>
      <c r="Q365" s="86">
        <f t="shared" si="153"/>
        <v>-0.94506059310872403</v>
      </c>
      <c r="R365" s="86">
        <f t="shared" si="154"/>
        <v>0</v>
      </c>
      <c r="S365" s="86">
        <f t="shared" si="155"/>
        <v>0</v>
      </c>
      <c r="T365" s="86">
        <f t="shared" si="156"/>
        <v>0</v>
      </c>
      <c r="U365" s="86">
        <f t="shared" si="157"/>
        <v>-8.8357360441388269E-2</v>
      </c>
      <c r="V365" s="86">
        <f t="shared" si="158"/>
        <v>0</v>
      </c>
      <c r="W365" s="86">
        <f t="shared" si="159"/>
        <v>0</v>
      </c>
      <c r="X365" s="86">
        <f t="shared" si="160"/>
        <v>0</v>
      </c>
      <c r="Y365" s="86">
        <f t="shared" si="161"/>
        <v>0</v>
      </c>
      <c r="Z365" s="86">
        <f t="shared" si="162"/>
        <v>0</v>
      </c>
      <c r="AA365" s="86">
        <f t="shared" si="163"/>
        <v>0</v>
      </c>
      <c r="AB365" s="86">
        <f t="shared" si="164"/>
        <v>0</v>
      </c>
      <c r="AD365" s="170">
        <f t="shared" si="139"/>
        <v>-11720.674304558823</v>
      </c>
      <c r="AE365" s="170">
        <f t="shared" si="140"/>
        <v>0</v>
      </c>
      <c r="AF365" s="170">
        <f t="shared" si="141"/>
        <v>0</v>
      </c>
      <c r="AG365" s="170">
        <f t="shared" si="142"/>
        <v>0</v>
      </c>
      <c r="AH365" s="170">
        <f t="shared" si="143"/>
        <v>-930.19846354753656</v>
      </c>
      <c r="AI365" s="170">
        <f t="shared" si="144"/>
        <v>0</v>
      </c>
      <c r="AJ365" s="170">
        <f t="shared" si="145"/>
        <v>0</v>
      </c>
      <c r="AK365" s="170">
        <f t="shared" si="146"/>
        <v>0</v>
      </c>
      <c r="AL365" s="170">
        <f t="shared" si="147"/>
        <v>0</v>
      </c>
      <c r="AM365" s="170">
        <f t="shared" si="148"/>
        <v>0</v>
      </c>
      <c r="AN365" s="170">
        <f t="shared" si="149"/>
        <v>0</v>
      </c>
      <c r="AO365" s="170">
        <f t="shared" si="150"/>
        <v>0</v>
      </c>
      <c r="AP365" s="170">
        <f t="shared" si="151"/>
        <v>12650.872768106359</v>
      </c>
      <c r="AQ365" s="170">
        <f t="shared" si="152"/>
        <v>0</v>
      </c>
      <c r="AR365" s="170"/>
      <c r="AS365" s="170">
        <f>'Projection - England'!$B$13*'Eng19'!AP365</f>
        <v>0</v>
      </c>
      <c r="AT365" s="170">
        <f>'Projection - England'!$B$13*'Eng19'!AQ365</f>
        <v>0</v>
      </c>
      <c r="AU365" s="170">
        <f>'Projection - England'!$C$13*'Eng19'!AP365</f>
        <v>7009.8540422320903</v>
      </c>
      <c r="AV365" s="170">
        <f>'Projection - England'!$C$13*'Eng19'!AQ365</f>
        <v>0</v>
      </c>
      <c r="AW365" s="170">
        <f>'Projection - England'!$D$13*'Eng19'!AP365</f>
        <v>0</v>
      </c>
      <c r="AX365" s="170">
        <f>'Projection - England'!$D$13*'Eng19'!AQ365</f>
        <v>0</v>
      </c>
      <c r="AY365" s="170">
        <f>'Projection - England'!$E$13*'Eng19'!AP365</f>
        <v>1388.7291911065174</v>
      </c>
      <c r="AZ365" s="170">
        <f>'Projection - England'!$E$13*'Eng19'!AQ365</f>
        <v>0</v>
      </c>
      <c r="BA365" s="170">
        <f>'Projection - England'!$F$13*'Eng19'!AP365</f>
        <v>2850.0373859558435</v>
      </c>
      <c r="BB365" s="170">
        <f>'Projection - England'!$F$13*'Eng19'!AQ365</f>
        <v>0</v>
      </c>
      <c r="BC365" s="170">
        <f>'Projection - England'!$G$13*'Eng19'!AP365</f>
        <v>1402.2521488119114</v>
      </c>
      <c r="BD365" s="170">
        <f>'Projection - England'!$G$13*'Eng19'!AQ365</f>
        <v>0</v>
      </c>
    </row>
    <row r="366" spans="1:56" ht="19.95" customHeight="1">
      <c r="A366" s="132" t="s">
        <v>389</v>
      </c>
      <c r="B366" s="20" t="s">
        <v>309</v>
      </c>
      <c r="C366" s="20" t="s">
        <v>21</v>
      </c>
      <c r="D366" s="153">
        <v>13517.078134530941</v>
      </c>
      <c r="E366" s="154">
        <v>19644.788404811061</v>
      </c>
      <c r="F366" s="155">
        <v>4421.5921363595144</v>
      </c>
      <c r="G366" s="156">
        <v>3835.4153037559163</v>
      </c>
      <c r="H366" s="157">
        <v>9287.1173217390206</v>
      </c>
      <c r="I366" s="158">
        <v>0</v>
      </c>
      <c r="J366" s="159">
        <v>2674.7110283109701</v>
      </c>
      <c r="K366" s="160">
        <v>0</v>
      </c>
      <c r="L366" s="161">
        <v>0</v>
      </c>
      <c r="M366" s="162">
        <v>0</v>
      </c>
      <c r="N366" s="163">
        <v>0</v>
      </c>
      <c r="O366" s="164">
        <v>0</v>
      </c>
      <c r="P366" s="170">
        <f t="shared" si="138"/>
        <v>53380.702329507418</v>
      </c>
      <c r="Q366" s="86">
        <f t="shared" si="153"/>
        <v>-0.94506059310872403</v>
      </c>
      <c r="R366" s="86">
        <f t="shared" si="154"/>
        <v>0</v>
      </c>
      <c r="S366" s="86">
        <f t="shared" si="155"/>
        <v>0</v>
      </c>
      <c r="T366" s="86">
        <f t="shared" si="156"/>
        <v>0</v>
      </c>
      <c r="U366" s="86">
        <f t="shared" si="157"/>
        <v>-8.8357360441388269E-2</v>
      </c>
      <c r="V366" s="86">
        <f t="shared" si="158"/>
        <v>0</v>
      </c>
      <c r="W366" s="86">
        <f t="shared" si="159"/>
        <v>0</v>
      </c>
      <c r="X366" s="86">
        <f t="shared" si="160"/>
        <v>0</v>
      </c>
      <c r="Y366" s="86">
        <f t="shared" si="161"/>
        <v>0</v>
      </c>
      <c r="Z366" s="86">
        <f t="shared" si="162"/>
        <v>0</v>
      </c>
      <c r="AA366" s="86">
        <f t="shared" si="163"/>
        <v>0</v>
      </c>
      <c r="AB366" s="86">
        <f t="shared" si="164"/>
        <v>0</v>
      </c>
      <c r="AD366" s="170">
        <f t="shared" si="139"/>
        <v>-12774.457878916775</v>
      </c>
      <c r="AE366" s="170">
        <f t="shared" si="140"/>
        <v>0</v>
      </c>
      <c r="AF366" s="170">
        <f t="shared" si="141"/>
        <v>0</v>
      </c>
      <c r="AG366" s="170">
        <f t="shared" si="142"/>
        <v>0</v>
      </c>
      <c r="AH366" s="170">
        <f t="shared" si="143"/>
        <v>-820.58517265835508</v>
      </c>
      <c r="AI366" s="170">
        <f t="shared" si="144"/>
        <v>0</v>
      </c>
      <c r="AJ366" s="170">
        <f t="shared" si="145"/>
        <v>0</v>
      </c>
      <c r="AK366" s="170">
        <f t="shared" si="146"/>
        <v>0</v>
      </c>
      <c r="AL366" s="170">
        <f t="shared" si="147"/>
        <v>0</v>
      </c>
      <c r="AM366" s="170">
        <f t="shared" si="148"/>
        <v>0</v>
      </c>
      <c r="AN366" s="170">
        <f t="shared" si="149"/>
        <v>0</v>
      </c>
      <c r="AO366" s="170">
        <f t="shared" si="150"/>
        <v>0</v>
      </c>
      <c r="AP366" s="170">
        <f t="shared" si="151"/>
        <v>13595.04305157513</v>
      </c>
      <c r="AQ366" s="170">
        <f t="shared" si="152"/>
        <v>0</v>
      </c>
      <c r="AR366" s="170"/>
      <c r="AS366" s="170">
        <f>'Projection - England'!$B$13*'Eng19'!AP366</f>
        <v>0</v>
      </c>
      <c r="AT366" s="170">
        <f>'Projection - England'!$B$13*'Eng19'!AQ366</f>
        <v>0</v>
      </c>
      <c r="AU366" s="170">
        <f>'Projection - England'!$C$13*'Eng19'!AP366</f>
        <v>7533.0192024109692</v>
      </c>
      <c r="AV366" s="170">
        <f>'Projection - England'!$C$13*'Eng19'!AQ366</f>
        <v>0</v>
      </c>
      <c r="AW366" s="170">
        <f>'Projection - England'!$D$13*'Eng19'!AP366</f>
        <v>0</v>
      </c>
      <c r="AX366" s="170">
        <f>'Projection - England'!$D$13*'Eng19'!AQ366</f>
        <v>0</v>
      </c>
      <c r="AY366" s="170">
        <f>'Projection - England'!$E$13*'Eng19'!AP366</f>
        <v>1492.3739639267774</v>
      </c>
      <c r="AZ366" s="170">
        <f>'Projection - England'!$E$13*'Eng19'!AQ366</f>
        <v>0</v>
      </c>
      <c r="BA366" s="170">
        <f>'Projection - England'!$F$13*'Eng19'!AP366</f>
        <v>3062.7437071654367</v>
      </c>
      <c r="BB366" s="170">
        <f>'Projection - England'!$F$13*'Eng19'!AQ366</f>
        <v>0</v>
      </c>
      <c r="BC366" s="170">
        <f>'Projection - England'!$G$13*'Eng19'!AP366</f>
        <v>1506.9061780719508</v>
      </c>
      <c r="BD366" s="170">
        <f>'Projection - England'!$G$13*'Eng19'!AQ366</f>
        <v>0</v>
      </c>
    </row>
    <row r="367" spans="1:56" ht="19.95" customHeight="1">
      <c r="A367" s="132" t="s">
        <v>390</v>
      </c>
      <c r="B367" s="20" t="s">
        <v>309</v>
      </c>
      <c r="C367" s="20" t="s">
        <v>21</v>
      </c>
      <c r="D367" s="153">
        <v>13679.612467100764</v>
      </c>
      <c r="E367" s="154">
        <v>19881.004585562034</v>
      </c>
      <c r="F367" s="155">
        <v>3855.9503056929266</v>
      </c>
      <c r="G367" s="156">
        <v>3344.7614245925238</v>
      </c>
      <c r="H367" s="157">
        <v>8547.3082178729001</v>
      </c>
      <c r="I367" s="158">
        <v>0</v>
      </c>
      <c r="J367" s="159">
        <v>3605.9251626370201</v>
      </c>
      <c r="K367" s="160">
        <v>0</v>
      </c>
      <c r="L367" s="161">
        <v>0</v>
      </c>
      <c r="M367" s="162">
        <v>0</v>
      </c>
      <c r="N367" s="163">
        <v>0.57767420096448718</v>
      </c>
      <c r="O367" s="164">
        <v>44.169342270696113</v>
      </c>
      <c r="P367" s="170">
        <f t="shared" si="138"/>
        <v>52959.309179929827</v>
      </c>
      <c r="Q367" s="86">
        <f t="shared" si="153"/>
        <v>-0.94506059310872403</v>
      </c>
      <c r="R367" s="86">
        <f t="shared" si="154"/>
        <v>0</v>
      </c>
      <c r="S367" s="86">
        <f t="shared" si="155"/>
        <v>0</v>
      </c>
      <c r="T367" s="86">
        <f t="shared" si="156"/>
        <v>0</v>
      </c>
      <c r="U367" s="86">
        <f t="shared" si="157"/>
        <v>-8.8357360441388269E-2</v>
      </c>
      <c r="V367" s="86">
        <f t="shared" si="158"/>
        <v>0</v>
      </c>
      <c r="W367" s="86">
        <f t="shared" si="159"/>
        <v>0</v>
      </c>
      <c r="X367" s="86">
        <f t="shared" si="160"/>
        <v>0</v>
      </c>
      <c r="Y367" s="86">
        <f t="shared" si="161"/>
        <v>0</v>
      </c>
      <c r="Z367" s="86">
        <f t="shared" si="162"/>
        <v>0</v>
      </c>
      <c r="AA367" s="86">
        <f t="shared" si="163"/>
        <v>0</v>
      </c>
      <c r="AB367" s="86">
        <f t="shared" si="164"/>
        <v>0</v>
      </c>
      <c r="AD367" s="170">
        <f t="shared" si="139"/>
        <v>-12928.062671655744</v>
      </c>
      <c r="AE367" s="170">
        <f t="shared" si="140"/>
        <v>0</v>
      </c>
      <c r="AF367" s="170">
        <f t="shared" si="141"/>
        <v>0</v>
      </c>
      <c r="AG367" s="170">
        <f t="shared" si="142"/>
        <v>0</v>
      </c>
      <c r="AH367" s="170">
        <f t="shared" si="143"/>
        <v>-755.21759301023587</v>
      </c>
      <c r="AI367" s="170">
        <f t="shared" si="144"/>
        <v>0</v>
      </c>
      <c r="AJ367" s="170">
        <f t="shared" si="145"/>
        <v>0</v>
      </c>
      <c r="AK367" s="170">
        <f t="shared" si="146"/>
        <v>0</v>
      </c>
      <c r="AL367" s="170">
        <f t="shared" si="147"/>
        <v>0</v>
      </c>
      <c r="AM367" s="170">
        <f t="shared" si="148"/>
        <v>0</v>
      </c>
      <c r="AN367" s="170">
        <f t="shared" si="149"/>
        <v>0</v>
      </c>
      <c r="AO367" s="170">
        <f t="shared" si="150"/>
        <v>0</v>
      </c>
      <c r="AP367" s="170">
        <f t="shared" si="151"/>
        <v>13683.28026466598</v>
      </c>
      <c r="AQ367" s="170">
        <f t="shared" si="152"/>
        <v>0</v>
      </c>
      <c r="AR367" s="170"/>
      <c r="AS367" s="170">
        <f>'Projection - England'!$B$13*'Eng19'!AP367</f>
        <v>0</v>
      </c>
      <c r="AT367" s="170">
        <f>'Projection - England'!$B$13*'Eng19'!AQ367</f>
        <v>0</v>
      </c>
      <c r="AU367" s="170">
        <f>'Projection - England'!$C$13*'Eng19'!AP367</f>
        <v>7581.9114801374153</v>
      </c>
      <c r="AV367" s="170">
        <f>'Projection - England'!$C$13*'Eng19'!AQ367</f>
        <v>0</v>
      </c>
      <c r="AW367" s="170">
        <f>'Projection - England'!$D$13*'Eng19'!AP367</f>
        <v>0</v>
      </c>
      <c r="AX367" s="170">
        <f>'Projection - England'!$D$13*'Eng19'!AQ367</f>
        <v>0</v>
      </c>
      <c r="AY367" s="170">
        <f>'Projection - England'!$E$13*'Eng19'!AP367</f>
        <v>1502.0600619381396</v>
      </c>
      <c r="AZ367" s="170">
        <f>'Projection - England'!$E$13*'Eng19'!AQ367</f>
        <v>0</v>
      </c>
      <c r="BA367" s="170">
        <f>'Projection - England'!$F$13*'Eng19'!AP367</f>
        <v>3082.622126682505</v>
      </c>
      <c r="BB367" s="170">
        <f>'Projection - England'!$F$13*'Eng19'!AQ367</f>
        <v>0</v>
      </c>
      <c r="BC367" s="170">
        <f>'Projection - England'!$G$13*'Eng19'!AP367</f>
        <v>1516.6865959079241</v>
      </c>
      <c r="BD367" s="170">
        <f>'Projection - England'!$G$13*'Eng19'!AQ367</f>
        <v>0</v>
      </c>
    </row>
    <row r="368" spans="1:56" ht="19.95" customHeight="1">
      <c r="A368" s="132" t="s">
        <v>391</v>
      </c>
      <c r="B368" s="20" t="s">
        <v>309</v>
      </c>
      <c r="C368" s="20" t="s">
        <v>21</v>
      </c>
      <c r="D368" s="153">
        <v>12276.778083373092</v>
      </c>
      <c r="E368" s="154">
        <v>17842.221916626906</v>
      </c>
      <c r="F368" s="155">
        <v>4336.4443328803382</v>
      </c>
      <c r="G368" s="156">
        <v>3761.5556671196618</v>
      </c>
      <c r="H368" s="157">
        <v>10930</v>
      </c>
      <c r="I368" s="158">
        <v>4544</v>
      </c>
      <c r="J368" s="159">
        <v>0</v>
      </c>
      <c r="K368" s="160">
        <v>0</v>
      </c>
      <c r="L368" s="161">
        <v>0</v>
      </c>
      <c r="M368" s="162">
        <v>0</v>
      </c>
      <c r="N368" s="163">
        <v>12.380480362881814</v>
      </c>
      <c r="O368" s="164">
        <v>946.61951963711817</v>
      </c>
      <c r="P368" s="170">
        <f t="shared" si="138"/>
        <v>54650</v>
      </c>
      <c r="Q368" s="86">
        <f t="shared" si="153"/>
        <v>-0.94506059310872403</v>
      </c>
      <c r="R368" s="86">
        <f t="shared" si="154"/>
        <v>0</v>
      </c>
      <c r="S368" s="86">
        <f t="shared" si="155"/>
        <v>0</v>
      </c>
      <c r="T368" s="86">
        <f t="shared" si="156"/>
        <v>0</v>
      </c>
      <c r="U368" s="86">
        <f t="shared" si="157"/>
        <v>-8.8357360441388269E-2</v>
      </c>
      <c r="V368" s="86">
        <f t="shared" si="158"/>
        <v>0</v>
      </c>
      <c r="W368" s="86">
        <f t="shared" si="159"/>
        <v>0</v>
      </c>
      <c r="X368" s="86">
        <f t="shared" si="160"/>
        <v>0</v>
      </c>
      <c r="Y368" s="86">
        <f t="shared" si="161"/>
        <v>0</v>
      </c>
      <c r="Z368" s="86">
        <f t="shared" si="162"/>
        <v>0</v>
      </c>
      <c r="AA368" s="86">
        <f t="shared" si="163"/>
        <v>0</v>
      </c>
      <c r="AB368" s="86">
        <f t="shared" si="164"/>
        <v>0</v>
      </c>
      <c r="AD368" s="170">
        <f t="shared" si="139"/>
        <v>-11602.299176936758</v>
      </c>
      <c r="AE368" s="170">
        <f t="shared" si="140"/>
        <v>0</v>
      </c>
      <c r="AF368" s="170">
        <f t="shared" si="141"/>
        <v>0</v>
      </c>
      <c r="AG368" s="170">
        <f t="shared" si="142"/>
        <v>0</v>
      </c>
      <c r="AH368" s="170">
        <f t="shared" si="143"/>
        <v>-965.74594962437379</v>
      </c>
      <c r="AI368" s="170">
        <f t="shared" si="144"/>
        <v>0</v>
      </c>
      <c r="AJ368" s="170">
        <f t="shared" si="145"/>
        <v>0</v>
      </c>
      <c r="AK368" s="170">
        <f t="shared" si="146"/>
        <v>0</v>
      </c>
      <c r="AL368" s="170">
        <f t="shared" si="147"/>
        <v>0</v>
      </c>
      <c r="AM368" s="170">
        <f t="shared" si="148"/>
        <v>0</v>
      </c>
      <c r="AN368" s="170">
        <f t="shared" si="149"/>
        <v>0</v>
      </c>
      <c r="AO368" s="170">
        <f t="shared" si="150"/>
        <v>0</v>
      </c>
      <c r="AP368" s="170">
        <f t="shared" si="151"/>
        <v>12568.045126561132</v>
      </c>
      <c r="AQ368" s="170">
        <f t="shared" si="152"/>
        <v>0</v>
      </c>
      <c r="AR368" s="170"/>
      <c r="AS368" s="170">
        <f>'Projection - England'!$B$13*'Eng19'!AP368</f>
        <v>0</v>
      </c>
      <c r="AT368" s="170">
        <f>'Projection - England'!$B$13*'Eng19'!AQ368</f>
        <v>0</v>
      </c>
      <c r="AU368" s="170">
        <f>'Projection - England'!$C$13*'Eng19'!AP368</f>
        <v>6963.9592104258518</v>
      </c>
      <c r="AV368" s="170">
        <f>'Projection - England'!$C$13*'Eng19'!AQ368</f>
        <v>0</v>
      </c>
      <c r="AW368" s="170">
        <f>'Projection - England'!$D$13*'Eng19'!AP368</f>
        <v>0</v>
      </c>
      <c r="AX368" s="170">
        <f>'Projection - England'!$D$13*'Eng19'!AQ368</f>
        <v>0</v>
      </c>
      <c r="AY368" s="170">
        <f>'Projection - England'!$E$13*'Eng19'!AP368</f>
        <v>1379.6369201025477</v>
      </c>
      <c r="AZ368" s="170">
        <f>'Projection - England'!$E$13*'Eng19'!AQ368</f>
        <v>0</v>
      </c>
      <c r="BA368" s="170">
        <f>'Projection - England'!$F$13*'Eng19'!AP368</f>
        <v>2831.3776555703184</v>
      </c>
      <c r="BB368" s="170">
        <f>'Projection - England'!$F$13*'Eng19'!AQ368</f>
        <v>0</v>
      </c>
      <c r="BC368" s="170">
        <f>'Projection - England'!$G$13*'Eng19'!AP368</f>
        <v>1393.0713404624175</v>
      </c>
      <c r="BD368" s="170">
        <f>'Projection - England'!$G$13*'Eng19'!AQ368</f>
        <v>0</v>
      </c>
    </row>
    <row r="369" spans="1:56" ht="19.95" customHeight="1">
      <c r="A369" s="132" t="s">
        <v>392</v>
      </c>
      <c r="B369" s="20" t="s">
        <v>309</v>
      </c>
      <c r="C369" s="20" t="s">
        <v>21</v>
      </c>
      <c r="D369" s="153">
        <v>14236.639906444077</v>
      </c>
      <c r="E369" s="154">
        <v>20690.549819573724</v>
      </c>
      <c r="F369" s="155">
        <v>2717.9438568145979</v>
      </c>
      <c r="G369" s="156">
        <v>2357.6221283401719</v>
      </c>
      <c r="H369" s="157">
        <v>9491.5722124750991</v>
      </c>
      <c r="I369" s="158">
        <v>0</v>
      </c>
      <c r="J369" s="159">
        <v>2687.8073697916602</v>
      </c>
      <c r="K369" s="160">
        <v>0</v>
      </c>
      <c r="L369" s="161">
        <v>0</v>
      </c>
      <c r="M369" s="162">
        <v>0</v>
      </c>
      <c r="N369" s="163">
        <v>7.7271919445350878</v>
      </c>
      <c r="O369" s="164">
        <v>590.82608366392685</v>
      </c>
      <c r="P369" s="170">
        <f t="shared" si="138"/>
        <v>52780.688569047794</v>
      </c>
      <c r="Q369" s="86">
        <f t="shared" si="153"/>
        <v>-0.94506059310872403</v>
      </c>
      <c r="R369" s="86">
        <f t="shared" si="154"/>
        <v>0</v>
      </c>
      <c r="S369" s="86">
        <f t="shared" si="155"/>
        <v>0</v>
      </c>
      <c r="T369" s="86">
        <f t="shared" si="156"/>
        <v>0</v>
      </c>
      <c r="U369" s="86">
        <f t="shared" si="157"/>
        <v>-8.8357360441388269E-2</v>
      </c>
      <c r="V369" s="86">
        <f t="shared" si="158"/>
        <v>0</v>
      </c>
      <c r="W369" s="86">
        <f t="shared" si="159"/>
        <v>0</v>
      </c>
      <c r="X369" s="86">
        <f t="shared" si="160"/>
        <v>0</v>
      </c>
      <c r="Y369" s="86">
        <f t="shared" si="161"/>
        <v>0</v>
      </c>
      <c r="Z369" s="86">
        <f t="shared" si="162"/>
        <v>0</v>
      </c>
      <c r="AA369" s="86">
        <f t="shared" si="163"/>
        <v>0</v>
      </c>
      <c r="AB369" s="86">
        <f t="shared" si="164"/>
        <v>0</v>
      </c>
      <c r="AD369" s="170">
        <f t="shared" si="139"/>
        <v>-13454.487353859369</v>
      </c>
      <c r="AE369" s="170">
        <f t="shared" si="140"/>
        <v>0</v>
      </c>
      <c r="AF369" s="170">
        <f t="shared" si="141"/>
        <v>0</v>
      </c>
      <c r="AG369" s="170">
        <f t="shared" si="142"/>
        <v>0</v>
      </c>
      <c r="AH369" s="170">
        <f t="shared" si="143"/>
        <v>-838.6502671331275</v>
      </c>
      <c r="AI369" s="170">
        <f t="shared" si="144"/>
        <v>0</v>
      </c>
      <c r="AJ369" s="170">
        <f t="shared" si="145"/>
        <v>0</v>
      </c>
      <c r="AK369" s="170">
        <f t="shared" si="146"/>
        <v>0</v>
      </c>
      <c r="AL369" s="170">
        <f t="shared" si="147"/>
        <v>0</v>
      </c>
      <c r="AM369" s="170">
        <f t="shared" si="148"/>
        <v>0</v>
      </c>
      <c r="AN369" s="170">
        <f t="shared" si="149"/>
        <v>0</v>
      </c>
      <c r="AO369" s="170">
        <f t="shared" si="150"/>
        <v>0</v>
      </c>
      <c r="AP369" s="170">
        <f t="shared" si="151"/>
        <v>14293.137620992497</v>
      </c>
      <c r="AQ369" s="170">
        <f t="shared" si="152"/>
        <v>0</v>
      </c>
      <c r="AR369" s="170"/>
      <c r="AS369" s="170">
        <f>'Projection - England'!$B$13*'Eng19'!AP369</f>
        <v>0</v>
      </c>
      <c r="AT369" s="170">
        <f>'Projection - England'!$B$13*'Eng19'!AQ369</f>
        <v>0</v>
      </c>
      <c r="AU369" s="170">
        <f>'Projection - England'!$C$13*'Eng19'!AP369</f>
        <v>7919.8337035912764</v>
      </c>
      <c r="AV369" s="170">
        <f>'Projection - England'!$C$13*'Eng19'!AQ369</f>
        <v>0</v>
      </c>
      <c r="AW369" s="170">
        <f>'Projection - England'!$D$13*'Eng19'!AP369</f>
        <v>0</v>
      </c>
      <c r="AX369" s="170">
        <f>'Projection - England'!$D$13*'Eng19'!AQ369</f>
        <v>0</v>
      </c>
      <c r="AY369" s="170">
        <f>'Projection - England'!$E$13*'Eng19'!AP369</f>
        <v>1569.0061714015781</v>
      </c>
      <c r="AZ369" s="170">
        <f>'Projection - England'!$E$13*'Eng19'!AQ369</f>
        <v>0</v>
      </c>
      <c r="BA369" s="170">
        <f>'Projection - England'!$F$13*'Eng19'!AP369</f>
        <v>3220.0131428986087</v>
      </c>
      <c r="BB369" s="170">
        <f>'Projection - England'!$F$13*'Eng19'!AQ369</f>
        <v>0</v>
      </c>
      <c r="BC369" s="170">
        <f>'Projection - England'!$G$13*'Eng19'!AP369</f>
        <v>1584.284603101037</v>
      </c>
      <c r="BD369" s="170">
        <f>'Projection - England'!$G$13*'Eng19'!AQ369</f>
        <v>0</v>
      </c>
    </row>
    <row r="370" spans="1:56" ht="19.95" customHeight="1">
      <c r="A370" s="132" t="s">
        <v>393</v>
      </c>
      <c r="B370" s="20" t="s">
        <v>309</v>
      </c>
      <c r="C370" s="20" t="s">
        <v>21</v>
      </c>
      <c r="D370" s="153">
        <v>11295.743748466413</v>
      </c>
      <c r="E370" s="154">
        <v>16416.454325784689</v>
      </c>
      <c r="F370" s="155">
        <v>1777.6943665083979</v>
      </c>
      <c r="G370" s="156">
        <v>1542.0228660712021</v>
      </c>
      <c r="H370" s="157">
        <v>11627.25868821284</v>
      </c>
      <c r="I370" s="158">
        <v>14604.790649182059</v>
      </c>
      <c r="J370" s="159">
        <v>679.33389036784297</v>
      </c>
      <c r="K370" s="160">
        <v>0</v>
      </c>
      <c r="L370" s="161">
        <v>0</v>
      </c>
      <c r="M370" s="162">
        <v>0</v>
      </c>
      <c r="N370" s="163">
        <v>2.4915220539080067</v>
      </c>
      <c r="O370" s="164">
        <v>190.50338441687799</v>
      </c>
      <c r="P370" s="170">
        <f t="shared" si="138"/>
        <v>58136.293441064226</v>
      </c>
      <c r="Q370" s="86">
        <f t="shared" si="153"/>
        <v>-0.94506059310872403</v>
      </c>
      <c r="R370" s="86">
        <f t="shared" si="154"/>
        <v>0</v>
      </c>
      <c r="S370" s="86">
        <f t="shared" si="155"/>
        <v>0</v>
      </c>
      <c r="T370" s="86">
        <f t="shared" si="156"/>
        <v>0</v>
      </c>
      <c r="U370" s="86">
        <f t="shared" si="157"/>
        <v>-8.8357360441388269E-2</v>
      </c>
      <c r="V370" s="86">
        <f t="shared" si="158"/>
        <v>0</v>
      </c>
      <c r="W370" s="86">
        <f t="shared" si="159"/>
        <v>0</v>
      </c>
      <c r="X370" s="86">
        <f t="shared" si="160"/>
        <v>0</v>
      </c>
      <c r="Y370" s="86">
        <f t="shared" si="161"/>
        <v>0</v>
      </c>
      <c r="Z370" s="86">
        <f t="shared" si="162"/>
        <v>0</v>
      </c>
      <c r="AA370" s="86">
        <f t="shared" si="163"/>
        <v>0</v>
      </c>
      <c r="AB370" s="86">
        <f t="shared" si="164"/>
        <v>0</v>
      </c>
      <c r="AD370" s="170">
        <f t="shared" si="139"/>
        <v>-10675.16228652983</v>
      </c>
      <c r="AE370" s="170">
        <f t="shared" si="140"/>
        <v>0</v>
      </c>
      <c r="AF370" s="170">
        <f t="shared" si="141"/>
        <v>0</v>
      </c>
      <c r="AG370" s="170">
        <f t="shared" si="142"/>
        <v>0</v>
      </c>
      <c r="AH370" s="170">
        <f t="shared" si="143"/>
        <v>-1027.3538868596852</v>
      </c>
      <c r="AI370" s="170">
        <f t="shared" si="144"/>
        <v>0</v>
      </c>
      <c r="AJ370" s="170">
        <f t="shared" si="145"/>
        <v>0</v>
      </c>
      <c r="AK370" s="170">
        <f t="shared" si="146"/>
        <v>0</v>
      </c>
      <c r="AL370" s="170">
        <f t="shared" si="147"/>
        <v>0</v>
      </c>
      <c r="AM370" s="170">
        <f t="shared" si="148"/>
        <v>0</v>
      </c>
      <c r="AN370" s="170">
        <f t="shared" si="149"/>
        <v>0</v>
      </c>
      <c r="AO370" s="170">
        <f t="shared" si="150"/>
        <v>0</v>
      </c>
      <c r="AP370" s="170">
        <f t="shared" si="151"/>
        <v>11702.516173389515</v>
      </c>
      <c r="AQ370" s="170">
        <f t="shared" si="152"/>
        <v>0</v>
      </c>
      <c r="AR370" s="170"/>
      <c r="AS370" s="170">
        <f>'Projection - England'!$B$13*'Eng19'!AP370</f>
        <v>0</v>
      </c>
      <c r="AT370" s="170">
        <f>'Projection - England'!$B$13*'Eng19'!AQ370</f>
        <v>0</v>
      </c>
      <c r="AU370" s="170">
        <f>'Projection - England'!$C$13*'Eng19'!AP370</f>
        <v>6484.369245190027</v>
      </c>
      <c r="AV370" s="170">
        <f>'Projection - England'!$C$13*'Eng19'!AQ370</f>
        <v>0</v>
      </c>
      <c r="AW370" s="170">
        <f>'Projection - England'!$D$13*'Eng19'!AP370</f>
        <v>0</v>
      </c>
      <c r="AX370" s="170">
        <f>'Projection - England'!$D$13*'Eng19'!AQ370</f>
        <v>0</v>
      </c>
      <c r="AY370" s="170">
        <f>'Projection - England'!$E$13*'Eng19'!AP370</f>
        <v>1284.6248727086659</v>
      </c>
      <c r="AZ370" s="170">
        <f>'Projection - England'!$E$13*'Eng19'!AQ370</f>
        <v>0</v>
      </c>
      <c r="BA370" s="170">
        <f>'Projection - England'!$F$13*'Eng19'!AP370</f>
        <v>2636.387956410173</v>
      </c>
      <c r="BB370" s="170">
        <f>'Projection - England'!$F$13*'Eng19'!AQ370</f>
        <v>0</v>
      </c>
      <c r="BC370" s="170">
        <f>'Projection - England'!$G$13*'Eng19'!AP370</f>
        <v>1297.1340990806518</v>
      </c>
      <c r="BD370" s="170">
        <f>'Projection - England'!$G$13*'Eng19'!AQ370</f>
        <v>0</v>
      </c>
    </row>
    <row r="371" spans="1:56" ht="19.95" customHeight="1">
      <c r="A371" s="132" t="s">
        <v>394</v>
      </c>
      <c r="B371" s="20" t="s">
        <v>309</v>
      </c>
      <c r="C371" s="20" t="s">
        <v>21</v>
      </c>
      <c r="D371" s="153">
        <v>11418.013736946756</v>
      </c>
      <c r="E371" s="154">
        <v>16594.153087902432</v>
      </c>
      <c r="F371" s="155">
        <v>5332.3609557874461</v>
      </c>
      <c r="G371" s="156">
        <v>4625.4421901104033</v>
      </c>
      <c r="H371" s="157">
        <v>10147.405517045399</v>
      </c>
      <c r="I371" s="158">
        <v>0</v>
      </c>
      <c r="J371" s="159">
        <v>1744.791622811</v>
      </c>
      <c r="K371" s="160">
        <v>0</v>
      </c>
      <c r="L371" s="161">
        <v>171.63420872696</v>
      </c>
      <c r="M371" s="162">
        <v>0</v>
      </c>
      <c r="N371" s="163">
        <v>11.133270199653717</v>
      </c>
      <c r="O371" s="164">
        <v>851.25702553380415</v>
      </c>
      <c r="P371" s="170">
        <f t="shared" si="138"/>
        <v>50896.191615063857</v>
      </c>
      <c r="Q371" s="86">
        <f t="shared" si="153"/>
        <v>-0.94506059310872403</v>
      </c>
      <c r="R371" s="86">
        <f t="shared" si="154"/>
        <v>0</v>
      </c>
      <c r="S371" s="86">
        <f t="shared" si="155"/>
        <v>0</v>
      </c>
      <c r="T371" s="86">
        <f t="shared" si="156"/>
        <v>0</v>
      </c>
      <c r="U371" s="86">
        <f t="shared" si="157"/>
        <v>-8.8357360441388269E-2</v>
      </c>
      <c r="V371" s="86">
        <f t="shared" si="158"/>
        <v>0</v>
      </c>
      <c r="W371" s="86">
        <f t="shared" si="159"/>
        <v>0</v>
      </c>
      <c r="X371" s="86">
        <f t="shared" si="160"/>
        <v>0</v>
      </c>
      <c r="Y371" s="86">
        <f t="shared" si="161"/>
        <v>0</v>
      </c>
      <c r="Z371" s="86">
        <f t="shared" si="162"/>
        <v>0</v>
      </c>
      <c r="AA371" s="86">
        <f t="shared" si="163"/>
        <v>0</v>
      </c>
      <c r="AB371" s="86">
        <f t="shared" si="164"/>
        <v>0</v>
      </c>
      <c r="AD371" s="170">
        <f t="shared" si="139"/>
        <v>-10790.714834362459</v>
      </c>
      <c r="AE371" s="170">
        <f t="shared" si="140"/>
        <v>0</v>
      </c>
      <c r="AF371" s="170">
        <f t="shared" si="141"/>
        <v>0</v>
      </c>
      <c r="AG371" s="170">
        <f t="shared" si="142"/>
        <v>0</v>
      </c>
      <c r="AH371" s="170">
        <f t="shared" si="143"/>
        <v>-896.59796681451223</v>
      </c>
      <c r="AI371" s="170">
        <f t="shared" si="144"/>
        <v>0</v>
      </c>
      <c r="AJ371" s="170">
        <f t="shared" si="145"/>
        <v>0</v>
      </c>
      <c r="AK371" s="170">
        <f t="shared" si="146"/>
        <v>0</v>
      </c>
      <c r="AL371" s="170">
        <f t="shared" si="147"/>
        <v>0</v>
      </c>
      <c r="AM371" s="170">
        <f t="shared" si="148"/>
        <v>0</v>
      </c>
      <c r="AN371" s="170">
        <f t="shared" si="149"/>
        <v>0</v>
      </c>
      <c r="AO371" s="170">
        <f t="shared" si="150"/>
        <v>0</v>
      </c>
      <c r="AP371" s="170">
        <f t="shared" si="151"/>
        <v>11687.312801176971</v>
      </c>
      <c r="AQ371" s="170">
        <f t="shared" si="152"/>
        <v>0</v>
      </c>
      <c r="AR371" s="170"/>
      <c r="AS371" s="170">
        <f>'Projection - England'!$B$13*'Eng19'!AP371</f>
        <v>0</v>
      </c>
      <c r="AT371" s="170">
        <f>'Projection - England'!$B$13*'Eng19'!AQ371</f>
        <v>0</v>
      </c>
      <c r="AU371" s="170">
        <f>'Projection - England'!$C$13*'Eng19'!AP371</f>
        <v>6475.9450501077454</v>
      </c>
      <c r="AV371" s="170">
        <f>'Projection - England'!$C$13*'Eng19'!AQ371</f>
        <v>0</v>
      </c>
      <c r="AW371" s="170">
        <f>'Projection - England'!$D$13*'Eng19'!AP371</f>
        <v>0</v>
      </c>
      <c r="AX371" s="170">
        <f>'Projection - England'!$D$13*'Eng19'!AQ371</f>
        <v>0</v>
      </c>
      <c r="AY371" s="170">
        <f>'Projection - England'!$E$13*'Eng19'!AP371</f>
        <v>1282.9559470003901</v>
      </c>
      <c r="AZ371" s="170">
        <f>'Projection - England'!$E$13*'Eng19'!AQ371</f>
        <v>0</v>
      </c>
      <c r="BA371" s="170">
        <f>'Projection - England'!$F$13*'Eng19'!AP371</f>
        <v>2632.9628821095612</v>
      </c>
      <c r="BB371" s="170">
        <f>'Projection - England'!$F$13*'Eng19'!AQ371</f>
        <v>0</v>
      </c>
      <c r="BC371" s="170">
        <f>'Projection - England'!$G$13*'Eng19'!AP371</f>
        <v>1295.4489219592779</v>
      </c>
      <c r="BD371" s="170">
        <f>'Projection - England'!$G$13*'Eng19'!AQ371</f>
        <v>0</v>
      </c>
    </row>
    <row r="372" spans="1:56" ht="19.95" customHeight="1">
      <c r="A372" s="132" t="s">
        <v>395</v>
      </c>
      <c r="B372" s="20" t="s">
        <v>309</v>
      </c>
      <c r="C372" s="20" t="s">
        <v>21</v>
      </c>
      <c r="D372" s="153">
        <v>11479.618322442286</v>
      </c>
      <c r="E372" s="154">
        <v>16683.684940480405</v>
      </c>
      <c r="F372" s="155">
        <v>4120.1397704865294</v>
      </c>
      <c r="G372" s="156">
        <v>3573.9269118449838</v>
      </c>
      <c r="H372" s="157">
        <v>10304.65296909176</v>
      </c>
      <c r="I372" s="158">
        <v>5092.506834064041</v>
      </c>
      <c r="J372" s="159">
        <v>0</v>
      </c>
      <c r="K372" s="160">
        <v>0</v>
      </c>
      <c r="L372" s="161">
        <v>4.3307772559332003</v>
      </c>
      <c r="M372" s="162">
        <v>0</v>
      </c>
      <c r="N372" s="163">
        <v>3.4446689842648532</v>
      </c>
      <c r="O372" s="164">
        <v>263.3816139291269</v>
      </c>
      <c r="P372" s="170">
        <f t="shared" si="138"/>
        <v>51525.686808579332</v>
      </c>
      <c r="Q372" s="86">
        <f t="shared" si="153"/>
        <v>-0.94506059310872403</v>
      </c>
      <c r="R372" s="86">
        <f t="shared" si="154"/>
        <v>0</v>
      </c>
      <c r="S372" s="86">
        <f t="shared" si="155"/>
        <v>0</v>
      </c>
      <c r="T372" s="86">
        <f t="shared" si="156"/>
        <v>0</v>
      </c>
      <c r="U372" s="86">
        <f t="shared" si="157"/>
        <v>-8.8357360441388269E-2</v>
      </c>
      <c r="V372" s="86">
        <f t="shared" si="158"/>
        <v>0</v>
      </c>
      <c r="W372" s="86">
        <f t="shared" si="159"/>
        <v>0</v>
      </c>
      <c r="X372" s="86">
        <f t="shared" si="160"/>
        <v>0</v>
      </c>
      <c r="Y372" s="86">
        <f t="shared" si="161"/>
        <v>0</v>
      </c>
      <c r="Z372" s="86">
        <f t="shared" si="162"/>
        <v>0</v>
      </c>
      <c r="AA372" s="86">
        <f t="shared" si="163"/>
        <v>0</v>
      </c>
      <c r="AB372" s="86">
        <f t="shared" si="164"/>
        <v>0</v>
      </c>
      <c r="AD372" s="170">
        <f t="shared" si="139"/>
        <v>-10848.934900469083</v>
      </c>
      <c r="AE372" s="170">
        <f t="shared" si="140"/>
        <v>0</v>
      </c>
      <c r="AF372" s="170">
        <f t="shared" si="141"/>
        <v>0</v>
      </c>
      <c r="AG372" s="170">
        <f t="shared" si="142"/>
        <v>0</v>
      </c>
      <c r="AH372" s="170">
        <f t="shared" si="143"/>
        <v>-910.49193661346237</v>
      </c>
      <c r="AI372" s="170">
        <f t="shared" si="144"/>
        <v>0</v>
      </c>
      <c r="AJ372" s="170">
        <f t="shared" si="145"/>
        <v>0</v>
      </c>
      <c r="AK372" s="170">
        <f t="shared" si="146"/>
        <v>0</v>
      </c>
      <c r="AL372" s="170">
        <f t="shared" si="147"/>
        <v>0</v>
      </c>
      <c r="AM372" s="170">
        <f t="shared" si="148"/>
        <v>0</v>
      </c>
      <c r="AN372" s="170">
        <f t="shared" si="149"/>
        <v>0</v>
      </c>
      <c r="AO372" s="170">
        <f t="shared" si="150"/>
        <v>0</v>
      </c>
      <c r="AP372" s="170">
        <f t="shared" si="151"/>
        <v>11759.426837082545</v>
      </c>
      <c r="AQ372" s="170">
        <f t="shared" si="152"/>
        <v>0</v>
      </c>
      <c r="AR372" s="170"/>
      <c r="AS372" s="170">
        <f>'Projection - England'!$B$13*'Eng19'!AP372</f>
        <v>0</v>
      </c>
      <c r="AT372" s="170">
        <f>'Projection - England'!$B$13*'Eng19'!AQ372</f>
        <v>0</v>
      </c>
      <c r="AU372" s="170">
        <f>'Projection - England'!$C$13*'Eng19'!AP372</f>
        <v>6515.9034684208891</v>
      </c>
      <c r="AV372" s="170">
        <f>'Projection - England'!$C$13*'Eng19'!AQ372</f>
        <v>0</v>
      </c>
      <c r="AW372" s="170">
        <f>'Projection - England'!$D$13*'Eng19'!AP372</f>
        <v>0</v>
      </c>
      <c r="AX372" s="170">
        <f>'Projection - England'!$D$13*'Eng19'!AQ372</f>
        <v>0</v>
      </c>
      <c r="AY372" s="170">
        <f>'Projection - England'!$E$13*'Eng19'!AP372</f>
        <v>1290.8721491934159</v>
      </c>
      <c r="AZ372" s="170">
        <f>'Projection - England'!$E$13*'Eng19'!AQ372</f>
        <v>0</v>
      </c>
      <c r="BA372" s="170">
        <f>'Projection - England'!$F$13*'Eng19'!AP372</f>
        <v>2649.2090101159383</v>
      </c>
      <c r="BB372" s="170">
        <f>'Projection - England'!$F$13*'Eng19'!AQ372</f>
        <v>0</v>
      </c>
      <c r="BC372" s="170">
        <f>'Projection - England'!$G$13*'Eng19'!AP372</f>
        <v>1303.4422093523046</v>
      </c>
      <c r="BD372" s="170">
        <f>'Projection - England'!$G$13*'Eng19'!AQ372</f>
        <v>0</v>
      </c>
    </row>
    <row r="373" spans="1:56" ht="19.95" customHeight="1">
      <c r="A373" s="132" t="s">
        <v>396</v>
      </c>
      <c r="B373" s="20" t="s">
        <v>309</v>
      </c>
      <c r="C373" s="20" t="s">
        <v>21</v>
      </c>
      <c r="D373" s="153">
        <v>9947.1996955673003</v>
      </c>
      <c r="E373" s="154">
        <v>14456.5734765283</v>
      </c>
      <c r="F373" s="155">
        <v>4459.1536742742592</v>
      </c>
      <c r="G373" s="156">
        <v>3867.9972545347209</v>
      </c>
      <c r="H373" s="157">
        <v>10077.908796436721</v>
      </c>
      <c r="I373" s="158">
        <v>5637.1265945181785</v>
      </c>
      <c r="J373" s="159">
        <v>1388.6778022466599</v>
      </c>
      <c r="K373" s="160">
        <v>0</v>
      </c>
      <c r="L373" s="161">
        <v>0</v>
      </c>
      <c r="M373" s="162">
        <v>0</v>
      </c>
      <c r="N373" s="163">
        <v>7.1637240406415135</v>
      </c>
      <c r="O373" s="164">
        <v>547.74296403685344</v>
      </c>
      <c r="P373" s="170">
        <f t="shared" si="138"/>
        <v>50389.543982183633</v>
      </c>
      <c r="Q373" s="86">
        <f t="shared" si="153"/>
        <v>-0.94506059310872403</v>
      </c>
      <c r="R373" s="86">
        <f t="shared" si="154"/>
        <v>0</v>
      </c>
      <c r="S373" s="86">
        <f t="shared" si="155"/>
        <v>0</v>
      </c>
      <c r="T373" s="86">
        <f t="shared" si="156"/>
        <v>0</v>
      </c>
      <c r="U373" s="86">
        <f t="shared" si="157"/>
        <v>-8.8357360441388269E-2</v>
      </c>
      <c r="V373" s="86">
        <f t="shared" si="158"/>
        <v>0</v>
      </c>
      <c r="W373" s="86">
        <f t="shared" si="159"/>
        <v>0</v>
      </c>
      <c r="X373" s="86">
        <f t="shared" si="160"/>
        <v>0</v>
      </c>
      <c r="Y373" s="86">
        <f t="shared" si="161"/>
        <v>0</v>
      </c>
      <c r="Z373" s="86">
        <f t="shared" si="162"/>
        <v>0</v>
      </c>
      <c r="AA373" s="86">
        <f t="shared" si="163"/>
        <v>0</v>
      </c>
      <c r="AB373" s="86">
        <f t="shared" si="164"/>
        <v>0</v>
      </c>
      <c r="AD373" s="170">
        <f t="shared" si="139"/>
        <v>-9400.7064440637514</v>
      </c>
      <c r="AE373" s="170">
        <f t="shared" si="140"/>
        <v>0</v>
      </c>
      <c r="AF373" s="170">
        <f t="shared" si="141"/>
        <v>0</v>
      </c>
      <c r="AG373" s="170">
        <f t="shared" si="142"/>
        <v>0</v>
      </c>
      <c r="AH373" s="170">
        <f t="shared" si="143"/>
        <v>-890.45742002219674</v>
      </c>
      <c r="AI373" s="170">
        <f t="shared" si="144"/>
        <v>0</v>
      </c>
      <c r="AJ373" s="170">
        <f t="shared" si="145"/>
        <v>0</v>
      </c>
      <c r="AK373" s="170">
        <f t="shared" si="146"/>
        <v>0</v>
      </c>
      <c r="AL373" s="170">
        <f t="shared" si="147"/>
        <v>0</v>
      </c>
      <c r="AM373" s="170">
        <f t="shared" si="148"/>
        <v>0</v>
      </c>
      <c r="AN373" s="170">
        <f t="shared" si="149"/>
        <v>0</v>
      </c>
      <c r="AO373" s="170">
        <f t="shared" si="150"/>
        <v>0</v>
      </c>
      <c r="AP373" s="170">
        <f t="shared" si="151"/>
        <v>10291.163864085947</v>
      </c>
      <c r="AQ373" s="170">
        <f t="shared" si="152"/>
        <v>0</v>
      </c>
      <c r="AR373" s="170"/>
      <c r="AS373" s="170">
        <f>'Projection - England'!$B$13*'Eng19'!AP373</f>
        <v>0</v>
      </c>
      <c r="AT373" s="170">
        <f>'Projection - England'!$B$13*'Eng19'!AQ373</f>
        <v>0</v>
      </c>
      <c r="AU373" s="170">
        <f>'Projection - England'!$C$13*'Eng19'!AP373</f>
        <v>5702.3383235506108</v>
      </c>
      <c r="AV373" s="170">
        <f>'Projection - England'!$C$13*'Eng19'!AQ373</f>
        <v>0</v>
      </c>
      <c r="AW373" s="170">
        <f>'Projection - England'!$D$13*'Eng19'!AP373</f>
        <v>0</v>
      </c>
      <c r="AX373" s="170">
        <f>'Projection - England'!$D$13*'Eng19'!AQ373</f>
        <v>0</v>
      </c>
      <c r="AY373" s="170">
        <f>'Projection - England'!$E$13*'Eng19'!AP373</f>
        <v>1129.6959451324826</v>
      </c>
      <c r="AZ373" s="170">
        <f>'Projection - England'!$E$13*'Eng19'!AQ373</f>
        <v>0</v>
      </c>
      <c r="BA373" s="170">
        <f>'Projection - England'!$F$13*'Eng19'!AP373</f>
        <v>2318.4330674470161</v>
      </c>
      <c r="BB373" s="170">
        <f>'Projection - England'!$F$13*'Eng19'!AQ373</f>
        <v>0</v>
      </c>
      <c r="BC373" s="170">
        <f>'Projection - England'!$G$13*'Eng19'!AP373</f>
        <v>1140.6965279558403</v>
      </c>
      <c r="BD373" s="170">
        <f>'Projection - England'!$G$13*'Eng19'!AQ373</f>
        <v>0</v>
      </c>
    </row>
    <row r="374" spans="1:56" ht="19.95" customHeight="1">
      <c r="A374" s="132" t="s">
        <v>397</v>
      </c>
      <c r="B374" s="20" t="s">
        <v>309</v>
      </c>
      <c r="C374" s="20" t="s">
        <v>21</v>
      </c>
      <c r="D374" s="153">
        <v>11725.558735404953</v>
      </c>
      <c r="E374" s="154">
        <v>17041.117761742345</v>
      </c>
      <c r="F374" s="155">
        <v>2805.6093197291952</v>
      </c>
      <c r="G374" s="156">
        <v>2433.6656546773452</v>
      </c>
      <c r="H374" s="157">
        <v>10979.274786235741</v>
      </c>
      <c r="I374" s="158">
        <v>8032.1477675021579</v>
      </c>
      <c r="J374" s="159">
        <v>1645.4926962622999</v>
      </c>
      <c r="K374" s="160">
        <v>0</v>
      </c>
      <c r="L374" s="161">
        <v>0</v>
      </c>
      <c r="M374" s="162">
        <v>0</v>
      </c>
      <c r="N374" s="163">
        <v>3.0145270316467103</v>
      </c>
      <c r="O374" s="164">
        <v>230.4926825929943</v>
      </c>
      <c r="P374" s="170">
        <f t="shared" si="138"/>
        <v>54896.373931178678</v>
      </c>
      <c r="Q374" s="86">
        <f t="shared" si="153"/>
        <v>-0.94506059310872403</v>
      </c>
      <c r="R374" s="86">
        <f t="shared" si="154"/>
        <v>0</v>
      </c>
      <c r="S374" s="86">
        <f t="shared" si="155"/>
        <v>0</v>
      </c>
      <c r="T374" s="86">
        <f t="shared" si="156"/>
        <v>0</v>
      </c>
      <c r="U374" s="86">
        <f t="shared" si="157"/>
        <v>-8.8357360441388269E-2</v>
      </c>
      <c r="V374" s="86">
        <f t="shared" si="158"/>
        <v>0</v>
      </c>
      <c r="W374" s="86">
        <f t="shared" si="159"/>
        <v>0</v>
      </c>
      <c r="X374" s="86">
        <f t="shared" si="160"/>
        <v>0</v>
      </c>
      <c r="Y374" s="86">
        <f t="shared" si="161"/>
        <v>0</v>
      </c>
      <c r="Z374" s="86">
        <f t="shared" si="162"/>
        <v>0</v>
      </c>
      <c r="AA374" s="86">
        <f t="shared" si="163"/>
        <v>0</v>
      </c>
      <c r="AB374" s="86">
        <f t="shared" si="164"/>
        <v>0</v>
      </c>
      <c r="AD374" s="170">
        <f t="shared" si="139"/>
        <v>-11081.363493012985</v>
      </c>
      <c r="AE374" s="170">
        <f t="shared" si="140"/>
        <v>0</v>
      </c>
      <c r="AF374" s="170">
        <f t="shared" si="141"/>
        <v>0</v>
      </c>
      <c r="AG374" s="170">
        <f t="shared" si="142"/>
        <v>0</v>
      </c>
      <c r="AH374" s="170">
        <f t="shared" si="143"/>
        <v>-970.09973967247754</v>
      </c>
      <c r="AI374" s="170">
        <f t="shared" si="144"/>
        <v>0</v>
      </c>
      <c r="AJ374" s="170">
        <f t="shared" si="145"/>
        <v>0</v>
      </c>
      <c r="AK374" s="170">
        <f t="shared" si="146"/>
        <v>0</v>
      </c>
      <c r="AL374" s="170">
        <f t="shared" si="147"/>
        <v>0</v>
      </c>
      <c r="AM374" s="170">
        <f t="shared" si="148"/>
        <v>0</v>
      </c>
      <c r="AN374" s="170">
        <f t="shared" si="149"/>
        <v>0</v>
      </c>
      <c r="AO374" s="170">
        <f t="shared" si="150"/>
        <v>0</v>
      </c>
      <c r="AP374" s="170">
        <f t="shared" si="151"/>
        <v>12051.463232685463</v>
      </c>
      <c r="AQ374" s="170">
        <f t="shared" si="152"/>
        <v>0</v>
      </c>
      <c r="AR374" s="170"/>
      <c r="AS374" s="170">
        <f>'Projection - England'!$B$13*'Eng19'!AP374</f>
        <v>0</v>
      </c>
      <c r="AT374" s="170">
        <f>'Projection - England'!$B$13*'Eng19'!AQ374</f>
        <v>0</v>
      </c>
      <c r="AU374" s="170">
        <f>'Projection - England'!$C$13*'Eng19'!AP374</f>
        <v>6677.7209608358744</v>
      </c>
      <c r="AV374" s="170">
        <f>'Projection - England'!$C$13*'Eng19'!AQ374</f>
        <v>0</v>
      </c>
      <c r="AW374" s="170">
        <f>'Projection - England'!$D$13*'Eng19'!AP374</f>
        <v>0</v>
      </c>
      <c r="AX374" s="170">
        <f>'Projection - England'!$D$13*'Eng19'!AQ374</f>
        <v>0</v>
      </c>
      <c r="AY374" s="170">
        <f>'Projection - England'!$E$13*'Eng19'!AP374</f>
        <v>1322.9299743627389</v>
      </c>
      <c r="AZ374" s="170">
        <f>'Projection - England'!$E$13*'Eng19'!AQ374</f>
        <v>0</v>
      </c>
      <c r="BA374" s="170">
        <f>'Projection - England'!$F$13*'Eng19'!AP374</f>
        <v>2715.0000951094121</v>
      </c>
      <c r="BB374" s="170">
        <f>'Projection - England'!$F$13*'Eng19'!AQ374</f>
        <v>0</v>
      </c>
      <c r="BC374" s="170">
        <f>'Projection - England'!$G$13*'Eng19'!AP374</f>
        <v>1335.8122023774399</v>
      </c>
      <c r="BD374" s="170">
        <f>'Projection - England'!$G$13*'Eng19'!AQ374</f>
        <v>0</v>
      </c>
    </row>
    <row r="375" spans="1:56" ht="19.95" customHeight="1">
      <c r="A375" s="132" t="s">
        <v>398</v>
      </c>
      <c r="B375" s="20" t="s">
        <v>309</v>
      </c>
      <c r="C375" s="20" t="s">
        <v>21</v>
      </c>
      <c r="D375" s="153">
        <v>11549.804937502153</v>
      </c>
      <c r="E375" s="154">
        <v>16785.689322490944</v>
      </c>
      <c r="F375" s="155">
        <v>8424.1936860187652</v>
      </c>
      <c r="G375" s="156">
        <v>7307.386205857234</v>
      </c>
      <c r="H375" s="157">
        <v>6042.64394822334</v>
      </c>
      <c r="I375" s="158">
        <v>0</v>
      </c>
      <c r="J375" s="159">
        <v>1973.93343771936</v>
      </c>
      <c r="K375" s="160">
        <v>0</v>
      </c>
      <c r="L375" s="161">
        <v>0</v>
      </c>
      <c r="M375" s="162">
        <v>0</v>
      </c>
      <c r="N375" s="163">
        <v>5.9132749259265225</v>
      </c>
      <c r="O375" s="164">
        <v>452.13281761224147</v>
      </c>
      <c r="P375" s="170">
        <f t="shared" si="138"/>
        <v>52541.697630349961</v>
      </c>
      <c r="Q375" s="86">
        <f t="shared" si="153"/>
        <v>-0.94506059310872403</v>
      </c>
      <c r="R375" s="86">
        <f t="shared" si="154"/>
        <v>0</v>
      </c>
      <c r="S375" s="86">
        <f t="shared" si="155"/>
        <v>0</v>
      </c>
      <c r="T375" s="86">
        <f t="shared" si="156"/>
        <v>0</v>
      </c>
      <c r="U375" s="86">
        <f t="shared" si="157"/>
        <v>-8.8357360441388269E-2</v>
      </c>
      <c r="V375" s="86">
        <f t="shared" si="158"/>
        <v>0</v>
      </c>
      <c r="W375" s="86">
        <f t="shared" si="159"/>
        <v>0</v>
      </c>
      <c r="X375" s="86">
        <f t="shared" si="160"/>
        <v>0</v>
      </c>
      <c r="Y375" s="86">
        <f t="shared" si="161"/>
        <v>0</v>
      </c>
      <c r="Z375" s="86">
        <f t="shared" si="162"/>
        <v>0</v>
      </c>
      <c r="AA375" s="86">
        <f t="shared" si="163"/>
        <v>0</v>
      </c>
      <c r="AB375" s="86">
        <f t="shared" si="164"/>
        <v>0</v>
      </c>
      <c r="AD375" s="170">
        <f t="shared" si="139"/>
        <v>-10915.265504525854</v>
      </c>
      <c r="AE375" s="170">
        <f t="shared" si="140"/>
        <v>0</v>
      </c>
      <c r="AF375" s="170">
        <f t="shared" si="141"/>
        <v>0</v>
      </c>
      <c r="AG375" s="170">
        <f t="shared" si="142"/>
        <v>0</v>
      </c>
      <c r="AH375" s="170">
        <f t="shared" si="143"/>
        <v>-533.91206935214313</v>
      </c>
      <c r="AI375" s="170">
        <f t="shared" si="144"/>
        <v>0</v>
      </c>
      <c r="AJ375" s="170">
        <f t="shared" si="145"/>
        <v>0</v>
      </c>
      <c r="AK375" s="170">
        <f t="shared" si="146"/>
        <v>0</v>
      </c>
      <c r="AL375" s="170">
        <f t="shared" si="147"/>
        <v>0</v>
      </c>
      <c r="AM375" s="170">
        <f t="shared" si="148"/>
        <v>0</v>
      </c>
      <c r="AN375" s="170">
        <f t="shared" si="149"/>
        <v>0</v>
      </c>
      <c r="AO375" s="170">
        <f t="shared" si="150"/>
        <v>0</v>
      </c>
      <c r="AP375" s="170">
        <f t="shared" si="151"/>
        <v>11449.177573877998</v>
      </c>
      <c r="AQ375" s="170">
        <f t="shared" si="152"/>
        <v>0</v>
      </c>
      <c r="AR375" s="170"/>
      <c r="AS375" s="170">
        <f>'Projection - England'!$B$13*'Eng19'!AP375</f>
        <v>0</v>
      </c>
      <c r="AT375" s="170">
        <f>'Projection - England'!$B$13*'Eng19'!AQ375</f>
        <v>0</v>
      </c>
      <c r="AU375" s="170">
        <f>'Projection - England'!$C$13*'Eng19'!AP375</f>
        <v>6343.9942182340774</v>
      </c>
      <c r="AV375" s="170">
        <f>'Projection - England'!$C$13*'Eng19'!AQ375</f>
        <v>0</v>
      </c>
      <c r="AW375" s="170">
        <f>'Projection - England'!$D$13*'Eng19'!AP375</f>
        <v>0</v>
      </c>
      <c r="AX375" s="170">
        <f>'Projection - England'!$D$13*'Eng19'!AQ375</f>
        <v>0</v>
      </c>
      <c r="AY375" s="170">
        <f>'Projection - England'!$E$13*'Eng19'!AP375</f>
        <v>1256.8150358045557</v>
      </c>
      <c r="AZ375" s="170">
        <f>'Projection - England'!$E$13*'Eng19'!AQ375</f>
        <v>0</v>
      </c>
      <c r="BA375" s="170">
        <f>'Projection - England'!$F$13*'Eng19'!AP375</f>
        <v>2579.3148600990803</v>
      </c>
      <c r="BB375" s="170">
        <f>'Projection - England'!$F$13*'Eng19'!AQ375</f>
        <v>0</v>
      </c>
      <c r="BC375" s="170">
        <f>'Projection - England'!$G$13*'Eng19'!AP375</f>
        <v>1269.0534597402882</v>
      </c>
      <c r="BD375" s="170">
        <f>'Projection - England'!$G$13*'Eng19'!AQ375</f>
        <v>0</v>
      </c>
    </row>
    <row r="376" spans="1:56" ht="19.95" customHeight="1">
      <c r="A376" s="132" t="s">
        <v>399</v>
      </c>
      <c r="B376" s="20" t="s">
        <v>309</v>
      </c>
      <c r="C376" s="20" t="s">
        <v>21</v>
      </c>
      <c r="D376" s="153">
        <v>8861.5491255732559</v>
      </c>
      <c r="E376" s="154">
        <v>12878.763870278242</v>
      </c>
      <c r="F376" s="155">
        <v>10356.879524785341</v>
      </c>
      <c r="G376" s="156">
        <v>8983.8531016620582</v>
      </c>
      <c r="H376" s="157">
        <v>5678.3195669998704</v>
      </c>
      <c r="I376" s="158">
        <v>0</v>
      </c>
      <c r="J376" s="159">
        <v>1333.6628700271599</v>
      </c>
      <c r="K376" s="160">
        <v>0</v>
      </c>
      <c r="L376" s="161">
        <v>0</v>
      </c>
      <c r="M376" s="162">
        <v>0</v>
      </c>
      <c r="N376" s="163">
        <v>15.998076105721205</v>
      </c>
      <c r="O376" s="164">
        <v>1223.2232251439689</v>
      </c>
      <c r="P376" s="170">
        <f t="shared" si="138"/>
        <v>49332.249360575617</v>
      </c>
      <c r="Q376" s="86">
        <f t="shared" si="153"/>
        <v>-0.94506059310872403</v>
      </c>
      <c r="R376" s="86">
        <f t="shared" si="154"/>
        <v>0</v>
      </c>
      <c r="S376" s="86">
        <f t="shared" si="155"/>
        <v>0</v>
      </c>
      <c r="T376" s="86">
        <f t="shared" si="156"/>
        <v>0</v>
      </c>
      <c r="U376" s="86">
        <f t="shared" si="157"/>
        <v>-8.8357360441388269E-2</v>
      </c>
      <c r="V376" s="86">
        <f t="shared" si="158"/>
        <v>0</v>
      </c>
      <c r="W376" s="86">
        <f t="shared" si="159"/>
        <v>0</v>
      </c>
      <c r="X376" s="86">
        <f t="shared" si="160"/>
        <v>0</v>
      </c>
      <c r="Y376" s="86">
        <f t="shared" si="161"/>
        <v>0</v>
      </c>
      <c r="Z376" s="86">
        <f t="shared" si="162"/>
        <v>0</v>
      </c>
      <c r="AA376" s="86">
        <f t="shared" si="163"/>
        <v>0</v>
      </c>
      <c r="AB376" s="86">
        <f t="shared" si="164"/>
        <v>0</v>
      </c>
      <c r="AD376" s="170">
        <f t="shared" si="139"/>
        <v>-8374.7008724763564</v>
      </c>
      <c r="AE376" s="170">
        <f t="shared" si="140"/>
        <v>0</v>
      </c>
      <c r="AF376" s="170">
        <f t="shared" si="141"/>
        <v>0</v>
      </c>
      <c r="AG376" s="170">
        <f t="shared" si="142"/>
        <v>0</v>
      </c>
      <c r="AH376" s="170">
        <f t="shared" si="143"/>
        <v>-501.72132868279533</v>
      </c>
      <c r="AI376" s="170">
        <f t="shared" si="144"/>
        <v>0</v>
      </c>
      <c r="AJ376" s="170">
        <f t="shared" si="145"/>
        <v>0</v>
      </c>
      <c r="AK376" s="170">
        <f t="shared" si="146"/>
        <v>0</v>
      </c>
      <c r="AL376" s="170">
        <f t="shared" si="147"/>
        <v>0</v>
      </c>
      <c r="AM376" s="170">
        <f t="shared" si="148"/>
        <v>0</v>
      </c>
      <c r="AN376" s="170">
        <f t="shared" si="149"/>
        <v>0</v>
      </c>
      <c r="AO376" s="170">
        <f t="shared" si="150"/>
        <v>0</v>
      </c>
      <c r="AP376" s="170">
        <f t="shared" si="151"/>
        <v>8876.4222011591519</v>
      </c>
      <c r="AQ376" s="170">
        <f t="shared" si="152"/>
        <v>0</v>
      </c>
      <c r="AR376" s="170"/>
      <c r="AS376" s="170">
        <f>'Projection - England'!$B$13*'Eng19'!AP376</f>
        <v>0</v>
      </c>
      <c r="AT376" s="170">
        <f>'Projection - England'!$B$13*'Eng19'!AQ376</f>
        <v>0</v>
      </c>
      <c r="AU376" s="170">
        <f>'Projection - England'!$C$13*'Eng19'!AP376</f>
        <v>4918.4293596107273</v>
      </c>
      <c r="AV376" s="170">
        <f>'Projection - England'!$C$13*'Eng19'!AQ376</f>
        <v>0</v>
      </c>
      <c r="AW376" s="170">
        <f>'Projection - England'!$D$13*'Eng19'!AP376</f>
        <v>0</v>
      </c>
      <c r="AX376" s="170">
        <f>'Projection - England'!$D$13*'Eng19'!AQ376</f>
        <v>0</v>
      </c>
      <c r="AY376" s="170">
        <f>'Projection - England'!$E$13*'Eng19'!AP376</f>
        <v>974.39495671892973</v>
      </c>
      <c r="AZ376" s="170">
        <f>'Projection - England'!$E$13*'Eng19'!AQ376</f>
        <v>0</v>
      </c>
      <c r="BA376" s="170">
        <f>'Projection - England'!$F$13*'Eng19'!AP376</f>
        <v>1999.7146118337562</v>
      </c>
      <c r="BB376" s="170">
        <f>'Projection - England'!$F$13*'Eng19'!AQ376</f>
        <v>0</v>
      </c>
      <c r="BC376" s="170">
        <f>'Projection - England'!$G$13*'Eng19'!AP376</f>
        <v>983.88327299574132</v>
      </c>
      <c r="BD376" s="170">
        <f>'Projection - England'!$G$13*'Eng19'!AQ376</f>
        <v>0</v>
      </c>
    </row>
    <row r="377" spans="1:56" ht="19.95" customHeight="1">
      <c r="A377" s="132" t="s">
        <v>400</v>
      </c>
      <c r="B377" s="20" t="s">
        <v>401</v>
      </c>
      <c r="C377" s="20" t="s">
        <v>21</v>
      </c>
      <c r="D377" s="153">
        <v>7513.9509732615697</v>
      </c>
      <c r="E377" s="154">
        <v>10920.257727649063</v>
      </c>
      <c r="F377" s="155">
        <v>4014.9872574904944</v>
      </c>
      <c r="G377" s="156">
        <v>3482.7146188211759</v>
      </c>
      <c r="H377" s="157">
        <v>11555.502631998301</v>
      </c>
      <c r="I377" s="158">
        <v>19464.437657594899</v>
      </c>
      <c r="J377" s="159">
        <v>130.81803260728299</v>
      </c>
      <c r="K377" s="160">
        <v>0</v>
      </c>
      <c r="L377" s="161">
        <v>642</v>
      </c>
      <c r="M377" s="162">
        <v>0</v>
      </c>
      <c r="N377" s="163">
        <v>5.3172703566043271</v>
      </c>
      <c r="O377" s="164">
        <v>406.56192354541565</v>
      </c>
      <c r="P377" s="170">
        <f t="shared" si="138"/>
        <v>58136.548093324804</v>
      </c>
      <c r="Q377" s="86">
        <f t="shared" si="153"/>
        <v>-0.94506059310872403</v>
      </c>
      <c r="R377" s="86">
        <f t="shared" si="154"/>
        <v>0</v>
      </c>
      <c r="S377" s="86">
        <f t="shared" si="155"/>
        <v>0</v>
      </c>
      <c r="T377" s="86">
        <f t="shared" si="156"/>
        <v>0</v>
      </c>
      <c r="U377" s="86">
        <f t="shared" si="157"/>
        <v>-8.8357360441388269E-2</v>
      </c>
      <c r="V377" s="86">
        <f t="shared" si="158"/>
        <v>0</v>
      </c>
      <c r="W377" s="86">
        <f t="shared" si="159"/>
        <v>0</v>
      </c>
      <c r="X377" s="86">
        <f t="shared" si="160"/>
        <v>0</v>
      </c>
      <c r="Y377" s="86">
        <f t="shared" si="161"/>
        <v>0</v>
      </c>
      <c r="Z377" s="86">
        <f t="shared" si="162"/>
        <v>0</v>
      </c>
      <c r="AA377" s="86">
        <f t="shared" si="163"/>
        <v>0</v>
      </c>
      <c r="AB377" s="86">
        <f t="shared" si="164"/>
        <v>0</v>
      </c>
      <c r="AD377" s="170">
        <f t="shared" si="139"/>
        <v>-7101.1389633804529</v>
      </c>
      <c r="AE377" s="170">
        <f t="shared" si="140"/>
        <v>0</v>
      </c>
      <c r="AF377" s="170">
        <f t="shared" si="141"/>
        <v>0</v>
      </c>
      <c r="AG377" s="170">
        <f t="shared" si="142"/>
        <v>0</v>
      </c>
      <c r="AH377" s="170">
        <f t="shared" si="143"/>
        <v>-1021.0137111368847</v>
      </c>
      <c r="AI377" s="170">
        <f t="shared" si="144"/>
        <v>0</v>
      </c>
      <c r="AJ377" s="170">
        <f t="shared" si="145"/>
        <v>0</v>
      </c>
      <c r="AK377" s="170">
        <f t="shared" si="146"/>
        <v>0</v>
      </c>
      <c r="AL377" s="170">
        <f t="shared" si="147"/>
        <v>0</v>
      </c>
      <c r="AM377" s="170">
        <f t="shared" si="148"/>
        <v>0</v>
      </c>
      <c r="AN377" s="170">
        <f t="shared" si="149"/>
        <v>0</v>
      </c>
      <c r="AO377" s="170">
        <f t="shared" si="150"/>
        <v>0</v>
      </c>
      <c r="AP377" s="170">
        <f t="shared" si="151"/>
        <v>8122.1526745173378</v>
      </c>
      <c r="AQ377" s="170">
        <f t="shared" si="152"/>
        <v>0</v>
      </c>
      <c r="AR377" s="170"/>
      <c r="AS377" s="170">
        <f>'Projection - England'!$B$13*'Eng19'!AP377</f>
        <v>0</v>
      </c>
      <c r="AT377" s="170">
        <f>'Projection - England'!$B$13*'Eng19'!AQ377</f>
        <v>0</v>
      </c>
      <c r="AU377" s="170">
        <f>'Projection - England'!$C$13*'Eng19'!AP377</f>
        <v>4500.4882904702426</v>
      </c>
      <c r="AV377" s="170">
        <f>'Projection - England'!$C$13*'Eng19'!AQ377</f>
        <v>0</v>
      </c>
      <c r="AW377" s="170">
        <f>'Projection - England'!$D$13*'Eng19'!AP377</f>
        <v>0</v>
      </c>
      <c r="AX377" s="170">
        <f>'Projection - England'!$D$13*'Eng19'!AQ377</f>
        <v>0</v>
      </c>
      <c r="AY377" s="170">
        <f>'Projection - England'!$E$13*'Eng19'!AP377</f>
        <v>891.59623375253204</v>
      </c>
      <c r="AZ377" s="170">
        <f>'Projection - England'!$E$13*'Eng19'!AQ377</f>
        <v>0</v>
      </c>
      <c r="BA377" s="170">
        <f>'Projection - England'!$F$13*'Eng19'!AP377</f>
        <v>1829.7898651841886</v>
      </c>
      <c r="BB377" s="170">
        <f>'Projection - England'!$F$13*'Eng19'!AQ377</f>
        <v>0</v>
      </c>
      <c r="BC377" s="170">
        <f>'Projection - England'!$G$13*'Eng19'!AP377</f>
        <v>900.27828511037626</v>
      </c>
      <c r="BD377" s="170">
        <f>'Projection - England'!$G$13*'Eng19'!AQ377</f>
        <v>0</v>
      </c>
    </row>
    <row r="378" spans="1:56" ht="19.95" customHeight="1">
      <c r="A378" s="132" t="s">
        <v>402</v>
      </c>
      <c r="B378" s="20" t="s">
        <v>401</v>
      </c>
      <c r="C378" s="20" t="s">
        <v>21</v>
      </c>
      <c r="D378" s="153">
        <v>10160.064095957956</v>
      </c>
      <c r="E378" s="154">
        <v>14765.935904042044</v>
      </c>
      <c r="F378" s="155">
        <v>8632.1909911127514</v>
      </c>
      <c r="G378" s="156">
        <v>7487.8090088872486</v>
      </c>
      <c r="H378" s="157">
        <v>5418</v>
      </c>
      <c r="I378" s="158">
        <v>0</v>
      </c>
      <c r="J378" s="159">
        <v>2049</v>
      </c>
      <c r="K378" s="160">
        <v>0</v>
      </c>
      <c r="L378" s="161">
        <v>0</v>
      </c>
      <c r="M378" s="162">
        <v>0</v>
      </c>
      <c r="N378" s="163">
        <v>9.8243436456236299</v>
      </c>
      <c r="O378" s="164">
        <v>751.17565635437631</v>
      </c>
      <c r="P378" s="170">
        <f t="shared" si="138"/>
        <v>49274</v>
      </c>
      <c r="Q378" s="86">
        <f t="shared" si="153"/>
        <v>-0.94506059310872403</v>
      </c>
      <c r="R378" s="86">
        <f t="shared" si="154"/>
        <v>0</v>
      </c>
      <c r="S378" s="86">
        <f t="shared" si="155"/>
        <v>0</v>
      </c>
      <c r="T378" s="86">
        <f t="shared" si="156"/>
        <v>0</v>
      </c>
      <c r="U378" s="86">
        <f t="shared" si="157"/>
        <v>-8.8357360441388269E-2</v>
      </c>
      <c r="V378" s="86">
        <f t="shared" si="158"/>
        <v>0</v>
      </c>
      <c r="W378" s="86">
        <f t="shared" si="159"/>
        <v>0</v>
      </c>
      <c r="X378" s="86">
        <f t="shared" si="160"/>
        <v>0</v>
      </c>
      <c r="Y378" s="86">
        <f t="shared" si="161"/>
        <v>0</v>
      </c>
      <c r="Z378" s="86">
        <f t="shared" si="162"/>
        <v>0</v>
      </c>
      <c r="AA378" s="86">
        <f t="shared" si="163"/>
        <v>0</v>
      </c>
      <c r="AB378" s="86">
        <f t="shared" si="164"/>
        <v>0</v>
      </c>
      <c r="AD378" s="170">
        <f t="shared" si="139"/>
        <v>-9601.8762005486788</v>
      </c>
      <c r="AE378" s="170">
        <f t="shared" si="140"/>
        <v>0</v>
      </c>
      <c r="AF378" s="170">
        <f t="shared" si="141"/>
        <v>0</v>
      </c>
      <c r="AG378" s="170">
        <f t="shared" si="142"/>
        <v>0</v>
      </c>
      <c r="AH378" s="170">
        <f t="shared" si="143"/>
        <v>-478.72017887144165</v>
      </c>
      <c r="AI378" s="170">
        <f t="shared" si="144"/>
        <v>0</v>
      </c>
      <c r="AJ378" s="170">
        <f t="shared" si="145"/>
        <v>0</v>
      </c>
      <c r="AK378" s="170">
        <f t="shared" si="146"/>
        <v>0</v>
      </c>
      <c r="AL378" s="170">
        <f t="shared" si="147"/>
        <v>0</v>
      </c>
      <c r="AM378" s="170">
        <f t="shared" si="148"/>
        <v>0</v>
      </c>
      <c r="AN378" s="170">
        <f t="shared" si="149"/>
        <v>0</v>
      </c>
      <c r="AO378" s="170">
        <f t="shared" si="150"/>
        <v>0</v>
      </c>
      <c r="AP378" s="170">
        <f t="shared" si="151"/>
        <v>10080.59637942012</v>
      </c>
      <c r="AQ378" s="170">
        <f t="shared" si="152"/>
        <v>0</v>
      </c>
      <c r="AR378" s="170"/>
      <c r="AS378" s="170">
        <f>'Projection - England'!$B$13*'Eng19'!AP378</f>
        <v>0</v>
      </c>
      <c r="AT378" s="170">
        <f>'Projection - England'!$B$13*'Eng19'!AQ378</f>
        <v>0</v>
      </c>
      <c r="AU378" s="170">
        <f>'Projection - England'!$C$13*'Eng19'!AP378</f>
        <v>5585.6627897274739</v>
      </c>
      <c r="AV378" s="170">
        <f>'Projection - England'!$C$13*'Eng19'!AQ378</f>
        <v>0</v>
      </c>
      <c r="AW378" s="170">
        <f>'Projection - England'!$D$13*'Eng19'!AP378</f>
        <v>0</v>
      </c>
      <c r="AX378" s="170">
        <f>'Projection - England'!$D$13*'Eng19'!AQ378</f>
        <v>0</v>
      </c>
      <c r="AY378" s="170">
        <f>'Projection - England'!$E$13*'Eng19'!AP378</f>
        <v>1106.5812385020815</v>
      </c>
      <c r="AZ378" s="170">
        <f>'Projection - England'!$E$13*'Eng19'!AQ378</f>
        <v>0</v>
      </c>
      <c r="BA378" s="170">
        <f>'Projection - England'!$F$13*'Eng19'!AP378</f>
        <v>2270.9956127697988</v>
      </c>
      <c r="BB378" s="170">
        <f>'Projection - England'!$F$13*'Eng19'!AQ378</f>
        <v>0</v>
      </c>
      <c r="BC378" s="170">
        <f>'Projection - England'!$G$13*'Eng19'!AP378</f>
        <v>1117.3567384207684</v>
      </c>
      <c r="BD378" s="170">
        <f>'Projection - England'!$G$13*'Eng19'!AQ378</f>
        <v>0</v>
      </c>
    </row>
    <row r="379" spans="1:56" ht="19.95" customHeight="1">
      <c r="A379" s="132" t="s">
        <v>403</v>
      </c>
      <c r="B379" s="20" t="s">
        <v>401</v>
      </c>
      <c r="C379" s="20" t="s">
        <v>21</v>
      </c>
      <c r="D379" s="153">
        <v>9952.5494773239152</v>
      </c>
      <c r="E379" s="154">
        <v>14464.348480088585</v>
      </c>
      <c r="F379" s="155">
        <v>7739.6099426317523</v>
      </c>
      <c r="G379" s="156">
        <v>6713.5587145113477</v>
      </c>
      <c r="H379" s="157">
        <v>4948.2139530161203</v>
      </c>
      <c r="I379" s="158">
        <v>0</v>
      </c>
      <c r="J379" s="159">
        <v>2093.2863080030702</v>
      </c>
      <c r="K379" s="160">
        <v>0</v>
      </c>
      <c r="L379" s="161">
        <v>0</v>
      </c>
      <c r="M379" s="162">
        <v>0</v>
      </c>
      <c r="N379" s="163">
        <v>0.54779104930641132</v>
      </c>
      <c r="O379" s="164">
        <v>41.884457206573586</v>
      </c>
      <c r="P379" s="170">
        <f t="shared" si="138"/>
        <v>45953.999123830668</v>
      </c>
      <c r="Q379" s="86">
        <f t="shared" si="153"/>
        <v>-0.94506059310872403</v>
      </c>
      <c r="R379" s="86">
        <f t="shared" si="154"/>
        <v>0</v>
      </c>
      <c r="S379" s="86">
        <f t="shared" si="155"/>
        <v>0</v>
      </c>
      <c r="T379" s="86">
        <f t="shared" si="156"/>
        <v>0</v>
      </c>
      <c r="U379" s="86">
        <f t="shared" si="157"/>
        <v>-8.8357360441388269E-2</v>
      </c>
      <c r="V379" s="86">
        <f t="shared" si="158"/>
        <v>0</v>
      </c>
      <c r="W379" s="86">
        <f t="shared" si="159"/>
        <v>0</v>
      </c>
      <c r="X379" s="86">
        <f t="shared" si="160"/>
        <v>0</v>
      </c>
      <c r="Y379" s="86">
        <f t="shared" si="161"/>
        <v>0</v>
      </c>
      <c r="Z379" s="86">
        <f t="shared" si="162"/>
        <v>0</v>
      </c>
      <c r="AA379" s="86">
        <f t="shared" si="163"/>
        <v>0</v>
      </c>
      <c r="AB379" s="86">
        <f t="shared" si="164"/>
        <v>0</v>
      </c>
      <c r="AD379" s="170">
        <f t="shared" si="139"/>
        <v>-9405.7623119836608</v>
      </c>
      <c r="AE379" s="170">
        <f t="shared" si="140"/>
        <v>0</v>
      </c>
      <c r="AF379" s="170">
        <f t="shared" si="141"/>
        <v>0</v>
      </c>
      <c r="AG379" s="170">
        <f t="shared" si="142"/>
        <v>0</v>
      </c>
      <c r="AH379" s="170">
        <f t="shared" si="143"/>
        <v>-437.211123787752</v>
      </c>
      <c r="AI379" s="170">
        <f t="shared" si="144"/>
        <v>0</v>
      </c>
      <c r="AJ379" s="170">
        <f t="shared" si="145"/>
        <v>0</v>
      </c>
      <c r="AK379" s="170">
        <f t="shared" si="146"/>
        <v>0</v>
      </c>
      <c r="AL379" s="170">
        <f t="shared" si="147"/>
        <v>0</v>
      </c>
      <c r="AM379" s="170">
        <f t="shared" si="148"/>
        <v>0</v>
      </c>
      <c r="AN379" s="170">
        <f t="shared" si="149"/>
        <v>0</v>
      </c>
      <c r="AO379" s="170">
        <f t="shared" si="150"/>
        <v>0</v>
      </c>
      <c r="AP379" s="170">
        <f t="shared" si="151"/>
        <v>9842.9734357714133</v>
      </c>
      <c r="AQ379" s="170">
        <f t="shared" si="152"/>
        <v>0</v>
      </c>
      <c r="AR379" s="170"/>
      <c r="AS379" s="170">
        <f>'Projection - England'!$B$13*'Eng19'!AP379</f>
        <v>0</v>
      </c>
      <c r="AT379" s="170">
        <f>'Projection - England'!$B$13*'Eng19'!AQ379</f>
        <v>0</v>
      </c>
      <c r="AU379" s="170">
        <f>'Projection - England'!$C$13*'Eng19'!AP379</f>
        <v>5453.9958144447637</v>
      </c>
      <c r="AV379" s="170">
        <f>'Projection - England'!$C$13*'Eng19'!AQ379</f>
        <v>0</v>
      </c>
      <c r="AW379" s="170">
        <f>'Projection - England'!$D$13*'Eng19'!AP379</f>
        <v>0</v>
      </c>
      <c r="AX379" s="170">
        <f>'Projection - England'!$D$13*'Eng19'!AQ379</f>
        <v>0</v>
      </c>
      <c r="AY379" s="170">
        <f>'Projection - England'!$E$13*'Eng19'!AP379</f>
        <v>1080.4965624192146</v>
      </c>
      <c r="AZ379" s="170">
        <f>'Projection - England'!$E$13*'Eng19'!AQ379</f>
        <v>0</v>
      </c>
      <c r="BA379" s="170">
        <f>'Projection - England'!$F$13*'Eng19'!AP379</f>
        <v>2217.4629999948884</v>
      </c>
      <c r="BB379" s="170">
        <f>'Projection - England'!$F$13*'Eng19'!AQ379</f>
        <v>0</v>
      </c>
      <c r="BC379" s="170">
        <f>'Projection - England'!$G$13*'Eng19'!AP379</f>
        <v>1091.0180589125491</v>
      </c>
      <c r="BD379" s="170">
        <f>'Projection - England'!$G$13*'Eng19'!AQ379</f>
        <v>0</v>
      </c>
    </row>
    <row r="380" spans="1:56" ht="19.95" customHeight="1">
      <c r="A380" s="132" t="s">
        <v>404</v>
      </c>
      <c r="B380" s="20" t="s">
        <v>401</v>
      </c>
      <c r="C380" s="20" t="s">
        <v>21</v>
      </c>
      <c r="D380" s="153">
        <v>11282.582289396878</v>
      </c>
      <c r="E380" s="154">
        <v>16397.32636958392</v>
      </c>
      <c r="F380" s="155">
        <v>5213.8023649979177</v>
      </c>
      <c r="G380" s="156">
        <v>4522.6010823187926</v>
      </c>
      <c r="H380" s="157">
        <v>5067.1781166121</v>
      </c>
      <c r="I380" s="158">
        <v>0</v>
      </c>
      <c r="J380" s="159">
        <v>860.98947266952496</v>
      </c>
      <c r="K380" s="160">
        <v>0</v>
      </c>
      <c r="L380" s="161">
        <v>0</v>
      </c>
      <c r="M380" s="162">
        <v>0</v>
      </c>
      <c r="N380" s="163">
        <v>8.5475307828053442</v>
      </c>
      <c r="O380" s="164">
        <v>653.54972073307067</v>
      </c>
      <c r="P380" s="170">
        <f t="shared" si="138"/>
        <v>44006.576947095011</v>
      </c>
      <c r="Q380" s="86">
        <f t="shared" si="153"/>
        <v>-0.94506059310872403</v>
      </c>
      <c r="R380" s="86">
        <f t="shared" si="154"/>
        <v>0</v>
      </c>
      <c r="S380" s="86">
        <f t="shared" si="155"/>
        <v>0</v>
      </c>
      <c r="T380" s="86">
        <f t="shared" si="156"/>
        <v>0</v>
      </c>
      <c r="U380" s="86">
        <f t="shared" si="157"/>
        <v>-8.8357360441388269E-2</v>
      </c>
      <c r="V380" s="86">
        <f t="shared" si="158"/>
        <v>0</v>
      </c>
      <c r="W380" s="86">
        <f t="shared" si="159"/>
        <v>0</v>
      </c>
      <c r="X380" s="86">
        <f t="shared" si="160"/>
        <v>0</v>
      </c>
      <c r="Y380" s="86">
        <f t="shared" si="161"/>
        <v>0</v>
      </c>
      <c r="Z380" s="86">
        <f t="shared" si="162"/>
        <v>0</v>
      </c>
      <c r="AA380" s="86">
        <f t="shared" si="163"/>
        <v>0</v>
      </c>
      <c r="AB380" s="86">
        <f t="shared" si="164"/>
        <v>0</v>
      </c>
      <c r="AD380" s="170">
        <f t="shared" si="139"/>
        <v>-10662.723910215398</v>
      </c>
      <c r="AE380" s="170">
        <f t="shared" si="140"/>
        <v>0</v>
      </c>
      <c r="AF380" s="170">
        <f t="shared" si="141"/>
        <v>0</v>
      </c>
      <c r="AG380" s="170">
        <f t="shared" si="142"/>
        <v>0</v>
      </c>
      <c r="AH380" s="170">
        <f t="shared" si="143"/>
        <v>-447.72248327021026</v>
      </c>
      <c r="AI380" s="170">
        <f t="shared" si="144"/>
        <v>0</v>
      </c>
      <c r="AJ380" s="170">
        <f t="shared" si="145"/>
        <v>0</v>
      </c>
      <c r="AK380" s="170">
        <f t="shared" si="146"/>
        <v>0</v>
      </c>
      <c r="AL380" s="170">
        <f t="shared" si="147"/>
        <v>0</v>
      </c>
      <c r="AM380" s="170">
        <f t="shared" si="148"/>
        <v>0</v>
      </c>
      <c r="AN380" s="170">
        <f t="shared" si="149"/>
        <v>0</v>
      </c>
      <c r="AO380" s="170">
        <f t="shared" si="150"/>
        <v>0</v>
      </c>
      <c r="AP380" s="170">
        <f t="shared" si="151"/>
        <v>11110.446393485608</v>
      </c>
      <c r="AQ380" s="170">
        <f t="shared" si="152"/>
        <v>0</v>
      </c>
      <c r="AR380" s="170"/>
      <c r="AS380" s="170">
        <f>'Projection - England'!$B$13*'Eng19'!AP380</f>
        <v>0</v>
      </c>
      <c r="AT380" s="170">
        <f>'Projection - England'!$B$13*'Eng19'!AQ380</f>
        <v>0</v>
      </c>
      <c r="AU380" s="170">
        <f>'Projection - England'!$C$13*'Eng19'!AP380</f>
        <v>6156.3031254827702</v>
      </c>
      <c r="AV380" s="170">
        <f>'Projection - England'!$C$13*'Eng19'!AQ380</f>
        <v>0</v>
      </c>
      <c r="AW380" s="170">
        <f>'Projection - England'!$D$13*'Eng19'!AP380</f>
        <v>0</v>
      </c>
      <c r="AX380" s="170">
        <f>'Projection - England'!$D$13*'Eng19'!AQ380</f>
        <v>0</v>
      </c>
      <c r="AY380" s="170">
        <f>'Projection - England'!$E$13*'Eng19'!AP380</f>
        <v>1219.6313658102765</v>
      </c>
      <c r="AZ380" s="170">
        <f>'Projection - England'!$E$13*'Eng19'!AQ380</f>
        <v>0</v>
      </c>
      <c r="BA380" s="170">
        <f>'Projection - England'!$F$13*'Eng19'!AP380</f>
        <v>2503.004193981159</v>
      </c>
      <c r="BB380" s="170">
        <f>'Projection - England'!$F$13*'Eng19'!AQ380</f>
        <v>0</v>
      </c>
      <c r="BC380" s="170">
        <f>'Projection - England'!$G$13*'Eng19'!AP380</f>
        <v>1231.507708211406</v>
      </c>
      <c r="BD380" s="170">
        <f>'Projection - England'!$G$13*'Eng19'!AQ380</f>
        <v>0</v>
      </c>
    </row>
    <row r="381" spans="1:56" ht="19.95" customHeight="1">
      <c r="A381" s="132" t="s">
        <v>405</v>
      </c>
      <c r="B381" s="20" t="s">
        <v>401</v>
      </c>
      <c r="C381" s="20" t="s">
        <v>21</v>
      </c>
      <c r="D381" s="153">
        <v>2862.2328484164977</v>
      </c>
      <c r="E381" s="154">
        <v>4159.7716690562684</v>
      </c>
      <c r="F381" s="155">
        <v>14677.023541891031</v>
      </c>
      <c r="G381" s="156">
        <v>12731.269409327</v>
      </c>
      <c r="H381" s="157">
        <v>0</v>
      </c>
      <c r="I381" s="158">
        <v>0</v>
      </c>
      <c r="J381" s="159">
        <v>9925.6629504951197</v>
      </c>
      <c r="K381" s="160">
        <v>5022.7984678299799</v>
      </c>
      <c r="L381" s="161">
        <v>500.75867054707101</v>
      </c>
      <c r="M381" s="162">
        <v>0</v>
      </c>
      <c r="N381" s="163">
        <v>0.37236585433331287</v>
      </c>
      <c r="O381" s="164">
        <v>28.471333569177975</v>
      </c>
      <c r="P381" s="170">
        <f t="shared" si="138"/>
        <v>49908.361256986478</v>
      </c>
      <c r="Q381" s="86">
        <f t="shared" si="153"/>
        <v>-0.94506059310872403</v>
      </c>
      <c r="R381" s="86">
        <f t="shared" si="154"/>
        <v>0</v>
      </c>
      <c r="S381" s="86">
        <f t="shared" si="155"/>
        <v>0</v>
      </c>
      <c r="T381" s="86">
        <f t="shared" si="156"/>
        <v>0</v>
      </c>
      <c r="U381" s="86">
        <f t="shared" si="157"/>
        <v>-8.8357360441388269E-2</v>
      </c>
      <c r="V381" s="86">
        <f t="shared" si="158"/>
        <v>0</v>
      </c>
      <c r="W381" s="86">
        <f t="shared" si="159"/>
        <v>0</v>
      </c>
      <c r="X381" s="86">
        <f t="shared" si="160"/>
        <v>0</v>
      </c>
      <c r="Y381" s="86">
        <f t="shared" si="161"/>
        <v>0</v>
      </c>
      <c r="Z381" s="86">
        <f t="shared" si="162"/>
        <v>0</v>
      </c>
      <c r="AA381" s="86">
        <f t="shared" si="163"/>
        <v>0</v>
      </c>
      <c r="AB381" s="86">
        <f t="shared" si="164"/>
        <v>0</v>
      </c>
      <c r="AD381" s="170">
        <f t="shared" si="139"/>
        <v>-2704.9834733397679</v>
      </c>
      <c r="AE381" s="170">
        <f t="shared" si="140"/>
        <v>0</v>
      </c>
      <c r="AF381" s="170">
        <f t="shared" si="141"/>
        <v>0</v>
      </c>
      <c r="AG381" s="170">
        <f t="shared" si="142"/>
        <v>0</v>
      </c>
      <c r="AH381" s="170">
        <f t="shared" si="143"/>
        <v>0</v>
      </c>
      <c r="AI381" s="170">
        <f t="shared" si="144"/>
        <v>0</v>
      </c>
      <c r="AJ381" s="170">
        <f t="shared" si="145"/>
        <v>0</v>
      </c>
      <c r="AK381" s="170">
        <f t="shared" si="146"/>
        <v>0</v>
      </c>
      <c r="AL381" s="170">
        <f t="shared" si="147"/>
        <v>0</v>
      </c>
      <c r="AM381" s="170">
        <f t="shared" si="148"/>
        <v>0</v>
      </c>
      <c r="AN381" s="170">
        <f t="shared" si="149"/>
        <v>0</v>
      </c>
      <c r="AO381" s="170">
        <f t="shared" si="150"/>
        <v>0</v>
      </c>
      <c r="AP381" s="170">
        <f t="shared" si="151"/>
        <v>2704.9834733397679</v>
      </c>
      <c r="AQ381" s="170">
        <f t="shared" si="152"/>
        <v>0</v>
      </c>
      <c r="AR381" s="170"/>
      <c r="AS381" s="170">
        <f>'Projection - England'!$B$13*'Eng19'!AP381</f>
        <v>0</v>
      </c>
      <c r="AT381" s="170">
        <f>'Projection - England'!$B$13*'Eng19'!AQ381</f>
        <v>0</v>
      </c>
      <c r="AU381" s="170">
        <f>'Projection - England'!$C$13*'Eng19'!AP381</f>
        <v>1498.832506051677</v>
      </c>
      <c r="AV381" s="170">
        <f>'Projection - England'!$C$13*'Eng19'!AQ381</f>
        <v>0</v>
      </c>
      <c r="AW381" s="170">
        <f>'Projection - England'!$D$13*'Eng19'!AP381</f>
        <v>0</v>
      </c>
      <c r="AX381" s="170">
        <f>'Projection - England'!$D$13*'Eng19'!AQ381</f>
        <v>0</v>
      </c>
      <c r="AY381" s="170">
        <f>'Projection - England'!$E$13*'Eng19'!AP381</f>
        <v>296.93520595337725</v>
      </c>
      <c r="AZ381" s="170">
        <f>'Projection - England'!$E$13*'Eng19'!AQ381</f>
        <v>0</v>
      </c>
      <c r="BA381" s="170">
        <f>'Projection - England'!$F$13*'Eng19'!AP381</f>
        <v>609.38910450879462</v>
      </c>
      <c r="BB381" s="170">
        <f>'Projection - England'!$F$13*'Eng19'!AQ381</f>
        <v>0</v>
      </c>
      <c r="BC381" s="170">
        <f>'Projection - England'!$G$13*'Eng19'!AP381</f>
        <v>299.82665682591966</v>
      </c>
      <c r="BD381" s="170">
        <f>'Projection - England'!$G$13*'Eng19'!AQ381</f>
        <v>0</v>
      </c>
    </row>
    <row r="382" spans="1:56" ht="19.95" customHeight="1">
      <c r="A382" s="132" t="s">
        <v>406</v>
      </c>
      <c r="B382" s="20" t="s">
        <v>401</v>
      </c>
      <c r="C382" s="20" t="s">
        <v>21</v>
      </c>
      <c r="D382" s="153">
        <v>6375.4086819531849</v>
      </c>
      <c r="E382" s="154">
        <v>9265.578944255456</v>
      </c>
      <c r="F382" s="155">
        <v>17993.937804572637</v>
      </c>
      <c r="G382" s="156">
        <v>15608.455574853713</v>
      </c>
      <c r="H382" s="157">
        <v>2668.2295834790202</v>
      </c>
      <c r="I382" s="158">
        <v>0</v>
      </c>
      <c r="J382" s="159">
        <v>3444.6545359911602</v>
      </c>
      <c r="K382" s="160">
        <v>0</v>
      </c>
      <c r="L382" s="161">
        <v>1752.1852064480199</v>
      </c>
      <c r="M382" s="162">
        <v>0</v>
      </c>
      <c r="N382" s="163">
        <v>1.3029308921129881</v>
      </c>
      <c r="O382" s="164">
        <v>99.622936999292961</v>
      </c>
      <c r="P382" s="170">
        <f t="shared" si="138"/>
        <v>57209.376199444603</v>
      </c>
      <c r="Q382" s="86">
        <f t="shared" si="153"/>
        <v>-0.94506059310872403</v>
      </c>
      <c r="R382" s="86">
        <f t="shared" si="154"/>
        <v>0</v>
      </c>
      <c r="S382" s="86">
        <f t="shared" si="155"/>
        <v>0</v>
      </c>
      <c r="T382" s="86">
        <f t="shared" si="156"/>
        <v>0</v>
      </c>
      <c r="U382" s="86">
        <f t="shared" si="157"/>
        <v>-8.8357360441388269E-2</v>
      </c>
      <c r="V382" s="86">
        <f t="shared" si="158"/>
        <v>0</v>
      </c>
      <c r="W382" s="86">
        <f t="shared" si="159"/>
        <v>0</v>
      </c>
      <c r="X382" s="86">
        <f t="shared" si="160"/>
        <v>0</v>
      </c>
      <c r="Y382" s="86">
        <f t="shared" si="161"/>
        <v>0</v>
      </c>
      <c r="Z382" s="86">
        <f t="shared" si="162"/>
        <v>0</v>
      </c>
      <c r="AA382" s="86">
        <f t="shared" si="163"/>
        <v>0</v>
      </c>
      <c r="AB382" s="86">
        <f t="shared" si="164"/>
        <v>0</v>
      </c>
      <c r="AD382" s="170">
        <f t="shared" si="139"/>
        <v>-6025.1475102771856</v>
      </c>
      <c r="AE382" s="170">
        <f t="shared" si="140"/>
        <v>0</v>
      </c>
      <c r="AF382" s="170">
        <f t="shared" si="141"/>
        <v>0</v>
      </c>
      <c r="AG382" s="170">
        <f t="shared" si="142"/>
        <v>0</v>
      </c>
      <c r="AH382" s="170">
        <f t="shared" si="143"/>
        <v>-235.75772304783109</v>
      </c>
      <c r="AI382" s="170">
        <f t="shared" si="144"/>
        <v>0</v>
      </c>
      <c r="AJ382" s="170">
        <f t="shared" si="145"/>
        <v>0</v>
      </c>
      <c r="AK382" s="170">
        <f t="shared" si="146"/>
        <v>0</v>
      </c>
      <c r="AL382" s="170">
        <f t="shared" si="147"/>
        <v>0</v>
      </c>
      <c r="AM382" s="170">
        <f t="shared" si="148"/>
        <v>0</v>
      </c>
      <c r="AN382" s="170">
        <f t="shared" si="149"/>
        <v>0</v>
      </c>
      <c r="AO382" s="170">
        <f t="shared" si="150"/>
        <v>0</v>
      </c>
      <c r="AP382" s="170">
        <f t="shared" si="151"/>
        <v>6260.9052333250165</v>
      </c>
      <c r="AQ382" s="170">
        <f t="shared" si="152"/>
        <v>0</v>
      </c>
      <c r="AR382" s="170"/>
      <c r="AS382" s="170">
        <f>'Projection - England'!$B$13*'Eng19'!AP382</f>
        <v>0</v>
      </c>
      <c r="AT382" s="170">
        <f>'Projection - England'!$B$13*'Eng19'!AQ382</f>
        <v>0</v>
      </c>
      <c r="AU382" s="170">
        <f>'Projection - England'!$C$13*'Eng19'!AP382</f>
        <v>3469.1702827412732</v>
      </c>
      <c r="AV382" s="170">
        <f>'Projection - England'!$C$13*'Eng19'!AQ382</f>
        <v>0</v>
      </c>
      <c r="AW382" s="170">
        <f>'Projection - England'!$D$13*'Eng19'!AP382</f>
        <v>0</v>
      </c>
      <c r="AX382" s="170">
        <f>'Projection - England'!$D$13*'Eng19'!AQ382</f>
        <v>0</v>
      </c>
      <c r="AY382" s="170">
        <f>'Projection - England'!$E$13*'Eng19'!AP382</f>
        <v>687.2807923726732</v>
      </c>
      <c r="AZ382" s="170">
        <f>'Projection - England'!$E$13*'Eng19'!AQ382</f>
        <v>0</v>
      </c>
      <c r="BA382" s="170">
        <f>'Projection - England'!$F$13*'Eng19'!AP382</f>
        <v>1410.4808665761198</v>
      </c>
      <c r="BB382" s="170">
        <f>'Projection - England'!$F$13*'Eng19'!AQ382</f>
        <v>0</v>
      </c>
      <c r="BC382" s="170">
        <f>'Projection - England'!$G$13*'Eng19'!AP382</f>
        <v>693.97329163495203</v>
      </c>
      <c r="BD382" s="170">
        <f>'Projection - England'!$G$13*'Eng19'!AQ382</f>
        <v>0</v>
      </c>
    </row>
    <row r="383" spans="1:56" ht="19.95" customHeight="1">
      <c r="A383" s="132" t="s">
        <v>407</v>
      </c>
      <c r="B383" s="20" t="s">
        <v>401</v>
      </c>
      <c r="C383" s="20" t="s">
        <v>21</v>
      </c>
      <c r="D383" s="153">
        <v>7439.1486155803241</v>
      </c>
      <c r="E383" s="154">
        <v>10811.545143893618</v>
      </c>
      <c r="F383" s="155">
        <v>14656.465795286984</v>
      </c>
      <c r="G383" s="156">
        <v>12713.43703277478</v>
      </c>
      <c r="H383" s="157">
        <v>2867.3323450163498</v>
      </c>
      <c r="I383" s="158">
        <v>0</v>
      </c>
      <c r="J383" s="159">
        <v>1583.86438007988</v>
      </c>
      <c r="K383" s="160">
        <v>0</v>
      </c>
      <c r="L383" s="161">
        <v>663.50968271306795</v>
      </c>
      <c r="M383" s="162">
        <v>0</v>
      </c>
      <c r="N383" s="163">
        <v>2.6278274147567431</v>
      </c>
      <c r="O383" s="164">
        <v>200.92538028687997</v>
      </c>
      <c r="P383" s="170">
        <f t="shared" si="138"/>
        <v>50938.856203046635</v>
      </c>
      <c r="Q383" s="86">
        <f t="shared" si="153"/>
        <v>-0.94506059310872403</v>
      </c>
      <c r="R383" s="86">
        <f t="shared" si="154"/>
        <v>0</v>
      </c>
      <c r="S383" s="86">
        <f t="shared" si="155"/>
        <v>0</v>
      </c>
      <c r="T383" s="86">
        <f t="shared" si="156"/>
        <v>0</v>
      </c>
      <c r="U383" s="86">
        <f t="shared" si="157"/>
        <v>-8.8357360441388269E-2</v>
      </c>
      <c r="V383" s="86">
        <f t="shared" si="158"/>
        <v>0</v>
      </c>
      <c r="W383" s="86">
        <f t="shared" si="159"/>
        <v>0</v>
      </c>
      <c r="X383" s="86">
        <f t="shared" si="160"/>
        <v>0</v>
      </c>
      <c r="Y383" s="86">
        <f t="shared" si="161"/>
        <v>0</v>
      </c>
      <c r="Z383" s="86">
        <f t="shared" si="162"/>
        <v>0</v>
      </c>
      <c r="AA383" s="86">
        <f t="shared" si="163"/>
        <v>0</v>
      </c>
      <c r="AB383" s="86">
        <f t="shared" si="164"/>
        <v>0</v>
      </c>
      <c r="AD383" s="170">
        <f t="shared" si="139"/>
        <v>-7030.4462028642847</v>
      </c>
      <c r="AE383" s="170">
        <f t="shared" si="140"/>
        <v>0</v>
      </c>
      <c r="AF383" s="170">
        <f t="shared" si="141"/>
        <v>0</v>
      </c>
      <c r="AG383" s="170">
        <f t="shared" si="142"/>
        <v>0</v>
      </c>
      <c r="AH383" s="170">
        <f t="shared" si="143"/>
        <v>-253.34991751386067</v>
      </c>
      <c r="AI383" s="170">
        <f t="shared" si="144"/>
        <v>0</v>
      </c>
      <c r="AJ383" s="170">
        <f t="shared" si="145"/>
        <v>0</v>
      </c>
      <c r="AK383" s="170">
        <f t="shared" si="146"/>
        <v>0</v>
      </c>
      <c r="AL383" s="170">
        <f t="shared" si="147"/>
        <v>0</v>
      </c>
      <c r="AM383" s="170">
        <f t="shared" si="148"/>
        <v>0</v>
      </c>
      <c r="AN383" s="170">
        <f t="shared" si="149"/>
        <v>0</v>
      </c>
      <c r="AO383" s="170">
        <f t="shared" si="150"/>
        <v>0</v>
      </c>
      <c r="AP383" s="170">
        <f t="shared" si="151"/>
        <v>7283.7961203781451</v>
      </c>
      <c r="AQ383" s="170">
        <f t="shared" si="152"/>
        <v>0</v>
      </c>
      <c r="AR383" s="170"/>
      <c r="AS383" s="170">
        <f>'Projection - England'!$B$13*'Eng19'!AP383</f>
        <v>0</v>
      </c>
      <c r="AT383" s="170">
        <f>'Projection - England'!$B$13*'Eng19'!AQ383</f>
        <v>0</v>
      </c>
      <c r="AU383" s="170">
        <f>'Projection - England'!$C$13*'Eng19'!AP383</f>
        <v>4035.9545632257436</v>
      </c>
      <c r="AV383" s="170">
        <f>'Projection - England'!$C$13*'Eng19'!AQ383</f>
        <v>0</v>
      </c>
      <c r="AW383" s="170">
        <f>'Projection - England'!$D$13*'Eng19'!AP383</f>
        <v>0</v>
      </c>
      <c r="AX383" s="170">
        <f>'Projection - England'!$D$13*'Eng19'!AQ383</f>
        <v>0</v>
      </c>
      <c r="AY383" s="170">
        <f>'Projection - England'!$E$13*'Eng19'!AP383</f>
        <v>799.56699271678974</v>
      </c>
      <c r="AZ383" s="170">
        <f>'Projection - England'!$E$13*'Eng19'!AQ383</f>
        <v>0</v>
      </c>
      <c r="BA383" s="170">
        <f>'Projection - England'!$F$13*'Eng19'!AP383</f>
        <v>1640.921668826898</v>
      </c>
      <c r="BB383" s="170">
        <f>'Projection - England'!$F$13*'Eng19'!AQ383</f>
        <v>0</v>
      </c>
      <c r="BC383" s="170">
        <f>'Projection - England'!$G$13*'Eng19'!AP383</f>
        <v>807.35289560871581</v>
      </c>
      <c r="BD383" s="170">
        <f>'Projection - England'!$G$13*'Eng19'!AQ383</f>
        <v>0</v>
      </c>
    </row>
    <row r="384" spans="1:56" ht="19.95" customHeight="1">
      <c r="A384" s="132" t="s">
        <v>408</v>
      </c>
      <c r="B384" s="20" t="s">
        <v>401</v>
      </c>
      <c r="C384" s="20" t="s">
        <v>21</v>
      </c>
      <c r="D384" s="153">
        <v>8629.2759327038275</v>
      </c>
      <c r="E384" s="154">
        <v>12541.194043381025</v>
      </c>
      <c r="F384" s="155">
        <v>14288.679795560131</v>
      </c>
      <c r="G384" s="156">
        <v>12394.408952310319</v>
      </c>
      <c r="H384" s="157">
        <v>4712.1201062031296</v>
      </c>
      <c r="I384" s="158">
        <v>0</v>
      </c>
      <c r="J384" s="159">
        <v>3741.4485512332499</v>
      </c>
      <c r="K384" s="160">
        <v>0</v>
      </c>
      <c r="L384" s="161">
        <v>62.318075611747098</v>
      </c>
      <c r="M384" s="162">
        <v>0</v>
      </c>
      <c r="N384" s="163">
        <v>4.6339933445835223E-2</v>
      </c>
      <c r="O384" s="164">
        <v>3.5431812217907974</v>
      </c>
      <c r="P384" s="170">
        <f t="shared" si="138"/>
        <v>56373.034978158663</v>
      </c>
      <c r="Q384" s="86">
        <f t="shared" si="153"/>
        <v>-0.94506059310872403</v>
      </c>
      <c r="R384" s="86">
        <f t="shared" si="154"/>
        <v>0</v>
      </c>
      <c r="S384" s="86">
        <f t="shared" si="155"/>
        <v>0</v>
      </c>
      <c r="T384" s="86">
        <f t="shared" si="156"/>
        <v>0</v>
      </c>
      <c r="U384" s="86">
        <f t="shared" si="157"/>
        <v>-8.8357360441388269E-2</v>
      </c>
      <c r="V384" s="86">
        <f t="shared" si="158"/>
        <v>0</v>
      </c>
      <c r="W384" s="86">
        <f t="shared" si="159"/>
        <v>0</v>
      </c>
      <c r="X384" s="86">
        <f t="shared" si="160"/>
        <v>0</v>
      </c>
      <c r="Y384" s="86">
        <f t="shared" si="161"/>
        <v>0</v>
      </c>
      <c r="Z384" s="86">
        <f t="shared" si="162"/>
        <v>0</v>
      </c>
      <c r="AA384" s="86">
        <f t="shared" si="163"/>
        <v>0</v>
      </c>
      <c r="AB384" s="86">
        <f t="shared" si="164"/>
        <v>0</v>
      </c>
      <c r="AD384" s="170">
        <f t="shared" si="139"/>
        <v>-8155.1886310599166</v>
      </c>
      <c r="AE384" s="170">
        <f t="shared" si="140"/>
        <v>0</v>
      </c>
      <c r="AF384" s="170">
        <f t="shared" si="141"/>
        <v>0</v>
      </c>
      <c r="AG384" s="170">
        <f t="shared" si="142"/>
        <v>0</v>
      </c>
      <c r="AH384" s="170">
        <f t="shared" si="143"/>
        <v>-416.3504946669027</v>
      </c>
      <c r="AI384" s="170">
        <f t="shared" si="144"/>
        <v>0</v>
      </c>
      <c r="AJ384" s="170">
        <f t="shared" si="145"/>
        <v>0</v>
      </c>
      <c r="AK384" s="170">
        <f t="shared" si="146"/>
        <v>0</v>
      </c>
      <c r="AL384" s="170">
        <f t="shared" si="147"/>
        <v>0</v>
      </c>
      <c r="AM384" s="170">
        <f t="shared" si="148"/>
        <v>0</v>
      </c>
      <c r="AN384" s="170">
        <f t="shared" si="149"/>
        <v>0</v>
      </c>
      <c r="AO384" s="170">
        <f t="shared" si="150"/>
        <v>0</v>
      </c>
      <c r="AP384" s="170">
        <f t="shared" si="151"/>
        <v>8571.5391257268202</v>
      </c>
      <c r="AQ384" s="170">
        <f t="shared" si="152"/>
        <v>0</v>
      </c>
      <c r="AR384" s="170"/>
      <c r="AS384" s="170">
        <f>'Projection - England'!$B$13*'Eng19'!AP384</f>
        <v>0</v>
      </c>
      <c r="AT384" s="170">
        <f>'Projection - England'!$B$13*'Eng19'!AQ384</f>
        <v>0</v>
      </c>
      <c r="AU384" s="170">
        <f>'Projection - England'!$C$13*'Eng19'!AP384</f>
        <v>4749.4935163766177</v>
      </c>
      <c r="AV384" s="170">
        <f>'Projection - England'!$C$13*'Eng19'!AQ384</f>
        <v>0</v>
      </c>
      <c r="AW384" s="170">
        <f>'Projection - England'!$D$13*'Eng19'!AP384</f>
        <v>0</v>
      </c>
      <c r="AX384" s="170">
        <f>'Projection - England'!$D$13*'Eng19'!AQ384</f>
        <v>0</v>
      </c>
      <c r="AY384" s="170">
        <f>'Projection - England'!$E$13*'Eng19'!AP384</f>
        <v>940.92690795358067</v>
      </c>
      <c r="AZ384" s="170">
        <f>'Projection - England'!$E$13*'Eng19'!AQ384</f>
        <v>0</v>
      </c>
      <c r="BA384" s="170">
        <f>'Projection - England'!$F$13*'Eng19'!AP384</f>
        <v>1931.0293772847247</v>
      </c>
      <c r="BB384" s="170">
        <f>'Projection - England'!$F$13*'Eng19'!AQ384</f>
        <v>0</v>
      </c>
      <c r="BC384" s="170">
        <f>'Projection - England'!$G$13*'Eng19'!AP384</f>
        <v>950.0893241118996</v>
      </c>
      <c r="BD384" s="170">
        <f>'Projection - England'!$G$13*'Eng19'!AQ384</f>
        <v>0</v>
      </c>
    </row>
    <row r="385" spans="1:56" ht="19.95" customHeight="1">
      <c r="A385" s="132" t="s">
        <v>409</v>
      </c>
      <c r="B385" s="20" t="s">
        <v>401</v>
      </c>
      <c r="C385" s="20" t="s">
        <v>21</v>
      </c>
      <c r="D385" s="153">
        <v>6774.1574559265982</v>
      </c>
      <c r="E385" s="154">
        <v>9845.0928904961293</v>
      </c>
      <c r="F385" s="155">
        <v>13343.174838843583</v>
      </c>
      <c r="G385" s="156">
        <v>11574.25094837613</v>
      </c>
      <c r="H385" s="157">
        <v>3601.5521143497099</v>
      </c>
      <c r="I385" s="158">
        <v>0</v>
      </c>
      <c r="J385" s="159">
        <v>2421.3617314135699</v>
      </c>
      <c r="K385" s="160">
        <v>0</v>
      </c>
      <c r="L385" s="161">
        <v>2096.2283646801002</v>
      </c>
      <c r="M385" s="162">
        <v>0</v>
      </c>
      <c r="N385" s="163">
        <v>1.5587625572994572</v>
      </c>
      <c r="O385" s="164">
        <v>119.18399124827431</v>
      </c>
      <c r="P385" s="170">
        <f t="shared" si="138"/>
        <v>49776.56109789139</v>
      </c>
      <c r="Q385" s="86">
        <f t="shared" si="153"/>
        <v>-0.94506059310872403</v>
      </c>
      <c r="R385" s="86">
        <f t="shared" si="154"/>
        <v>0</v>
      </c>
      <c r="S385" s="86">
        <f t="shared" si="155"/>
        <v>0</v>
      </c>
      <c r="T385" s="86">
        <f t="shared" si="156"/>
        <v>0</v>
      </c>
      <c r="U385" s="86">
        <f t="shared" si="157"/>
        <v>-8.8357360441388269E-2</v>
      </c>
      <c r="V385" s="86">
        <f t="shared" si="158"/>
        <v>0</v>
      </c>
      <c r="W385" s="86">
        <f t="shared" si="159"/>
        <v>0</v>
      </c>
      <c r="X385" s="86">
        <f t="shared" si="160"/>
        <v>0</v>
      </c>
      <c r="Y385" s="86">
        <f t="shared" si="161"/>
        <v>0</v>
      </c>
      <c r="Z385" s="86">
        <f t="shared" si="162"/>
        <v>0</v>
      </c>
      <c r="AA385" s="86">
        <f t="shared" si="163"/>
        <v>0</v>
      </c>
      <c r="AB385" s="86">
        <f t="shared" si="164"/>
        <v>0</v>
      </c>
      <c r="AD385" s="170">
        <f t="shared" si="139"/>
        <v>-6401.9892631098764</v>
      </c>
      <c r="AE385" s="170">
        <f t="shared" si="140"/>
        <v>0</v>
      </c>
      <c r="AF385" s="170">
        <f t="shared" si="141"/>
        <v>0</v>
      </c>
      <c r="AG385" s="170">
        <f t="shared" si="142"/>
        <v>0</v>
      </c>
      <c r="AH385" s="170">
        <f t="shared" si="143"/>
        <v>-318.22363831604133</v>
      </c>
      <c r="AI385" s="170">
        <f t="shared" si="144"/>
        <v>0</v>
      </c>
      <c r="AJ385" s="170">
        <f t="shared" si="145"/>
        <v>0</v>
      </c>
      <c r="AK385" s="170">
        <f t="shared" si="146"/>
        <v>0</v>
      </c>
      <c r="AL385" s="170">
        <f t="shared" si="147"/>
        <v>0</v>
      </c>
      <c r="AM385" s="170">
        <f t="shared" si="148"/>
        <v>0</v>
      </c>
      <c r="AN385" s="170">
        <f t="shared" si="149"/>
        <v>0</v>
      </c>
      <c r="AO385" s="170">
        <f t="shared" si="150"/>
        <v>0</v>
      </c>
      <c r="AP385" s="170">
        <f t="shared" si="151"/>
        <v>6720.2129014259181</v>
      </c>
      <c r="AQ385" s="170">
        <f t="shared" si="152"/>
        <v>0</v>
      </c>
      <c r="AR385" s="170"/>
      <c r="AS385" s="170">
        <f>'Projection - England'!$B$13*'Eng19'!AP385</f>
        <v>0</v>
      </c>
      <c r="AT385" s="170">
        <f>'Projection - England'!$B$13*'Eng19'!AQ385</f>
        <v>0</v>
      </c>
      <c r="AU385" s="170">
        <f>'Projection - England'!$C$13*'Eng19'!AP385</f>
        <v>3723.6728591945212</v>
      </c>
      <c r="AV385" s="170">
        <f>'Projection - England'!$C$13*'Eng19'!AQ385</f>
        <v>0</v>
      </c>
      <c r="AW385" s="170">
        <f>'Projection - England'!$D$13*'Eng19'!AP385</f>
        <v>0</v>
      </c>
      <c r="AX385" s="170">
        <f>'Projection - England'!$D$13*'Eng19'!AQ385</f>
        <v>0</v>
      </c>
      <c r="AY385" s="170">
        <f>'Projection - England'!$E$13*'Eng19'!AP385</f>
        <v>737.70055218551829</v>
      </c>
      <c r="AZ385" s="170">
        <f>'Projection - England'!$E$13*'Eng19'!AQ385</f>
        <v>0</v>
      </c>
      <c r="BA385" s="170">
        <f>'Projection - England'!$F$13*'Eng19'!AP385</f>
        <v>1513.9554686639653</v>
      </c>
      <c r="BB385" s="170">
        <f>'Projection - England'!$F$13*'Eng19'!AQ385</f>
        <v>0</v>
      </c>
      <c r="BC385" s="170">
        <f>'Projection - England'!$G$13*'Eng19'!AP385</f>
        <v>744.88402138191509</v>
      </c>
      <c r="BD385" s="170">
        <f>'Projection - England'!$G$13*'Eng19'!AQ385</f>
        <v>0</v>
      </c>
    </row>
    <row r="386" spans="1:56" ht="19.95" customHeight="1">
      <c r="A386" s="132" t="s">
        <v>410</v>
      </c>
      <c r="B386" s="20" t="s">
        <v>401</v>
      </c>
      <c r="C386" s="20" t="s">
        <v>21</v>
      </c>
      <c r="D386" s="153">
        <v>11049.686061378077</v>
      </c>
      <c r="E386" s="154">
        <v>16058.851066402822</v>
      </c>
      <c r="F386" s="155">
        <v>10745.114812623144</v>
      </c>
      <c r="G386" s="156">
        <v>9320.619478684157</v>
      </c>
      <c r="H386" s="157">
        <v>3957.5343144170702</v>
      </c>
      <c r="I386" s="158">
        <v>0</v>
      </c>
      <c r="J386" s="159">
        <v>1432.0024291300001</v>
      </c>
      <c r="K386" s="160">
        <v>0</v>
      </c>
      <c r="L386" s="161">
        <v>0</v>
      </c>
      <c r="M386" s="162">
        <v>0</v>
      </c>
      <c r="N386" s="163">
        <v>8.8033806008964248</v>
      </c>
      <c r="O386" s="164">
        <v>673.11216296485566</v>
      </c>
      <c r="P386" s="170">
        <f t="shared" si="138"/>
        <v>53245.723706201024</v>
      </c>
      <c r="Q386" s="86">
        <f t="shared" si="153"/>
        <v>-0.94506059310872403</v>
      </c>
      <c r="R386" s="86">
        <f t="shared" si="154"/>
        <v>0</v>
      </c>
      <c r="S386" s="86">
        <f t="shared" si="155"/>
        <v>0</v>
      </c>
      <c r="T386" s="86">
        <f t="shared" si="156"/>
        <v>0</v>
      </c>
      <c r="U386" s="86">
        <f t="shared" si="157"/>
        <v>-8.8357360441388269E-2</v>
      </c>
      <c r="V386" s="86">
        <f t="shared" si="158"/>
        <v>0</v>
      </c>
      <c r="W386" s="86">
        <f t="shared" si="159"/>
        <v>0</v>
      </c>
      <c r="X386" s="86">
        <f t="shared" si="160"/>
        <v>0</v>
      </c>
      <c r="Y386" s="86">
        <f t="shared" si="161"/>
        <v>0</v>
      </c>
      <c r="Z386" s="86">
        <f t="shared" si="162"/>
        <v>0</v>
      </c>
      <c r="AA386" s="86">
        <f t="shared" si="163"/>
        <v>0</v>
      </c>
      <c r="AB386" s="86">
        <f t="shared" si="164"/>
        <v>0</v>
      </c>
      <c r="AD386" s="170">
        <f t="shared" si="139"/>
        <v>-10442.622862831167</v>
      </c>
      <c r="AE386" s="170">
        <f t="shared" si="140"/>
        <v>0</v>
      </c>
      <c r="AF386" s="170">
        <f t="shared" si="141"/>
        <v>0</v>
      </c>
      <c r="AG386" s="170">
        <f t="shared" si="142"/>
        <v>0</v>
      </c>
      <c r="AH386" s="170">
        <f t="shared" si="143"/>
        <v>-349.67728587811149</v>
      </c>
      <c r="AI386" s="170">
        <f t="shared" si="144"/>
        <v>0</v>
      </c>
      <c r="AJ386" s="170">
        <f t="shared" si="145"/>
        <v>0</v>
      </c>
      <c r="AK386" s="170">
        <f t="shared" si="146"/>
        <v>0</v>
      </c>
      <c r="AL386" s="170">
        <f t="shared" si="147"/>
        <v>0</v>
      </c>
      <c r="AM386" s="170">
        <f t="shared" si="148"/>
        <v>0</v>
      </c>
      <c r="AN386" s="170">
        <f t="shared" si="149"/>
        <v>0</v>
      </c>
      <c r="AO386" s="170">
        <f t="shared" si="150"/>
        <v>0</v>
      </c>
      <c r="AP386" s="170">
        <f t="shared" si="151"/>
        <v>10792.300148709279</v>
      </c>
      <c r="AQ386" s="170">
        <f t="shared" si="152"/>
        <v>0</v>
      </c>
      <c r="AR386" s="170"/>
      <c r="AS386" s="170">
        <f>'Projection - England'!$B$13*'Eng19'!AP386</f>
        <v>0</v>
      </c>
      <c r="AT386" s="170">
        <f>'Projection - England'!$B$13*'Eng19'!AQ386</f>
        <v>0</v>
      </c>
      <c r="AU386" s="170">
        <f>'Projection - England'!$C$13*'Eng19'!AP386</f>
        <v>5980.0181544103643</v>
      </c>
      <c r="AV386" s="170">
        <f>'Projection - England'!$C$13*'Eng19'!AQ386</f>
        <v>0</v>
      </c>
      <c r="AW386" s="170">
        <f>'Projection - England'!$D$13*'Eng19'!AP386</f>
        <v>0</v>
      </c>
      <c r="AX386" s="170">
        <f>'Projection - England'!$D$13*'Eng19'!AQ386</f>
        <v>0</v>
      </c>
      <c r="AY386" s="170">
        <f>'Projection - England'!$E$13*'Eng19'!AP386</f>
        <v>1184.7073739829568</v>
      </c>
      <c r="AZ386" s="170">
        <f>'Projection - England'!$E$13*'Eng19'!AQ386</f>
        <v>0</v>
      </c>
      <c r="BA386" s="170">
        <f>'Projection - England'!$F$13*'Eng19'!AP386</f>
        <v>2431.3309815131688</v>
      </c>
      <c r="BB386" s="170">
        <f>'Projection - England'!$F$13*'Eng19'!AQ386</f>
        <v>0</v>
      </c>
      <c r="BC386" s="170">
        <f>'Projection - England'!$G$13*'Eng19'!AP386</f>
        <v>1196.2436388027918</v>
      </c>
      <c r="BD386" s="170">
        <f>'Projection - England'!$G$13*'Eng19'!AQ386</f>
        <v>0</v>
      </c>
    </row>
    <row r="387" spans="1:56" ht="19.95" customHeight="1">
      <c r="A387" s="132" t="s">
        <v>411</v>
      </c>
      <c r="B387" s="20" t="s">
        <v>401</v>
      </c>
      <c r="C387" s="20" t="s">
        <v>21</v>
      </c>
      <c r="D387" s="153">
        <v>12739.311925067295</v>
      </c>
      <c r="E387" s="154">
        <v>18514.436677813705</v>
      </c>
      <c r="F387" s="155">
        <v>7551.757764477481</v>
      </c>
      <c r="G387" s="156">
        <v>6550.610369951919</v>
      </c>
      <c r="H387" s="157">
        <v>8560.0236070457395</v>
      </c>
      <c r="I387" s="158">
        <v>0</v>
      </c>
      <c r="J387" s="159">
        <v>2768.7750878429702</v>
      </c>
      <c r="K387" s="160">
        <v>0</v>
      </c>
      <c r="L387" s="161">
        <v>0</v>
      </c>
      <c r="M387" s="162">
        <v>0</v>
      </c>
      <c r="N387" s="163">
        <v>2.8845751663789899E-3</v>
      </c>
      <c r="O387" s="164">
        <v>0.22055647909603701</v>
      </c>
      <c r="P387" s="170">
        <f t="shared" si="138"/>
        <v>56685.138873253374</v>
      </c>
      <c r="Q387" s="86">
        <f t="shared" si="153"/>
        <v>-0.94506059310872403</v>
      </c>
      <c r="R387" s="86">
        <f t="shared" si="154"/>
        <v>0</v>
      </c>
      <c r="S387" s="86">
        <f t="shared" si="155"/>
        <v>0</v>
      </c>
      <c r="T387" s="86">
        <f t="shared" si="156"/>
        <v>0</v>
      </c>
      <c r="U387" s="86">
        <f t="shared" si="157"/>
        <v>-8.8357360441388269E-2</v>
      </c>
      <c r="V387" s="86">
        <f t="shared" si="158"/>
        <v>0</v>
      </c>
      <c r="W387" s="86">
        <f t="shared" si="159"/>
        <v>0</v>
      </c>
      <c r="X387" s="86">
        <f t="shared" si="160"/>
        <v>0</v>
      </c>
      <c r="Y387" s="86">
        <f t="shared" si="161"/>
        <v>0</v>
      </c>
      <c r="Z387" s="86">
        <f t="shared" si="162"/>
        <v>0</v>
      </c>
      <c r="AA387" s="86">
        <f t="shared" si="163"/>
        <v>0</v>
      </c>
      <c r="AB387" s="86">
        <f t="shared" si="164"/>
        <v>0</v>
      </c>
      <c r="AD387" s="170">
        <f t="shared" si="139"/>
        <v>-12039.421683701139</v>
      </c>
      <c r="AE387" s="170">
        <f t="shared" si="140"/>
        <v>0</v>
      </c>
      <c r="AF387" s="170">
        <f t="shared" si="141"/>
        <v>0</v>
      </c>
      <c r="AG387" s="170">
        <f t="shared" si="142"/>
        <v>0</v>
      </c>
      <c r="AH387" s="170">
        <f t="shared" si="143"/>
        <v>-756.341091234533</v>
      </c>
      <c r="AI387" s="170">
        <f t="shared" si="144"/>
        <v>0</v>
      </c>
      <c r="AJ387" s="170">
        <f t="shared" si="145"/>
        <v>0</v>
      </c>
      <c r="AK387" s="170">
        <f t="shared" si="146"/>
        <v>0</v>
      </c>
      <c r="AL387" s="170">
        <f t="shared" si="147"/>
        <v>0</v>
      </c>
      <c r="AM387" s="170">
        <f t="shared" si="148"/>
        <v>0</v>
      </c>
      <c r="AN387" s="170">
        <f t="shared" si="149"/>
        <v>0</v>
      </c>
      <c r="AO387" s="170">
        <f t="shared" si="150"/>
        <v>0</v>
      </c>
      <c r="AP387" s="170">
        <f t="shared" si="151"/>
        <v>12795.762774935672</v>
      </c>
      <c r="AQ387" s="170">
        <f t="shared" si="152"/>
        <v>0</v>
      </c>
      <c r="AR387" s="170"/>
      <c r="AS387" s="170">
        <f>'Projection - England'!$B$13*'Eng19'!AP387</f>
        <v>0</v>
      </c>
      <c r="AT387" s="170">
        <f>'Projection - England'!$B$13*'Eng19'!AQ387</f>
        <v>0</v>
      </c>
      <c r="AU387" s="170">
        <f>'Projection - England'!$C$13*'Eng19'!AP387</f>
        <v>7090.137657336657</v>
      </c>
      <c r="AV387" s="170">
        <f>'Projection - England'!$C$13*'Eng19'!AQ387</f>
        <v>0</v>
      </c>
      <c r="AW387" s="170">
        <f>'Projection - England'!$D$13*'Eng19'!AP387</f>
        <v>0</v>
      </c>
      <c r="AX387" s="170">
        <f>'Projection - England'!$D$13*'Eng19'!AQ387</f>
        <v>0</v>
      </c>
      <c r="AY387" s="170">
        <f>'Projection - England'!$E$13*'Eng19'!AP387</f>
        <v>1404.6342583435196</v>
      </c>
      <c r="AZ387" s="170">
        <f>'Projection - England'!$E$13*'Eng19'!AQ387</f>
        <v>0</v>
      </c>
      <c r="BA387" s="170">
        <f>'Projection - England'!$F$13*'Eng19'!AP387</f>
        <v>2882.6787652412313</v>
      </c>
      <c r="BB387" s="170">
        <f>'Projection - England'!$F$13*'Eng19'!AQ387</f>
        <v>0</v>
      </c>
      <c r="BC387" s="170">
        <f>'Projection - England'!$G$13*'Eng19'!AP387</f>
        <v>1418.3120940142685</v>
      </c>
      <c r="BD387" s="170">
        <f>'Projection - England'!$G$13*'Eng19'!AQ387</f>
        <v>0</v>
      </c>
    </row>
    <row r="388" spans="1:56" ht="19.95" customHeight="1">
      <c r="A388" s="132" t="s">
        <v>412</v>
      </c>
      <c r="B388" s="20" t="s">
        <v>401</v>
      </c>
      <c r="C388" s="20" t="s">
        <v>21</v>
      </c>
      <c r="D388" s="153">
        <v>11001.612917086535</v>
      </c>
      <c r="E388" s="154">
        <v>15988.984876523464</v>
      </c>
      <c r="F388" s="155">
        <v>1425.6149449933644</v>
      </c>
      <c r="G388" s="156">
        <v>1236.6191201417757</v>
      </c>
      <c r="H388" s="157">
        <v>11402.007214162861</v>
      </c>
      <c r="I388" s="158">
        <v>15543.068248872338</v>
      </c>
      <c r="J388" s="159">
        <v>0</v>
      </c>
      <c r="K388" s="160">
        <v>0</v>
      </c>
      <c r="L388" s="161">
        <v>0</v>
      </c>
      <c r="M388" s="162">
        <v>0</v>
      </c>
      <c r="N388" s="163">
        <v>5.3204920588047484</v>
      </c>
      <c r="O388" s="164">
        <v>406.80825697513626</v>
      </c>
      <c r="P388" s="170">
        <f t="shared" ref="P388:P451" si="165">O388+N388+M388+L388+K388+J388+I388+H388+G388+F388+E388+D388</f>
        <v>57010.036070814283</v>
      </c>
      <c r="Q388" s="86">
        <f t="shared" si="153"/>
        <v>-0.94506059310872403</v>
      </c>
      <c r="R388" s="86">
        <f t="shared" si="154"/>
        <v>0</v>
      </c>
      <c r="S388" s="86">
        <f t="shared" si="155"/>
        <v>0</v>
      </c>
      <c r="T388" s="86">
        <f t="shared" si="156"/>
        <v>0</v>
      </c>
      <c r="U388" s="86">
        <f t="shared" si="157"/>
        <v>-8.8357360441388269E-2</v>
      </c>
      <c r="V388" s="86">
        <f t="shared" si="158"/>
        <v>0</v>
      </c>
      <c r="W388" s="86">
        <f t="shared" si="159"/>
        <v>0</v>
      </c>
      <c r="X388" s="86">
        <f t="shared" si="160"/>
        <v>0</v>
      </c>
      <c r="Y388" s="86">
        <f t="shared" si="161"/>
        <v>0</v>
      </c>
      <c r="Z388" s="86">
        <f t="shared" si="162"/>
        <v>0</v>
      </c>
      <c r="AA388" s="86">
        <f t="shared" si="163"/>
        <v>0</v>
      </c>
      <c r="AB388" s="86">
        <f t="shared" si="164"/>
        <v>0</v>
      </c>
      <c r="AD388" s="170">
        <f t="shared" ref="AD388:AD451" si="166">Q388*D388</f>
        <v>-10397.190828574401</v>
      </c>
      <c r="AE388" s="170">
        <f t="shared" ref="AE388:AE451" si="167">R388*E388</f>
        <v>0</v>
      </c>
      <c r="AF388" s="170">
        <f t="shared" ref="AF388:AF451" si="168">S388*F388</f>
        <v>0</v>
      </c>
      <c r="AG388" s="170">
        <f t="shared" ref="AG388:AG451" si="169">T388*G388</f>
        <v>0</v>
      </c>
      <c r="AH388" s="170">
        <f t="shared" ref="AH388:AH451" si="170">U388*H388</f>
        <v>-1007.4512611770972</v>
      </c>
      <c r="AI388" s="170">
        <f t="shared" ref="AI388:AI451" si="171">V388*I388</f>
        <v>0</v>
      </c>
      <c r="AJ388" s="170">
        <f t="shared" ref="AJ388:AJ451" si="172">W388*J388</f>
        <v>0</v>
      </c>
      <c r="AK388" s="170">
        <f t="shared" ref="AK388:AK451" si="173">X388*K388</f>
        <v>0</v>
      </c>
      <c r="AL388" s="170">
        <f t="shared" ref="AL388:AL451" si="174">Y388*L388</f>
        <v>0</v>
      </c>
      <c r="AM388" s="170">
        <f t="shared" ref="AM388:AM451" si="175">Z388*M388</f>
        <v>0</v>
      </c>
      <c r="AN388" s="170">
        <f t="shared" ref="AN388:AN451" si="176">AA388*N388</f>
        <v>0</v>
      </c>
      <c r="AO388" s="170">
        <f t="shared" ref="AO388:AO451" si="177">AB388*O388</f>
        <v>0</v>
      </c>
      <c r="AP388" s="170">
        <f t="shared" ref="AP388:AP451" si="178">-(AD388+AF388+AH388+AJ388+AL388+AN388)</f>
        <v>11404.642089751498</v>
      </c>
      <c r="AQ388" s="170">
        <f t="shared" ref="AQ388:AQ451" si="179">-(AE388+AG388+AI388+AK388+AM388+AO388)</f>
        <v>0</v>
      </c>
      <c r="AR388" s="170"/>
      <c r="AS388" s="170">
        <f>'Projection - England'!$B$13*'Eng19'!AP388</f>
        <v>0</v>
      </c>
      <c r="AT388" s="170">
        <f>'Projection - England'!$B$13*'Eng19'!AQ388</f>
        <v>0</v>
      </c>
      <c r="AU388" s="170">
        <f>'Projection - England'!$C$13*'Eng19'!AP388</f>
        <v>6319.3170873238723</v>
      </c>
      <c r="AV388" s="170">
        <f>'Projection - England'!$C$13*'Eng19'!AQ388</f>
        <v>0</v>
      </c>
      <c r="AW388" s="170">
        <f>'Projection - England'!$D$13*'Eng19'!AP388</f>
        <v>0</v>
      </c>
      <c r="AX388" s="170">
        <f>'Projection - England'!$D$13*'Eng19'!AQ388</f>
        <v>0</v>
      </c>
      <c r="AY388" s="170">
        <f>'Projection - England'!$E$13*'Eng19'!AP388</f>
        <v>1251.9262247335557</v>
      </c>
      <c r="AZ388" s="170">
        <f>'Projection - England'!$E$13*'Eng19'!AQ388</f>
        <v>0</v>
      </c>
      <c r="BA388" s="170">
        <f>'Projection - England'!$F$13*'Eng19'!AP388</f>
        <v>2569.2817345520302</v>
      </c>
      <c r="BB388" s="170">
        <f>'Projection - England'!$F$13*'Eng19'!AQ388</f>
        <v>0</v>
      </c>
      <c r="BC388" s="170">
        <f>'Projection - England'!$G$13*'Eng19'!AP388</f>
        <v>1264.1170431420433</v>
      </c>
      <c r="BD388" s="170">
        <f>'Projection - England'!$G$13*'Eng19'!AQ388</f>
        <v>0</v>
      </c>
    </row>
    <row r="389" spans="1:56" ht="19.95" customHeight="1">
      <c r="A389" s="132" t="s">
        <v>413</v>
      </c>
      <c r="B389" s="20" t="s">
        <v>401</v>
      </c>
      <c r="C389" s="20" t="s">
        <v>21</v>
      </c>
      <c r="D389" s="153">
        <v>11870.787854531178</v>
      </c>
      <c r="E389" s="154">
        <v>17252.183739689419</v>
      </c>
      <c r="F389" s="155">
        <v>3648.6627610473879</v>
      </c>
      <c r="G389" s="156">
        <v>3164.9542880468925</v>
      </c>
      <c r="H389" s="157">
        <v>10108.109654912301</v>
      </c>
      <c r="I389" s="158">
        <v>3731.6810303342991</v>
      </c>
      <c r="J389" s="159">
        <v>764.168946000137</v>
      </c>
      <c r="K389" s="160">
        <v>0</v>
      </c>
      <c r="L389" s="161">
        <v>0</v>
      </c>
      <c r="M389" s="162">
        <v>0</v>
      </c>
      <c r="N389" s="163">
        <v>0</v>
      </c>
      <c r="O389" s="164">
        <v>0</v>
      </c>
      <c r="P389" s="170">
        <f t="shared" si="165"/>
        <v>50540.54827456161</v>
      </c>
      <c r="Q389" s="86">
        <f t="shared" ref="Q389:Q452" si="180">Q388</f>
        <v>-0.94506059310872403</v>
      </c>
      <c r="R389" s="86">
        <f t="shared" ref="R389:R452" si="181">R388</f>
        <v>0</v>
      </c>
      <c r="S389" s="86">
        <f t="shared" ref="S389:S452" si="182">S388</f>
        <v>0</v>
      </c>
      <c r="T389" s="86">
        <f t="shared" ref="T389:T452" si="183">T388</f>
        <v>0</v>
      </c>
      <c r="U389" s="86">
        <f t="shared" ref="U389:U452" si="184">U388</f>
        <v>-8.8357360441388269E-2</v>
      </c>
      <c r="V389" s="86">
        <f t="shared" ref="V389:V452" si="185">V388</f>
        <v>0</v>
      </c>
      <c r="W389" s="86">
        <f t="shared" ref="W389:W452" si="186">W388</f>
        <v>0</v>
      </c>
      <c r="X389" s="86">
        <f t="shared" ref="X389:X452" si="187">X388</f>
        <v>0</v>
      </c>
      <c r="Y389" s="86">
        <f t="shared" ref="Y389:Y452" si="188">Y388</f>
        <v>0</v>
      </c>
      <c r="Z389" s="86">
        <f t="shared" ref="Z389:Z452" si="189">Z388</f>
        <v>0</v>
      </c>
      <c r="AA389" s="86">
        <f t="shared" ref="AA389:AA452" si="190">AA388</f>
        <v>0</v>
      </c>
      <c r="AB389" s="86">
        <f t="shared" ref="AB389:AB452" si="191">AB388</f>
        <v>0</v>
      </c>
      <c r="AD389" s="170">
        <f t="shared" si="166"/>
        <v>-11218.613810471072</v>
      </c>
      <c r="AE389" s="170">
        <f t="shared" si="167"/>
        <v>0</v>
      </c>
      <c r="AF389" s="170">
        <f t="shared" si="168"/>
        <v>0</v>
      </c>
      <c r="AG389" s="170">
        <f t="shared" si="169"/>
        <v>0</v>
      </c>
      <c r="AH389" s="170">
        <f t="shared" si="170"/>
        <v>-893.12588816016296</v>
      </c>
      <c r="AI389" s="170">
        <f t="shared" si="171"/>
        <v>0</v>
      </c>
      <c r="AJ389" s="170">
        <f t="shared" si="172"/>
        <v>0</v>
      </c>
      <c r="AK389" s="170">
        <f t="shared" si="173"/>
        <v>0</v>
      </c>
      <c r="AL389" s="170">
        <f t="shared" si="174"/>
        <v>0</v>
      </c>
      <c r="AM389" s="170">
        <f t="shared" si="175"/>
        <v>0</v>
      </c>
      <c r="AN389" s="170">
        <f t="shared" si="176"/>
        <v>0</v>
      </c>
      <c r="AO389" s="170">
        <f t="shared" si="177"/>
        <v>0</v>
      </c>
      <c r="AP389" s="170">
        <f t="shared" si="178"/>
        <v>12111.739698631234</v>
      </c>
      <c r="AQ389" s="170">
        <f t="shared" si="179"/>
        <v>0</v>
      </c>
      <c r="AR389" s="170"/>
      <c r="AS389" s="170">
        <f>'Projection - England'!$B$13*'Eng19'!AP389</f>
        <v>0</v>
      </c>
      <c r="AT389" s="170">
        <f>'Projection - England'!$B$13*'Eng19'!AQ389</f>
        <v>0</v>
      </c>
      <c r="AU389" s="170">
        <f>'Projection - England'!$C$13*'Eng19'!AP389</f>
        <v>6711.1201765426877</v>
      </c>
      <c r="AV389" s="170">
        <f>'Projection - England'!$C$13*'Eng19'!AQ389</f>
        <v>0</v>
      </c>
      <c r="AW389" s="170">
        <f>'Projection - England'!$D$13*'Eng19'!AP389</f>
        <v>0</v>
      </c>
      <c r="AX389" s="170">
        <f>'Projection - England'!$D$13*'Eng19'!AQ389</f>
        <v>0</v>
      </c>
      <c r="AY389" s="170">
        <f>'Projection - England'!$E$13*'Eng19'!AP389</f>
        <v>1329.5467263710798</v>
      </c>
      <c r="AZ389" s="170">
        <f>'Projection - England'!$E$13*'Eng19'!AQ389</f>
        <v>0</v>
      </c>
      <c r="BA389" s="170">
        <f>'Projection - England'!$F$13*'Eng19'!AP389</f>
        <v>2728.5794097217477</v>
      </c>
      <c r="BB389" s="170">
        <f>'Projection - England'!$F$13*'Eng19'!AQ389</f>
        <v>0</v>
      </c>
      <c r="BC389" s="170">
        <f>'Projection - England'!$G$13*'Eng19'!AP389</f>
        <v>1342.4933859957223</v>
      </c>
      <c r="BD389" s="170">
        <f>'Projection - England'!$G$13*'Eng19'!AQ389</f>
        <v>0</v>
      </c>
    </row>
    <row r="390" spans="1:56" ht="19.95" customHeight="1">
      <c r="A390" s="132" t="s">
        <v>414</v>
      </c>
      <c r="B390" s="20" t="s">
        <v>401</v>
      </c>
      <c r="C390" s="20" t="s">
        <v>21</v>
      </c>
      <c r="D390" s="153">
        <v>13808.849535044807</v>
      </c>
      <c r="E390" s="154">
        <v>20068.828820100796</v>
      </c>
      <c r="F390" s="155">
        <v>3549.6132257894797</v>
      </c>
      <c r="G390" s="156">
        <v>3079.0358922197101</v>
      </c>
      <c r="H390" s="157">
        <v>9247.1579435327203</v>
      </c>
      <c r="I390" s="158">
        <v>0</v>
      </c>
      <c r="J390" s="159">
        <v>2198.83146586047</v>
      </c>
      <c r="K390" s="160">
        <v>0</v>
      </c>
      <c r="L390" s="161">
        <v>0</v>
      </c>
      <c r="M390" s="162">
        <v>0</v>
      </c>
      <c r="N390" s="163">
        <v>0</v>
      </c>
      <c r="O390" s="164">
        <v>0</v>
      </c>
      <c r="P390" s="170">
        <f t="shared" si="165"/>
        <v>51952.316882547981</v>
      </c>
      <c r="Q390" s="86">
        <f t="shared" si="180"/>
        <v>-0.94506059310872403</v>
      </c>
      <c r="R390" s="86">
        <f t="shared" si="181"/>
        <v>0</v>
      </c>
      <c r="S390" s="86">
        <f t="shared" si="182"/>
        <v>0</v>
      </c>
      <c r="T390" s="86">
        <f t="shared" si="183"/>
        <v>0</v>
      </c>
      <c r="U390" s="86">
        <f t="shared" si="184"/>
        <v>-8.8357360441388269E-2</v>
      </c>
      <c r="V390" s="86">
        <f t="shared" si="185"/>
        <v>0</v>
      </c>
      <c r="W390" s="86">
        <f t="shared" si="186"/>
        <v>0</v>
      </c>
      <c r="X390" s="86">
        <f t="shared" si="187"/>
        <v>0</v>
      </c>
      <c r="Y390" s="86">
        <f t="shared" si="188"/>
        <v>0</v>
      </c>
      <c r="Z390" s="86">
        <f t="shared" si="189"/>
        <v>0</v>
      </c>
      <c r="AA390" s="86">
        <f t="shared" si="190"/>
        <v>0</v>
      </c>
      <c r="AB390" s="86">
        <f t="shared" si="191"/>
        <v>0</v>
      </c>
      <c r="AD390" s="170">
        <f t="shared" si="166"/>
        <v>-13050.199531738574</v>
      </c>
      <c r="AE390" s="170">
        <f t="shared" si="167"/>
        <v>0</v>
      </c>
      <c r="AF390" s="170">
        <f t="shared" si="168"/>
        <v>0</v>
      </c>
      <c r="AG390" s="170">
        <f t="shared" si="169"/>
        <v>0</v>
      </c>
      <c r="AH390" s="170">
        <f t="shared" si="170"/>
        <v>-817.05446747516726</v>
      </c>
      <c r="AI390" s="170">
        <f t="shared" si="171"/>
        <v>0</v>
      </c>
      <c r="AJ390" s="170">
        <f t="shared" si="172"/>
        <v>0</v>
      </c>
      <c r="AK390" s="170">
        <f t="shared" si="173"/>
        <v>0</v>
      </c>
      <c r="AL390" s="170">
        <f t="shared" si="174"/>
        <v>0</v>
      </c>
      <c r="AM390" s="170">
        <f t="shared" si="175"/>
        <v>0</v>
      </c>
      <c r="AN390" s="170">
        <f t="shared" si="176"/>
        <v>0</v>
      </c>
      <c r="AO390" s="170">
        <f t="shared" si="177"/>
        <v>0</v>
      </c>
      <c r="AP390" s="170">
        <f t="shared" si="178"/>
        <v>13867.253999213741</v>
      </c>
      <c r="AQ390" s="170">
        <f t="shared" si="179"/>
        <v>0</v>
      </c>
      <c r="AR390" s="170"/>
      <c r="AS390" s="170">
        <f>'Projection - England'!$B$13*'Eng19'!AP390</f>
        <v>0</v>
      </c>
      <c r="AT390" s="170">
        <f>'Projection - England'!$B$13*'Eng19'!AQ390</f>
        <v>0</v>
      </c>
      <c r="AU390" s="170">
        <f>'Projection - England'!$C$13*'Eng19'!AP390</f>
        <v>7683.8514055815622</v>
      </c>
      <c r="AV390" s="170">
        <f>'Projection - England'!$C$13*'Eng19'!AQ390</f>
        <v>0</v>
      </c>
      <c r="AW390" s="170">
        <f>'Projection - England'!$D$13*'Eng19'!AP390</f>
        <v>0</v>
      </c>
      <c r="AX390" s="170">
        <f>'Projection - England'!$D$13*'Eng19'!AQ390</f>
        <v>0</v>
      </c>
      <c r="AY390" s="170">
        <f>'Projection - England'!$E$13*'Eng19'!AP390</f>
        <v>1522.2554824633908</v>
      </c>
      <c r="AZ390" s="170">
        <f>'Projection - England'!$E$13*'Eng19'!AQ390</f>
        <v>0</v>
      </c>
      <c r="BA390" s="170">
        <f>'Projection - England'!$F$13*'Eng19'!AP390</f>
        <v>3124.0684388149698</v>
      </c>
      <c r="BB390" s="170">
        <f>'Projection - England'!$F$13*'Eng19'!AQ390</f>
        <v>0</v>
      </c>
      <c r="BC390" s="170">
        <f>'Projection - England'!$G$13*'Eng19'!AP390</f>
        <v>1537.0786723538217</v>
      </c>
      <c r="BD390" s="170">
        <f>'Projection - England'!$G$13*'Eng19'!AQ390</f>
        <v>0</v>
      </c>
    </row>
    <row r="391" spans="1:56" ht="19.95" customHeight="1">
      <c r="A391" s="132" t="s">
        <v>415</v>
      </c>
      <c r="B391" s="20" t="s">
        <v>401</v>
      </c>
      <c r="C391" s="20" t="s">
        <v>21</v>
      </c>
      <c r="D391" s="153">
        <v>12856.772790417563</v>
      </c>
      <c r="E391" s="154">
        <v>18685.146192302436</v>
      </c>
      <c r="F391" s="155">
        <v>4628.5363776440181</v>
      </c>
      <c r="G391" s="156">
        <v>4014.9246491611311</v>
      </c>
      <c r="H391" s="157">
        <v>7628.8762919663804</v>
      </c>
      <c r="I391" s="158">
        <v>0</v>
      </c>
      <c r="J391" s="159">
        <v>2028.6255352734399</v>
      </c>
      <c r="K391" s="160">
        <v>0</v>
      </c>
      <c r="L391" s="161">
        <v>0</v>
      </c>
      <c r="M391" s="162">
        <v>0</v>
      </c>
      <c r="N391" s="163">
        <v>1.7309562924888477</v>
      </c>
      <c r="O391" s="164">
        <v>132.35003538483315</v>
      </c>
      <c r="P391" s="170">
        <f t="shared" si="165"/>
        <v>49976.962828442287</v>
      </c>
      <c r="Q391" s="86">
        <f t="shared" si="180"/>
        <v>-0.94506059310872403</v>
      </c>
      <c r="R391" s="86">
        <f t="shared" si="181"/>
        <v>0</v>
      </c>
      <c r="S391" s="86">
        <f t="shared" si="182"/>
        <v>0</v>
      </c>
      <c r="T391" s="86">
        <f t="shared" si="183"/>
        <v>0</v>
      </c>
      <c r="U391" s="86">
        <f t="shared" si="184"/>
        <v>-8.8357360441388269E-2</v>
      </c>
      <c r="V391" s="86">
        <f t="shared" si="185"/>
        <v>0</v>
      </c>
      <c r="W391" s="86">
        <f t="shared" si="186"/>
        <v>0</v>
      </c>
      <c r="X391" s="86">
        <f t="shared" si="187"/>
        <v>0</v>
      </c>
      <c r="Y391" s="86">
        <f t="shared" si="188"/>
        <v>0</v>
      </c>
      <c r="Z391" s="86">
        <f t="shared" si="189"/>
        <v>0</v>
      </c>
      <c r="AA391" s="86">
        <f t="shared" si="190"/>
        <v>0</v>
      </c>
      <c r="AB391" s="86">
        <f t="shared" si="191"/>
        <v>0</v>
      </c>
      <c r="AD391" s="170">
        <f t="shared" si="166"/>
        <v>-12150.429318776127</v>
      </c>
      <c r="AE391" s="170">
        <f t="shared" si="167"/>
        <v>0</v>
      </c>
      <c r="AF391" s="170">
        <f t="shared" si="168"/>
        <v>0</v>
      </c>
      <c r="AG391" s="170">
        <f t="shared" si="169"/>
        <v>0</v>
      </c>
      <c r="AH391" s="170">
        <f t="shared" si="170"/>
        <v>-674.06737229203509</v>
      </c>
      <c r="AI391" s="170">
        <f t="shared" si="171"/>
        <v>0</v>
      </c>
      <c r="AJ391" s="170">
        <f t="shared" si="172"/>
        <v>0</v>
      </c>
      <c r="AK391" s="170">
        <f t="shared" si="173"/>
        <v>0</v>
      </c>
      <c r="AL391" s="170">
        <f t="shared" si="174"/>
        <v>0</v>
      </c>
      <c r="AM391" s="170">
        <f t="shared" si="175"/>
        <v>0</v>
      </c>
      <c r="AN391" s="170">
        <f t="shared" si="176"/>
        <v>0</v>
      </c>
      <c r="AO391" s="170">
        <f t="shared" si="177"/>
        <v>0</v>
      </c>
      <c r="AP391" s="170">
        <f t="shared" si="178"/>
        <v>12824.496691068161</v>
      </c>
      <c r="AQ391" s="170">
        <f t="shared" si="179"/>
        <v>0</v>
      </c>
      <c r="AR391" s="170"/>
      <c r="AS391" s="170">
        <f>'Projection - England'!$B$13*'Eng19'!AP391</f>
        <v>0</v>
      </c>
      <c r="AT391" s="170">
        <f>'Projection - England'!$B$13*'Eng19'!AQ391</f>
        <v>0</v>
      </c>
      <c r="AU391" s="170">
        <f>'Projection - England'!$C$13*'Eng19'!AP391</f>
        <v>7106.0591326247713</v>
      </c>
      <c r="AV391" s="170">
        <f>'Projection - England'!$C$13*'Eng19'!AQ391</f>
        <v>0</v>
      </c>
      <c r="AW391" s="170">
        <f>'Projection - England'!$D$13*'Eng19'!AP391</f>
        <v>0</v>
      </c>
      <c r="AX391" s="170">
        <f>'Projection - England'!$D$13*'Eng19'!AQ391</f>
        <v>0</v>
      </c>
      <c r="AY391" s="170">
        <f>'Projection - England'!$E$13*'Eng19'!AP391</f>
        <v>1407.7884777273864</v>
      </c>
      <c r="AZ391" s="170">
        <f>'Projection - England'!$E$13*'Eng19'!AQ391</f>
        <v>0</v>
      </c>
      <c r="BA391" s="170">
        <f>'Projection - England'!$F$13*'Eng19'!AP391</f>
        <v>2889.1520526359927</v>
      </c>
      <c r="BB391" s="170">
        <f>'Projection - England'!$F$13*'Eng19'!AQ391</f>
        <v>0</v>
      </c>
      <c r="BC391" s="170">
        <f>'Projection - England'!$G$13*'Eng19'!AP391</f>
        <v>1421.4970280800146</v>
      </c>
      <c r="BD391" s="170">
        <f>'Projection - England'!$G$13*'Eng19'!AQ391</f>
        <v>0</v>
      </c>
    </row>
    <row r="392" spans="1:56" ht="19.95" customHeight="1">
      <c r="A392" s="132" t="s">
        <v>416</v>
      </c>
      <c r="B392" s="20" t="s">
        <v>401</v>
      </c>
      <c r="C392" s="20" t="s">
        <v>21</v>
      </c>
      <c r="D392" s="153">
        <v>7152.508661770773</v>
      </c>
      <c r="E392" s="154">
        <v>10394.962419068759</v>
      </c>
      <c r="F392" s="155">
        <v>14797.608912203752</v>
      </c>
      <c r="G392" s="156">
        <v>12835.868603563689</v>
      </c>
      <c r="H392" s="157">
        <v>13.300795665336301</v>
      </c>
      <c r="I392" s="158">
        <v>0</v>
      </c>
      <c r="J392" s="159">
        <v>4418.3604057349203</v>
      </c>
      <c r="K392" s="160">
        <v>0</v>
      </c>
      <c r="L392" s="161">
        <v>1182.76381600232</v>
      </c>
      <c r="M392" s="162">
        <v>0</v>
      </c>
      <c r="N392" s="163">
        <v>11.331033648080801</v>
      </c>
      <c r="O392" s="164">
        <v>866.37814644871571</v>
      </c>
      <c r="P392" s="170">
        <f t="shared" si="165"/>
        <v>51673.082794106347</v>
      </c>
      <c r="Q392" s="86">
        <f t="shared" si="180"/>
        <v>-0.94506059310872403</v>
      </c>
      <c r="R392" s="86">
        <f t="shared" si="181"/>
        <v>0</v>
      </c>
      <c r="S392" s="86">
        <f t="shared" si="182"/>
        <v>0</v>
      </c>
      <c r="T392" s="86">
        <f t="shared" si="183"/>
        <v>0</v>
      </c>
      <c r="U392" s="86">
        <f t="shared" si="184"/>
        <v>-8.8357360441388269E-2</v>
      </c>
      <c r="V392" s="86">
        <f t="shared" si="185"/>
        <v>0</v>
      </c>
      <c r="W392" s="86">
        <f t="shared" si="186"/>
        <v>0</v>
      </c>
      <c r="X392" s="86">
        <f t="shared" si="187"/>
        <v>0</v>
      </c>
      <c r="Y392" s="86">
        <f t="shared" si="188"/>
        <v>0</v>
      </c>
      <c r="Z392" s="86">
        <f t="shared" si="189"/>
        <v>0</v>
      </c>
      <c r="AA392" s="86">
        <f t="shared" si="190"/>
        <v>0</v>
      </c>
      <c r="AB392" s="86">
        <f t="shared" si="191"/>
        <v>0</v>
      </c>
      <c r="AD392" s="170">
        <f t="shared" si="166"/>
        <v>-6759.5540781083728</v>
      </c>
      <c r="AE392" s="170">
        <f t="shared" si="167"/>
        <v>0</v>
      </c>
      <c r="AF392" s="170">
        <f t="shared" si="168"/>
        <v>0</v>
      </c>
      <c r="AG392" s="170">
        <f t="shared" si="169"/>
        <v>0</v>
      </c>
      <c r="AH392" s="170">
        <f t="shared" si="170"/>
        <v>-1.1752231967593743</v>
      </c>
      <c r="AI392" s="170">
        <f t="shared" si="171"/>
        <v>0</v>
      </c>
      <c r="AJ392" s="170">
        <f t="shared" si="172"/>
        <v>0</v>
      </c>
      <c r="AK392" s="170">
        <f t="shared" si="173"/>
        <v>0</v>
      </c>
      <c r="AL392" s="170">
        <f t="shared" si="174"/>
        <v>0</v>
      </c>
      <c r="AM392" s="170">
        <f t="shared" si="175"/>
        <v>0</v>
      </c>
      <c r="AN392" s="170">
        <f t="shared" si="176"/>
        <v>0</v>
      </c>
      <c r="AO392" s="170">
        <f t="shared" si="177"/>
        <v>0</v>
      </c>
      <c r="AP392" s="170">
        <f t="shared" si="178"/>
        <v>6760.7293013051321</v>
      </c>
      <c r="AQ392" s="170">
        <f t="shared" si="179"/>
        <v>0</v>
      </c>
      <c r="AR392" s="170"/>
      <c r="AS392" s="170">
        <f>'Projection - England'!$B$13*'Eng19'!AP392</f>
        <v>0</v>
      </c>
      <c r="AT392" s="170">
        <f>'Projection - England'!$B$13*'Eng19'!AQ392</f>
        <v>0</v>
      </c>
      <c r="AU392" s="170">
        <f>'Projection - England'!$C$13*'Eng19'!AP392</f>
        <v>3746.1230137946068</v>
      </c>
      <c r="AV392" s="170">
        <f>'Projection - England'!$C$13*'Eng19'!AQ392</f>
        <v>0</v>
      </c>
      <c r="AW392" s="170">
        <f>'Projection - England'!$D$13*'Eng19'!AP392</f>
        <v>0</v>
      </c>
      <c r="AX392" s="170">
        <f>'Projection - England'!$D$13*'Eng19'!AQ392</f>
        <v>0</v>
      </c>
      <c r="AY392" s="170">
        <f>'Projection - England'!$E$13*'Eng19'!AP392</f>
        <v>742.14817475371456</v>
      </c>
      <c r="AZ392" s="170">
        <f>'Projection - England'!$E$13*'Eng19'!AQ392</f>
        <v>0</v>
      </c>
      <c r="BA392" s="170">
        <f>'Projection - England'!$F$13*'Eng19'!AP392</f>
        <v>1523.0831594183308</v>
      </c>
      <c r="BB392" s="170">
        <f>'Projection - England'!$F$13*'Eng19'!AQ392</f>
        <v>0</v>
      </c>
      <c r="BC392" s="170">
        <f>'Projection - England'!$G$13*'Eng19'!AP392</f>
        <v>749.37495333848199</v>
      </c>
      <c r="BD392" s="170">
        <f>'Projection - England'!$G$13*'Eng19'!AQ392</f>
        <v>0</v>
      </c>
    </row>
    <row r="393" spans="1:56" ht="19.95" customHeight="1">
      <c r="A393" s="132" t="s">
        <v>417</v>
      </c>
      <c r="B393" s="20" t="s">
        <v>401</v>
      </c>
      <c r="C393" s="20" t="s">
        <v>21</v>
      </c>
      <c r="D393" s="153">
        <v>12184.398950800904</v>
      </c>
      <c r="E393" s="154">
        <v>17707.96446140331</v>
      </c>
      <c r="F393" s="155">
        <v>6223.4666176504079</v>
      </c>
      <c r="G393" s="156">
        <v>5398.4126919954406</v>
      </c>
      <c r="H393" s="157">
        <v>1353.4798058029501</v>
      </c>
      <c r="I393" s="158">
        <v>0</v>
      </c>
      <c r="J393" s="159">
        <v>967.02896658328302</v>
      </c>
      <c r="K393" s="160">
        <v>0</v>
      </c>
      <c r="L393" s="161">
        <v>245.23618399767699</v>
      </c>
      <c r="M393" s="162">
        <v>0</v>
      </c>
      <c r="N393" s="163">
        <v>4.0766481582544207</v>
      </c>
      <c r="O393" s="164">
        <v>311.70314948894855</v>
      </c>
      <c r="P393" s="170">
        <f t="shared" si="165"/>
        <v>44395.767475881177</v>
      </c>
      <c r="Q393" s="86">
        <f t="shared" si="180"/>
        <v>-0.94506059310872403</v>
      </c>
      <c r="R393" s="86">
        <f t="shared" si="181"/>
        <v>0</v>
      </c>
      <c r="S393" s="86">
        <f t="shared" si="182"/>
        <v>0</v>
      </c>
      <c r="T393" s="86">
        <f t="shared" si="183"/>
        <v>0</v>
      </c>
      <c r="U393" s="86">
        <f t="shared" si="184"/>
        <v>-8.8357360441388269E-2</v>
      </c>
      <c r="V393" s="86">
        <f t="shared" si="185"/>
        <v>0</v>
      </c>
      <c r="W393" s="86">
        <f t="shared" si="186"/>
        <v>0</v>
      </c>
      <c r="X393" s="86">
        <f t="shared" si="187"/>
        <v>0</v>
      </c>
      <c r="Y393" s="86">
        <f t="shared" si="188"/>
        <v>0</v>
      </c>
      <c r="Z393" s="86">
        <f t="shared" si="189"/>
        <v>0</v>
      </c>
      <c r="AA393" s="86">
        <f t="shared" si="190"/>
        <v>0</v>
      </c>
      <c r="AB393" s="86">
        <f t="shared" si="191"/>
        <v>0</v>
      </c>
      <c r="AD393" s="170">
        <f t="shared" si="166"/>
        <v>-11514.995299117216</v>
      </c>
      <c r="AE393" s="170">
        <f t="shared" si="167"/>
        <v>0</v>
      </c>
      <c r="AF393" s="170">
        <f t="shared" si="168"/>
        <v>0</v>
      </c>
      <c r="AG393" s="170">
        <f t="shared" si="169"/>
        <v>0</v>
      </c>
      <c r="AH393" s="170">
        <f t="shared" si="170"/>
        <v>-119.58990305147145</v>
      </c>
      <c r="AI393" s="170">
        <f t="shared" si="171"/>
        <v>0</v>
      </c>
      <c r="AJ393" s="170">
        <f t="shared" si="172"/>
        <v>0</v>
      </c>
      <c r="AK393" s="170">
        <f t="shared" si="173"/>
        <v>0</v>
      </c>
      <c r="AL393" s="170">
        <f t="shared" si="174"/>
        <v>0</v>
      </c>
      <c r="AM393" s="170">
        <f t="shared" si="175"/>
        <v>0</v>
      </c>
      <c r="AN393" s="170">
        <f t="shared" si="176"/>
        <v>0</v>
      </c>
      <c r="AO393" s="170">
        <f t="shared" si="177"/>
        <v>0</v>
      </c>
      <c r="AP393" s="170">
        <f t="shared" si="178"/>
        <v>11634.585202168688</v>
      </c>
      <c r="AQ393" s="170">
        <f t="shared" si="179"/>
        <v>0</v>
      </c>
      <c r="AR393" s="170"/>
      <c r="AS393" s="170">
        <f>'Projection - England'!$B$13*'Eng19'!AP393</f>
        <v>0</v>
      </c>
      <c r="AT393" s="170">
        <f>'Projection - England'!$B$13*'Eng19'!AQ393</f>
        <v>0</v>
      </c>
      <c r="AU393" s="170">
        <f>'Projection - England'!$C$13*'Eng19'!AP393</f>
        <v>6446.7286648179315</v>
      </c>
      <c r="AV393" s="170">
        <f>'Projection - England'!$C$13*'Eng19'!AQ393</f>
        <v>0</v>
      </c>
      <c r="AW393" s="170">
        <f>'Projection - England'!$D$13*'Eng19'!AP393</f>
        <v>0</v>
      </c>
      <c r="AX393" s="170">
        <f>'Projection - England'!$D$13*'Eng19'!AQ393</f>
        <v>0</v>
      </c>
      <c r="AY393" s="170">
        <f>'Projection - England'!$E$13*'Eng19'!AP393</f>
        <v>1277.1678597069692</v>
      </c>
      <c r="AZ393" s="170">
        <f>'Projection - England'!$E$13*'Eng19'!AQ393</f>
        <v>0</v>
      </c>
      <c r="BA393" s="170">
        <f>'Projection - England'!$F$13*'Eng19'!AP393</f>
        <v>2621.0842053415718</v>
      </c>
      <c r="BB393" s="170">
        <f>'Projection - England'!$F$13*'Eng19'!AQ393</f>
        <v>0</v>
      </c>
      <c r="BC393" s="170">
        <f>'Projection - England'!$G$13*'Eng19'!AP393</f>
        <v>1289.6044723022187</v>
      </c>
      <c r="BD393" s="170">
        <f>'Projection - England'!$G$13*'Eng19'!AQ393</f>
        <v>0</v>
      </c>
    </row>
    <row r="394" spans="1:56" ht="19.95" customHeight="1">
      <c r="A394" s="132" t="s">
        <v>418</v>
      </c>
      <c r="B394" s="20" t="s">
        <v>401</v>
      </c>
      <c r="C394" s="20" t="s">
        <v>21</v>
      </c>
      <c r="D394" s="153">
        <v>10490.632977634441</v>
      </c>
      <c r="E394" s="154">
        <v>15246.361900630758</v>
      </c>
      <c r="F394" s="155">
        <v>10635.052748438167</v>
      </c>
      <c r="G394" s="156">
        <v>9225.1485007378324</v>
      </c>
      <c r="H394" s="157">
        <v>4845.86954116377</v>
      </c>
      <c r="I394" s="158">
        <v>0</v>
      </c>
      <c r="J394" s="159">
        <v>1423.9553219669699</v>
      </c>
      <c r="K394" s="160">
        <v>0</v>
      </c>
      <c r="L394" s="161">
        <v>0</v>
      </c>
      <c r="M394" s="162">
        <v>0</v>
      </c>
      <c r="N394" s="163">
        <v>3.7009412774292096</v>
      </c>
      <c r="O394" s="164">
        <v>282.9763588777048</v>
      </c>
      <c r="P394" s="170">
        <f t="shared" si="165"/>
        <v>52153.698290727072</v>
      </c>
      <c r="Q394" s="86">
        <f t="shared" si="180"/>
        <v>-0.94506059310872403</v>
      </c>
      <c r="R394" s="86">
        <f t="shared" si="181"/>
        <v>0</v>
      </c>
      <c r="S394" s="86">
        <f t="shared" si="182"/>
        <v>0</v>
      </c>
      <c r="T394" s="86">
        <f t="shared" si="183"/>
        <v>0</v>
      </c>
      <c r="U394" s="86">
        <f t="shared" si="184"/>
        <v>-8.8357360441388269E-2</v>
      </c>
      <c r="V394" s="86">
        <f t="shared" si="185"/>
        <v>0</v>
      </c>
      <c r="W394" s="86">
        <f t="shared" si="186"/>
        <v>0</v>
      </c>
      <c r="X394" s="86">
        <f t="shared" si="187"/>
        <v>0</v>
      </c>
      <c r="Y394" s="86">
        <f t="shared" si="188"/>
        <v>0</v>
      </c>
      <c r="Z394" s="86">
        <f t="shared" si="189"/>
        <v>0</v>
      </c>
      <c r="AA394" s="86">
        <f t="shared" si="190"/>
        <v>0</v>
      </c>
      <c r="AB394" s="86">
        <f t="shared" si="191"/>
        <v>0</v>
      </c>
      <c r="AD394" s="170">
        <f t="shared" si="166"/>
        <v>-9914.283823929145</v>
      </c>
      <c r="AE394" s="170">
        <f t="shared" si="167"/>
        <v>0</v>
      </c>
      <c r="AF394" s="170">
        <f t="shared" si="168"/>
        <v>0</v>
      </c>
      <c r="AG394" s="170">
        <f t="shared" si="169"/>
        <v>0</v>
      </c>
      <c r="AH394" s="170">
        <f t="shared" si="170"/>
        <v>-428.16824170055202</v>
      </c>
      <c r="AI394" s="170">
        <f t="shared" si="171"/>
        <v>0</v>
      </c>
      <c r="AJ394" s="170">
        <f t="shared" si="172"/>
        <v>0</v>
      </c>
      <c r="AK394" s="170">
        <f t="shared" si="173"/>
        <v>0</v>
      </c>
      <c r="AL394" s="170">
        <f t="shared" si="174"/>
        <v>0</v>
      </c>
      <c r="AM394" s="170">
        <f t="shared" si="175"/>
        <v>0</v>
      </c>
      <c r="AN394" s="170">
        <f t="shared" si="176"/>
        <v>0</v>
      </c>
      <c r="AO394" s="170">
        <f t="shared" si="177"/>
        <v>0</v>
      </c>
      <c r="AP394" s="170">
        <f t="shared" si="178"/>
        <v>10342.452065629697</v>
      </c>
      <c r="AQ394" s="170">
        <f t="shared" si="179"/>
        <v>0</v>
      </c>
      <c r="AR394" s="170"/>
      <c r="AS394" s="170">
        <f>'Projection - England'!$B$13*'Eng19'!AP394</f>
        <v>0</v>
      </c>
      <c r="AT394" s="170">
        <f>'Projection - England'!$B$13*'Eng19'!AQ394</f>
        <v>0</v>
      </c>
      <c r="AU394" s="170">
        <f>'Projection - England'!$C$13*'Eng19'!AP394</f>
        <v>5730.7571380862091</v>
      </c>
      <c r="AV394" s="170">
        <f>'Projection - England'!$C$13*'Eng19'!AQ394</f>
        <v>0</v>
      </c>
      <c r="AW394" s="170">
        <f>'Projection - England'!$D$13*'Eng19'!AP394</f>
        <v>0</v>
      </c>
      <c r="AX394" s="170">
        <f>'Projection - England'!$D$13*'Eng19'!AQ394</f>
        <v>0</v>
      </c>
      <c r="AY394" s="170">
        <f>'Projection - England'!$E$13*'Eng19'!AP394</f>
        <v>1135.3260248865629</v>
      </c>
      <c r="AZ394" s="170">
        <f>'Projection - England'!$E$13*'Eng19'!AQ394</f>
        <v>0</v>
      </c>
      <c r="BA394" s="170">
        <f>'Projection - England'!$F$13*'Eng19'!AP394</f>
        <v>2329.9874712053593</v>
      </c>
      <c r="BB394" s="170">
        <f>'Projection - England'!$F$13*'Eng19'!AQ394</f>
        <v>0</v>
      </c>
      <c r="BC394" s="170">
        <f>'Projection - England'!$G$13*'Eng19'!AP394</f>
        <v>1146.3814314515687</v>
      </c>
      <c r="BD394" s="170">
        <f>'Projection - England'!$G$13*'Eng19'!AQ394</f>
        <v>0</v>
      </c>
    </row>
    <row r="395" spans="1:56" ht="19.95" customHeight="1">
      <c r="A395" s="132" t="s">
        <v>419</v>
      </c>
      <c r="B395" s="20" t="s">
        <v>401</v>
      </c>
      <c r="C395" s="20" t="s">
        <v>21</v>
      </c>
      <c r="D395" s="153">
        <v>12505.446781031458</v>
      </c>
      <c r="E395" s="154">
        <v>18174.55321896854</v>
      </c>
      <c r="F395" s="155">
        <v>7931.2270948741289</v>
      </c>
      <c r="G395" s="156">
        <v>6879.7729051258711</v>
      </c>
      <c r="H395" s="157">
        <v>0</v>
      </c>
      <c r="I395" s="158">
        <v>0</v>
      </c>
      <c r="J395" s="159">
        <v>4681</v>
      </c>
      <c r="K395" s="160">
        <v>0</v>
      </c>
      <c r="L395" s="161">
        <v>0</v>
      </c>
      <c r="M395" s="162">
        <v>0</v>
      </c>
      <c r="N395" s="163">
        <v>16.821445164582904</v>
      </c>
      <c r="O395" s="164">
        <v>1286.1785548354171</v>
      </c>
      <c r="P395" s="170">
        <f t="shared" si="165"/>
        <v>51475</v>
      </c>
      <c r="Q395" s="86">
        <f t="shared" si="180"/>
        <v>-0.94506059310872403</v>
      </c>
      <c r="R395" s="86">
        <f t="shared" si="181"/>
        <v>0</v>
      </c>
      <c r="S395" s="86">
        <f t="shared" si="182"/>
        <v>0</v>
      </c>
      <c r="T395" s="86">
        <f t="shared" si="183"/>
        <v>0</v>
      </c>
      <c r="U395" s="86">
        <f t="shared" si="184"/>
        <v>-8.8357360441388269E-2</v>
      </c>
      <c r="V395" s="86">
        <f t="shared" si="185"/>
        <v>0</v>
      </c>
      <c r="W395" s="86">
        <f t="shared" si="186"/>
        <v>0</v>
      </c>
      <c r="X395" s="86">
        <f t="shared" si="187"/>
        <v>0</v>
      </c>
      <c r="Y395" s="86">
        <f t="shared" si="188"/>
        <v>0</v>
      </c>
      <c r="Z395" s="86">
        <f t="shared" si="189"/>
        <v>0</v>
      </c>
      <c r="AA395" s="86">
        <f t="shared" si="190"/>
        <v>0</v>
      </c>
      <c r="AB395" s="86">
        <f t="shared" si="191"/>
        <v>0</v>
      </c>
      <c r="AD395" s="170">
        <f t="shared" si="166"/>
        <v>-11818.404951971173</v>
      </c>
      <c r="AE395" s="170">
        <f t="shared" si="167"/>
        <v>0</v>
      </c>
      <c r="AF395" s="170">
        <f t="shared" si="168"/>
        <v>0</v>
      </c>
      <c r="AG395" s="170">
        <f t="shared" si="169"/>
        <v>0</v>
      </c>
      <c r="AH395" s="170">
        <f t="shared" si="170"/>
        <v>0</v>
      </c>
      <c r="AI395" s="170">
        <f t="shared" si="171"/>
        <v>0</v>
      </c>
      <c r="AJ395" s="170">
        <f t="shared" si="172"/>
        <v>0</v>
      </c>
      <c r="AK395" s="170">
        <f t="shared" si="173"/>
        <v>0</v>
      </c>
      <c r="AL395" s="170">
        <f t="shared" si="174"/>
        <v>0</v>
      </c>
      <c r="AM395" s="170">
        <f t="shared" si="175"/>
        <v>0</v>
      </c>
      <c r="AN395" s="170">
        <f t="shared" si="176"/>
        <v>0</v>
      </c>
      <c r="AO395" s="170">
        <f t="shared" si="177"/>
        <v>0</v>
      </c>
      <c r="AP395" s="170">
        <f t="shared" si="178"/>
        <v>11818.404951971173</v>
      </c>
      <c r="AQ395" s="170">
        <f t="shared" si="179"/>
        <v>0</v>
      </c>
      <c r="AR395" s="170"/>
      <c r="AS395" s="170">
        <f>'Projection - England'!$B$13*'Eng19'!AP395</f>
        <v>0</v>
      </c>
      <c r="AT395" s="170">
        <f>'Projection - England'!$B$13*'Eng19'!AQ395</f>
        <v>0</v>
      </c>
      <c r="AU395" s="170">
        <f>'Projection - England'!$C$13*'Eng19'!AP395</f>
        <v>6548.5832672484894</v>
      </c>
      <c r="AV395" s="170">
        <f>'Projection - England'!$C$13*'Eng19'!AQ395</f>
        <v>0</v>
      </c>
      <c r="AW395" s="170">
        <f>'Projection - England'!$D$13*'Eng19'!AP395</f>
        <v>0</v>
      </c>
      <c r="AX395" s="170">
        <f>'Projection - England'!$D$13*'Eng19'!AQ395</f>
        <v>0</v>
      </c>
      <c r="AY395" s="170">
        <f>'Projection - England'!$E$13*'Eng19'!AP395</f>
        <v>1297.3463768047125</v>
      </c>
      <c r="AZ395" s="170">
        <f>'Projection - England'!$E$13*'Eng19'!AQ395</f>
        <v>0</v>
      </c>
      <c r="BA395" s="170">
        <f>'Projection - England'!$F$13*'Eng19'!AP395</f>
        <v>2662.495827197014</v>
      </c>
      <c r="BB395" s="170">
        <f>'Projection - England'!$F$13*'Eng19'!AQ395</f>
        <v>0</v>
      </c>
      <c r="BC395" s="170">
        <f>'Projection - England'!$G$13*'Eng19'!AP395</f>
        <v>1309.979480720961</v>
      </c>
      <c r="BD395" s="170">
        <f>'Projection - England'!$G$13*'Eng19'!AQ395</f>
        <v>0</v>
      </c>
    </row>
    <row r="396" spans="1:56" ht="19.95" customHeight="1">
      <c r="A396" s="132" t="s">
        <v>420</v>
      </c>
      <c r="B396" s="20" t="s">
        <v>401</v>
      </c>
      <c r="C396" s="20" t="s">
        <v>21</v>
      </c>
      <c r="D396" s="153">
        <v>11109.164730452198</v>
      </c>
      <c r="E396" s="154">
        <v>16145.293258785801</v>
      </c>
      <c r="F396" s="155">
        <v>5743.1727368166103</v>
      </c>
      <c r="G396" s="156">
        <v>4981.7920621317899</v>
      </c>
      <c r="H396" s="157">
        <v>10147.885547247661</v>
      </c>
      <c r="I396" s="158">
        <v>485.05238830593953</v>
      </c>
      <c r="J396" s="159">
        <v>1911.7442262207801</v>
      </c>
      <c r="K396" s="160">
        <v>0</v>
      </c>
      <c r="L396" s="161">
        <v>0</v>
      </c>
      <c r="M396" s="162">
        <v>0</v>
      </c>
      <c r="N396" s="163">
        <v>2.7797701013448104</v>
      </c>
      <c r="O396" s="164">
        <v>212.54301617616218</v>
      </c>
      <c r="P396" s="170">
        <f t="shared" si="165"/>
        <v>50739.427736238285</v>
      </c>
      <c r="Q396" s="86">
        <f t="shared" si="180"/>
        <v>-0.94506059310872403</v>
      </c>
      <c r="R396" s="86">
        <f t="shared" si="181"/>
        <v>0</v>
      </c>
      <c r="S396" s="86">
        <f t="shared" si="182"/>
        <v>0</v>
      </c>
      <c r="T396" s="86">
        <f t="shared" si="183"/>
        <v>0</v>
      </c>
      <c r="U396" s="86">
        <f t="shared" si="184"/>
        <v>-8.8357360441388269E-2</v>
      </c>
      <c r="V396" s="86">
        <f t="shared" si="185"/>
        <v>0</v>
      </c>
      <c r="W396" s="86">
        <f t="shared" si="186"/>
        <v>0</v>
      </c>
      <c r="X396" s="86">
        <f t="shared" si="187"/>
        <v>0</v>
      </c>
      <c r="Y396" s="86">
        <f t="shared" si="188"/>
        <v>0</v>
      </c>
      <c r="Z396" s="86">
        <f t="shared" si="189"/>
        <v>0</v>
      </c>
      <c r="AA396" s="86">
        <f t="shared" si="190"/>
        <v>0</v>
      </c>
      <c r="AB396" s="86">
        <f t="shared" si="191"/>
        <v>0</v>
      </c>
      <c r="AD396" s="170">
        <f t="shared" si="166"/>
        <v>-10498.833809103673</v>
      </c>
      <c r="AE396" s="170">
        <f t="shared" si="167"/>
        <v>0</v>
      </c>
      <c r="AF396" s="170">
        <f t="shared" si="168"/>
        <v>0</v>
      </c>
      <c r="AG396" s="170">
        <f t="shared" si="169"/>
        <v>0</v>
      </c>
      <c r="AH396" s="170">
        <f t="shared" si="170"/>
        <v>-896.64038101611618</v>
      </c>
      <c r="AI396" s="170">
        <f t="shared" si="171"/>
        <v>0</v>
      </c>
      <c r="AJ396" s="170">
        <f t="shared" si="172"/>
        <v>0</v>
      </c>
      <c r="AK396" s="170">
        <f t="shared" si="173"/>
        <v>0</v>
      </c>
      <c r="AL396" s="170">
        <f t="shared" si="174"/>
        <v>0</v>
      </c>
      <c r="AM396" s="170">
        <f t="shared" si="175"/>
        <v>0</v>
      </c>
      <c r="AN396" s="170">
        <f t="shared" si="176"/>
        <v>0</v>
      </c>
      <c r="AO396" s="170">
        <f t="shared" si="177"/>
        <v>0</v>
      </c>
      <c r="AP396" s="170">
        <f t="shared" si="178"/>
        <v>11395.474190119789</v>
      </c>
      <c r="AQ396" s="170">
        <f t="shared" si="179"/>
        <v>0</v>
      </c>
      <c r="AR396" s="170"/>
      <c r="AS396" s="170">
        <f>'Projection - England'!$B$13*'Eng19'!AP396</f>
        <v>0</v>
      </c>
      <c r="AT396" s="170">
        <f>'Projection - England'!$B$13*'Eng19'!AQ396</f>
        <v>0</v>
      </c>
      <c r="AU396" s="170">
        <f>'Projection - England'!$C$13*'Eng19'!AP396</f>
        <v>6314.2371501946227</v>
      </c>
      <c r="AV396" s="170">
        <f>'Projection - England'!$C$13*'Eng19'!AQ396</f>
        <v>0</v>
      </c>
      <c r="AW396" s="170">
        <f>'Projection - England'!$D$13*'Eng19'!AP396</f>
        <v>0</v>
      </c>
      <c r="AX396" s="170">
        <f>'Projection - England'!$D$13*'Eng19'!AQ396</f>
        <v>0</v>
      </c>
      <c r="AY396" s="170">
        <f>'Projection - England'!$E$13*'Eng19'!AP396</f>
        <v>1250.919833311156</v>
      </c>
      <c r="AZ396" s="170">
        <f>'Projection - England'!$E$13*'Eng19'!AQ396</f>
        <v>0</v>
      </c>
      <c r="BA396" s="170">
        <f>'Projection - England'!$F$13*'Eng19'!AP396</f>
        <v>2567.2163547810046</v>
      </c>
      <c r="BB396" s="170">
        <f>'Projection - England'!$F$13*'Eng19'!AQ396</f>
        <v>0</v>
      </c>
      <c r="BC396" s="170">
        <f>'Projection - England'!$G$13*'Eng19'!AP396</f>
        <v>1263.1008518330084</v>
      </c>
      <c r="BD396" s="170">
        <f>'Projection - England'!$G$13*'Eng19'!AQ396</f>
        <v>0</v>
      </c>
    </row>
    <row r="397" spans="1:56" ht="19.95" customHeight="1">
      <c r="A397" s="132" t="s">
        <v>421</v>
      </c>
      <c r="B397" s="20" t="s">
        <v>401</v>
      </c>
      <c r="C397" s="20" t="s">
        <v>21</v>
      </c>
      <c r="D397" s="153">
        <v>12215.822661904118</v>
      </c>
      <c r="E397" s="154">
        <v>17753.633514239482</v>
      </c>
      <c r="F397" s="155">
        <v>2810.3904984673618</v>
      </c>
      <c r="G397" s="156">
        <v>2437.8129856696278</v>
      </c>
      <c r="H397" s="157">
        <v>10674.176907680301</v>
      </c>
      <c r="I397" s="158">
        <v>5256.7115319144996</v>
      </c>
      <c r="J397" s="159">
        <v>2060.8639131929599</v>
      </c>
      <c r="K397" s="160">
        <v>0</v>
      </c>
      <c r="L397" s="161">
        <v>0</v>
      </c>
      <c r="M397" s="162">
        <v>0</v>
      </c>
      <c r="N397" s="163">
        <v>2.0845750042049218</v>
      </c>
      <c r="O397" s="164">
        <v>159.38795032898707</v>
      </c>
      <c r="P397" s="170">
        <f t="shared" si="165"/>
        <v>53370.884538401537</v>
      </c>
      <c r="Q397" s="86">
        <f t="shared" si="180"/>
        <v>-0.94506059310872403</v>
      </c>
      <c r="R397" s="86">
        <f t="shared" si="181"/>
        <v>0</v>
      </c>
      <c r="S397" s="86">
        <f t="shared" si="182"/>
        <v>0</v>
      </c>
      <c r="T397" s="86">
        <f t="shared" si="183"/>
        <v>0</v>
      </c>
      <c r="U397" s="86">
        <f t="shared" si="184"/>
        <v>-8.8357360441388269E-2</v>
      </c>
      <c r="V397" s="86">
        <f t="shared" si="185"/>
        <v>0</v>
      </c>
      <c r="W397" s="86">
        <f t="shared" si="186"/>
        <v>0</v>
      </c>
      <c r="X397" s="86">
        <f t="shared" si="187"/>
        <v>0</v>
      </c>
      <c r="Y397" s="86">
        <f t="shared" si="188"/>
        <v>0</v>
      </c>
      <c r="Z397" s="86">
        <f t="shared" si="189"/>
        <v>0</v>
      </c>
      <c r="AA397" s="86">
        <f t="shared" si="190"/>
        <v>0</v>
      </c>
      <c r="AB397" s="86">
        <f t="shared" si="191"/>
        <v>0</v>
      </c>
      <c r="AD397" s="170">
        <f t="shared" si="166"/>
        <v>-11544.692610170097</v>
      </c>
      <c r="AE397" s="170">
        <f t="shared" si="167"/>
        <v>0</v>
      </c>
      <c r="AF397" s="170">
        <f t="shared" si="168"/>
        <v>0</v>
      </c>
      <c r="AG397" s="170">
        <f t="shared" si="169"/>
        <v>0</v>
      </c>
      <c r="AH397" s="170">
        <f t="shared" si="170"/>
        <v>-943.14209644705159</v>
      </c>
      <c r="AI397" s="170">
        <f t="shared" si="171"/>
        <v>0</v>
      </c>
      <c r="AJ397" s="170">
        <f t="shared" si="172"/>
        <v>0</v>
      </c>
      <c r="AK397" s="170">
        <f t="shared" si="173"/>
        <v>0</v>
      </c>
      <c r="AL397" s="170">
        <f t="shared" si="174"/>
        <v>0</v>
      </c>
      <c r="AM397" s="170">
        <f t="shared" si="175"/>
        <v>0</v>
      </c>
      <c r="AN397" s="170">
        <f t="shared" si="176"/>
        <v>0</v>
      </c>
      <c r="AO397" s="170">
        <f t="shared" si="177"/>
        <v>0</v>
      </c>
      <c r="AP397" s="170">
        <f t="shared" si="178"/>
        <v>12487.834706617148</v>
      </c>
      <c r="AQ397" s="170">
        <f t="shared" si="179"/>
        <v>0</v>
      </c>
      <c r="AR397" s="170"/>
      <c r="AS397" s="170">
        <f>'Projection - England'!$B$13*'Eng19'!AP397</f>
        <v>0</v>
      </c>
      <c r="AT397" s="170">
        <f>'Projection - England'!$B$13*'Eng19'!AQ397</f>
        <v>0</v>
      </c>
      <c r="AU397" s="170">
        <f>'Projection - England'!$C$13*'Eng19'!AP397</f>
        <v>6919.5145822345885</v>
      </c>
      <c r="AV397" s="170">
        <f>'Projection - England'!$C$13*'Eng19'!AQ397</f>
        <v>0</v>
      </c>
      <c r="AW397" s="170">
        <f>'Projection - England'!$D$13*'Eng19'!AP397</f>
        <v>0</v>
      </c>
      <c r="AX397" s="170">
        <f>'Projection - England'!$D$13*'Eng19'!AQ397</f>
        <v>0</v>
      </c>
      <c r="AY397" s="170">
        <f>'Projection - England'!$E$13*'Eng19'!AP397</f>
        <v>1370.8319503863124</v>
      </c>
      <c r="AZ397" s="170">
        <f>'Projection - England'!$E$13*'Eng19'!AQ397</f>
        <v>0</v>
      </c>
      <c r="BA397" s="170">
        <f>'Projection - England'!$F$13*'Eng19'!AP397</f>
        <v>2813.3075429564369</v>
      </c>
      <c r="BB397" s="170">
        <f>'Projection - England'!$F$13*'Eng19'!AQ397</f>
        <v>0</v>
      </c>
      <c r="BC397" s="170">
        <f>'Projection - England'!$G$13*'Eng19'!AP397</f>
        <v>1384.1806310398142</v>
      </c>
      <c r="BD397" s="170">
        <f>'Projection - England'!$G$13*'Eng19'!AQ397</f>
        <v>0</v>
      </c>
    </row>
    <row r="398" spans="1:56" ht="19.95" customHeight="1">
      <c r="A398" s="132" t="s">
        <v>422</v>
      </c>
      <c r="B398" s="20" t="s">
        <v>401</v>
      </c>
      <c r="C398" s="20" t="s">
        <v>21</v>
      </c>
      <c r="D398" s="153">
        <v>11089.210247468738</v>
      </c>
      <c r="E398" s="154">
        <v>16116.292790486663</v>
      </c>
      <c r="F398" s="155">
        <v>9556.7108177478985</v>
      </c>
      <c r="G398" s="156">
        <v>8289.7639116345017</v>
      </c>
      <c r="H398" s="157">
        <v>3898.9510646511199</v>
      </c>
      <c r="I398" s="158">
        <v>0</v>
      </c>
      <c r="J398" s="159">
        <v>1285.1238063258099</v>
      </c>
      <c r="K398" s="160">
        <v>0</v>
      </c>
      <c r="L398" s="161">
        <v>0</v>
      </c>
      <c r="M398" s="162">
        <v>0</v>
      </c>
      <c r="N398" s="163">
        <v>0</v>
      </c>
      <c r="O398" s="164">
        <v>0</v>
      </c>
      <c r="P398" s="170">
        <f t="shared" si="165"/>
        <v>50236.052638314737</v>
      </c>
      <c r="Q398" s="86">
        <f t="shared" si="180"/>
        <v>-0.94506059310872403</v>
      </c>
      <c r="R398" s="86">
        <f t="shared" si="181"/>
        <v>0</v>
      </c>
      <c r="S398" s="86">
        <f t="shared" si="182"/>
        <v>0</v>
      </c>
      <c r="T398" s="86">
        <f t="shared" si="183"/>
        <v>0</v>
      </c>
      <c r="U398" s="86">
        <f t="shared" si="184"/>
        <v>-8.8357360441388269E-2</v>
      </c>
      <c r="V398" s="86">
        <f t="shared" si="185"/>
        <v>0</v>
      </c>
      <c r="W398" s="86">
        <f t="shared" si="186"/>
        <v>0</v>
      </c>
      <c r="X398" s="86">
        <f t="shared" si="187"/>
        <v>0</v>
      </c>
      <c r="Y398" s="86">
        <f t="shared" si="188"/>
        <v>0</v>
      </c>
      <c r="Z398" s="86">
        <f t="shared" si="189"/>
        <v>0</v>
      </c>
      <c r="AA398" s="86">
        <f t="shared" si="190"/>
        <v>0</v>
      </c>
      <c r="AB398" s="86">
        <f t="shared" si="191"/>
        <v>0</v>
      </c>
      <c r="AD398" s="170">
        <f t="shared" si="166"/>
        <v>-10479.975613580145</v>
      </c>
      <c r="AE398" s="170">
        <f t="shared" si="167"/>
        <v>0</v>
      </c>
      <c r="AF398" s="170">
        <f t="shared" si="168"/>
        <v>0</v>
      </c>
      <c r="AG398" s="170">
        <f t="shared" si="169"/>
        <v>0</v>
      </c>
      <c r="AH398" s="170">
        <f t="shared" si="170"/>
        <v>-344.50102456271355</v>
      </c>
      <c r="AI398" s="170">
        <f t="shared" si="171"/>
        <v>0</v>
      </c>
      <c r="AJ398" s="170">
        <f t="shared" si="172"/>
        <v>0</v>
      </c>
      <c r="AK398" s="170">
        <f t="shared" si="173"/>
        <v>0</v>
      </c>
      <c r="AL398" s="170">
        <f t="shared" si="174"/>
        <v>0</v>
      </c>
      <c r="AM398" s="170">
        <f t="shared" si="175"/>
        <v>0</v>
      </c>
      <c r="AN398" s="170">
        <f t="shared" si="176"/>
        <v>0</v>
      </c>
      <c r="AO398" s="170">
        <f t="shared" si="177"/>
        <v>0</v>
      </c>
      <c r="AP398" s="170">
        <f t="shared" si="178"/>
        <v>10824.476638142858</v>
      </c>
      <c r="AQ398" s="170">
        <f t="shared" si="179"/>
        <v>0</v>
      </c>
      <c r="AR398" s="170"/>
      <c r="AS398" s="170">
        <f>'Projection - England'!$B$13*'Eng19'!AP398</f>
        <v>0</v>
      </c>
      <c r="AT398" s="170">
        <f>'Projection - England'!$B$13*'Eng19'!AQ398</f>
        <v>0</v>
      </c>
      <c r="AU398" s="170">
        <f>'Projection - England'!$C$13*'Eng19'!AP398</f>
        <v>5997.8471610453407</v>
      </c>
      <c r="AV398" s="170">
        <f>'Projection - England'!$C$13*'Eng19'!AQ398</f>
        <v>0</v>
      </c>
      <c r="AW398" s="170">
        <f>'Projection - England'!$D$13*'Eng19'!AP398</f>
        <v>0</v>
      </c>
      <c r="AX398" s="170">
        <f>'Projection - England'!$D$13*'Eng19'!AQ398</f>
        <v>0</v>
      </c>
      <c r="AY398" s="170">
        <f>'Projection - England'!$E$13*'Eng19'!AP398</f>
        <v>1188.2394963086508</v>
      </c>
      <c r="AZ398" s="170">
        <f>'Projection - England'!$E$13*'Eng19'!AQ398</f>
        <v>0</v>
      </c>
      <c r="BA398" s="170">
        <f>'Projection - England'!$F$13*'Eng19'!AP398</f>
        <v>2438.5798250922226</v>
      </c>
      <c r="BB398" s="170">
        <f>'Projection - England'!$F$13*'Eng19'!AQ398</f>
        <v>0</v>
      </c>
      <c r="BC398" s="170">
        <f>'Projection - England'!$G$13*'Eng19'!AP398</f>
        <v>1199.8101556966467</v>
      </c>
      <c r="BD398" s="170">
        <f>'Projection - England'!$G$13*'Eng19'!AQ398</f>
        <v>0</v>
      </c>
    </row>
    <row r="399" spans="1:56" ht="19.95" customHeight="1">
      <c r="A399" s="132" t="s">
        <v>423</v>
      </c>
      <c r="B399" s="20" t="s">
        <v>401</v>
      </c>
      <c r="C399" s="20" t="s">
        <v>21</v>
      </c>
      <c r="D399" s="153">
        <v>13401.209430381867</v>
      </c>
      <c r="E399" s="154">
        <v>19476.392827520336</v>
      </c>
      <c r="F399" s="155">
        <v>3907.7168228095738</v>
      </c>
      <c r="G399" s="156">
        <v>3389.6651800381364</v>
      </c>
      <c r="H399" s="157">
        <v>6382.2639845013</v>
      </c>
      <c r="I399" s="158">
        <v>0</v>
      </c>
      <c r="J399" s="159">
        <v>1598.91842210864</v>
      </c>
      <c r="K399" s="160">
        <v>0</v>
      </c>
      <c r="L399" s="161">
        <v>0</v>
      </c>
      <c r="M399" s="162">
        <v>0</v>
      </c>
      <c r="N399" s="163">
        <v>112.775597117362</v>
      </c>
      <c r="O399" s="164">
        <v>8622.8949476057969</v>
      </c>
      <c r="P399" s="170">
        <f t="shared" si="165"/>
        <v>56891.83721208301</v>
      </c>
      <c r="Q399" s="86">
        <f t="shared" si="180"/>
        <v>-0.94506059310872403</v>
      </c>
      <c r="R399" s="86">
        <f t="shared" si="181"/>
        <v>0</v>
      </c>
      <c r="S399" s="86">
        <f t="shared" si="182"/>
        <v>0</v>
      </c>
      <c r="T399" s="86">
        <f t="shared" si="183"/>
        <v>0</v>
      </c>
      <c r="U399" s="86">
        <f t="shared" si="184"/>
        <v>-8.8357360441388269E-2</v>
      </c>
      <c r="V399" s="86">
        <f t="shared" si="185"/>
        <v>0</v>
      </c>
      <c r="W399" s="86">
        <f t="shared" si="186"/>
        <v>0</v>
      </c>
      <c r="X399" s="86">
        <f t="shared" si="187"/>
        <v>0</v>
      </c>
      <c r="Y399" s="86">
        <f t="shared" si="188"/>
        <v>0</v>
      </c>
      <c r="Z399" s="86">
        <f t="shared" si="189"/>
        <v>0</v>
      </c>
      <c r="AA399" s="86">
        <f t="shared" si="190"/>
        <v>0</v>
      </c>
      <c r="AB399" s="86">
        <f t="shared" si="191"/>
        <v>0</v>
      </c>
      <c r="AD399" s="170">
        <f t="shared" si="166"/>
        <v>-12664.954932650913</v>
      </c>
      <c r="AE399" s="170">
        <f t="shared" si="167"/>
        <v>0</v>
      </c>
      <c r="AF399" s="170">
        <f t="shared" si="168"/>
        <v>0</v>
      </c>
      <c r="AG399" s="170">
        <f t="shared" si="169"/>
        <v>0</v>
      </c>
      <c r="AH399" s="170">
        <f t="shared" si="170"/>
        <v>-563.91999931067221</v>
      </c>
      <c r="AI399" s="170">
        <f t="shared" si="171"/>
        <v>0</v>
      </c>
      <c r="AJ399" s="170">
        <f t="shared" si="172"/>
        <v>0</v>
      </c>
      <c r="AK399" s="170">
        <f t="shared" si="173"/>
        <v>0</v>
      </c>
      <c r="AL399" s="170">
        <f t="shared" si="174"/>
        <v>0</v>
      </c>
      <c r="AM399" s="170">
        <f t="shared" si="175"/>
        <v>0</v>
      </c>
      <c r="AN399" s="170">
        <f t="shared" si="176"/>
        <v>0</v>
      </c>
      <c r="AO399" s="170">
        <f t="shared" si="177"/>
        <v>0</v>
      </c>
      <c r="AP399" s="170">
        <f t="shared" si="178"/>
        <v>13228.874931961585</v>
      </c>
      <c r="AQ399" s="170">
        <f t="shared" si="179"/>
        <v>0</v>
      </c>
      <c r="AR399" s="170"/>
      <c r="AS399" s="170">
        <f>'Projection - England'!$B$13*'Eng19'!AP399</f>
        <v>0</v>
      </c>
      <c r="AT399" s="170">
        <f>'Projection - England'!$B$13*'Eng19'!AQ399</f>
        <v>0</v>
      </c>
      <c r="AU399" s="170">
        <f>'Projection - England'!$C$13*'Eng19'!AP399</f>
        <v>7330.1252898359762</v>
      </c>
      <c r="AV399" s="170">
        <f>'Projection - England'!$C$13*'Eng19'!AQ399</f>
        <v>0</v>
      </c>
      <c r="AW399" s="170">
        <f>'Projection - England'!$D$13*'Eng19'!AP399</f>
        <v>0</v>
      </c>
      <c r="AX399" s="170">
        <f>'Projection - England'!$D$13*'Eng19'!AQ399</f>
        <v>0</v>
      </c>
      <c r="AY399" s="170">
        <f>'Projection - England'!$E$13*'Eng19'!AP399</f>
        <v>1452.178448101032</v>
      </c>
      <c r="AZ399" s="170">
        <f>'Projection - England'!$E$13*'Eng19'!AQ399</f>
        <v>0</v>
      </c>
      <c r="BA399" s="170">
        <f>'Projection - England'!$F$13*'Eng19'!AP399</f>
        <v>2980.2519416111486</v>
      </c>
      <c r="BB399" s="170">
        <f>'Projection - England'!$F$13*'Eng19'!AQ399</f>
        <v>0</v>
      </c>
      <c r="BC399" s="170">
        <f>'Projection - England'!$G$13*'Eng19'!AP399</f>
        <v>1466.3192524134322</v>
      </c>
      <c r="BD399" s="170">
        <f>'Projection - England'!$G$13*'Eng19'!AQ399</f>
        <v>0</v>
      </c>
    </row>
    <row r="400" spans="1:56" ht="19.95" customHeight="1">
      <c r="A400" s="132" t="s">
        <v>424</v>
      </c>
      <c r="B400" s="20" t="s">
        <v>401</v>
      </c>
      <c r="C400" s="20" t="s">
        <v>21</v>
      </c>
      <c r="D400" s="153">
        <v>12312.624896575424</v>
      </c>
      <c r="E400" s="154">
        <v>17894.319200769078</v>
      </c>
      <c r="F400" s="155">
        <v>3036.1800460161739</v>
      </c>
      <c r="G400" s="156">
        <v>2633.6692879675256</v>
      </c>
      <c r="H400" s="157">
        <v>10507.26236847548</v>
      </c>
      <c r="I400" s="158">
        <v>4695.2593101204202</v>
      </c>
      <c r="J400" s="159">
        <v>1456.9967324532599</v>
      </c>
      <c r="K400" s="160">
        <v>0</v>
      </c>
      <c r="L400" s="161">
        <v>0</v>
      </c>
      <c r="M400" s="162">
        <v>0</v>
      </c>
      <c r="N400" s="163">
        <v>0</v>
      </c>
      <c r="O400" s="164">
        <v>0</v>
      </c>
      <c r="P400" s="170">
        <f t="shared" si="165"/>
        <v>52536.311842377356</v>
      </c>
      <c r="Q400" s="86">
        <f t="shared" si="180"/>
        <v>-0.94506059310872403</v>
      </c>
      <c r="R400" s="86">
        <f t="shared" si="181"/>
        <v>0</v>
      </c>
      <c r="S400" s="86">
        <f t="shared" si="182"/>
        <v>0</v>
      </c>
      <c r="T400" s="86">
        <f t="shared" si="183"/>
        <v>0</v>
      </c>
      <c r="U400" s="86">
        <f t="shared" si="184"/>
        <v>-8.8357360441388269E-2</v>
      </c>
      <c r="V400" s="86">
        <f t="shared" si="185"/>
        <v>0</v>
      </c>
      <c r="W400" s="86">
        <f t="shared" si="186"/>
        <v>0</v>
      </c>
      <c r="X400" s="86">
        <f t="shared" si="187"/>
        <v>0</v>
      </c>
      <c r="Y400" s="86">
        <f t="shared" si="188"/>
        <v>0</v>
      </c>
      <c r="Z400" s="86">
        <f t="shared" si="189"/>
        <v>0</v>
      </c>
      <c r="AA400" s="86">
        <f t="shared" si="190"/>
        <v>0</v>
      </c>
      <c r="AB400" s="86">
        <f t="shared" si="191"/>
        <v>0</v>
      </c>
      <c r="AD400" s="170">
        <f t="shared" si="166"/>
        <v>-11636.176587482812</v>
      </c>
      <c r="AE400" s="170">
        <f t="shared" si="167"/>
        <v>0</v>
      </c>
      <c r="AF400" s="170">
        <f t="shared" si="168"/>
        <v>0</v>
      </c>
      <c r="AG400" s="170">
        <f t="shared" si="169"/>
        <v>0</v>
      </c>
      <c r="AH400" s="170">
        <f t="shared" si="170"/>
        <v>-928.39396834362299</v>
      </c>
      <c r="AI400" s="170">
        <f t="shared" si="171"/>
        <v>0</v>
      </c>
      <c r="AJ400" s="170">
        <f t="shared" si="172"/>
        <v>0</v>
      </c>
      <c r="AK400" s="170">
        <f t="shared" si="173"/>
        <v>0</v>
      </c>
      <c r="AL400" s="170">
        <f t="shared" si="174"/>
        <v>0</v>
      </c>
      <c r="AM400" s="170">
        <f t="shared" si="175"/>
        <v>0</v>
      </c>
      <c r="AN400" s="170">
        <f t="shared" si="176"/>
        <v>0</v>
      </c>
      <c r="AO400" s="170">
        <f t="shared" si="177"/>
        <v>0</v>
      </c>
      <c r="AP400" s="170">
        <f t="shared" si="178"/>
        <v>12564.570555826436</v>
      </c>
      <c r="AQ400" s="170">
        <f t="shared" si="179"/>
        <v>0</v>
      </c>
      <c r="AR400" s="170"/>
      <c r="AS400" s="170">
        <f>'Projection - England'!$B$13*'Eng19'!AP400</f>
        <v>0</v>
      </c>
      <c r="AT400" s="170">
        <f>'Projection - England'!$B$13*'Eng19'!AQ400</f>
        <v>0</v>
      </c>
      <c r="AU400" s="170">
        <f>'Projection - England'!$C$13*'Eng19'!AP400</f>
        <v>6962.0339492872663</v>
      </c>
      <c r="AV400" s="170">
        <f>'Projection - England'!$C$13*'Eng19'!AQ400</f>
        <v>0</v>
      </c>
      <c r="AW400" s="170">
        <f>'Projection - England'!$D$13*'Eng19'!AP400</f>
        <v>0</v>
      </c>
      <c r="AX400" s="170">
        <f>'Projection - England'!$D$13*'Eng19'!AQ400</f>
        <v>0</v>
      </c>
      <c r="AY400" s="170">
        <f>'Projection - England'!$E$13*'Eng19'!AP400</f>
        <v>1379.2555046939601</v>
      </c>
      <c r="AZ400" s="170">
        <f>'Projection - England'!$E$13*'Eng19'!AQ400</f>
        <v>0</v>
      </c>
      <c r="BA400" s="170">
        <f>'Projection - England'!$F$13*'Eng19'!AP400</f>
        <v>2830.5948908808341</v>
      </c>
      <c r="BB400" s="170">
        <f>'Projection - England'!$F$13*'Eng19'!AQ400</f>
        <v>0</v>
      </c>
      <c r="BC400" s="170">
        <f>'Projection - England'!$G$13*'Eng19'!AP400</f>
        <v>1392.6862109643794</v>
      </c>
      <c r="BD400" s="170">
        <f>'Projection - England'!$G$13*'Eng19'!AQ400</f>
        <v>0</v>
      </c>
    </row>
    <row r="401" spans="1:56" ht="19.95" customHeight="1">
      <c r="A401" s="132" t="s">
        <v>425</v>
      </c>
      <c r="B401" s="20" t="s">
        <v>401</v>
      </c>
      <c r="C401" s="20" t="s">
        <v>21</v>
      </c>
      <c r="D401" s="153">
        <v>13505.754310675824</v>
      </c>
      <c r="E401" s="154">
        <v>19628.331140796377</v>
      </c>
      <c r="F401" s="155">
        <v>2211.4901153539508</v>
      </c>
      <c r="G401" s="156">
        <v>1918.3096882194691</v>
      </c>
      <c r="H401" s="157">
        <v>10956.387167641142</v>
      </c>
      <c r="I401" s="158">
        <v>4901.2499224802577</v>
      </c>
      <c r="J401" s="159">
        <v>1642.73330273745</v>
      </c>
      <c r="K401" s="160">
        <v>0</v>
      </c>
      <c r="L401" s="161">
        <v>0</v>
      </c>
      <c r="M401" s="162">
        <v>0</v>
      </c>
      <c r="N401" s="163">
        <v>0.22824739190513341</v>
      </c>
      <c r="O401" s="164">
        <v>17.45194290937587</v>
      </c>
      <c r="P401" s="170">
        <f t="shared" si="165"/>
        <v>54781.935838205754</v>
      </c>
      <c r="Q401" s="86">
        <f t="shared" si="180"/>
        <v>-0.94506059310872403</v>
      </c>
      <c r="R401" s="86">
        <f t="shared" si="181"/>
        <v>0</v>
      </c>
      <c r="S401" s="86">
        <f t="shared" si="182"/>
        <v>0</v>
      </c>
      <c r="T401" s="86">
        <f t="shared" si="183"/>
        <v>0</v>
      </c>
      <c r="U401" s="86">
        <f t="shared" si="184"/>
        <v>-8.8357360441388269E-2</v>
      </c>
      <c r="V401" s="86">
        <f t="shared" si="185"/>
        <v>0</v>
      </c>
      <c r="W401" s="86">
        <f t="shared" si="186"/>
        <v>0</v>
      </c>
      <c r="X401" s="86">
        <f t="shared" si="187"/>
        <v>0</v>
      </c>
      <c r="Y401" s="86">
        <f t="shared" si="188"/>
        <v>0</v>
      </c>
      <c r="Z401" s="86">
        <f t="shared" si="189"/>
        <v>0</v>
      </c>
      <c r="AA401" s="86">
        <f t="shared" si="190"/>
        <v>0</v>
      </c>
      <c r="AB401" s="86">
        <f t="shared" si="191"/>
        <v>0</v>
      </c>
      <c r="AD401" s="170">
        <f t="shared" si="166"/>
        <v>-12763.756179228001</v>
      </c>
      <c r="AE401" s="170">
        <f t="shared" si="167"/>
        <v>0</v>
      </c>
      <c r="AF401" s="170">
        <f t="shared" si="168"/>
        <v>0</v>
      </c>
      <c r="AG401" s="170">
        <f t="shared" si="169"/>
        <v>0</v>
      </c>
      <c r="AH401" s="170">
        <f t="shared" si="170"/>
        <v>-968.07745010666952</v>
      </c>
      <c r="AI401" s="170">
        <f t="shared" si="171"/>
        <v>0</v>
      </c>
      <c r="AJ401" s="170">
        <f t="shared" si="172"/>
        <v>0</v>
      </c>
      <c r="AK401" s="170">
        <f t="shared" si="173"/>
        <v>0</v>
      </c>
      <c r="AL401" s="170">
        <f t="shared" si="174"/>
        <v>0</v>
      </c>
      <c r="AM401" s="170">
        <f t="shared" si="175"/>
        <v>0</v>
      </c>
      <c r="AN401" s="170">
        <f t="shared" si="176"/>
        <v>0</v>
      </c>
      <c r="AO401" s="170">
        <f t="shared" si="177"/>
        <v>0</v>
      </c>
      <c r="AP401" s="170">
        <f t="shared" si="178"/>
        <v>13731.833629334671</v>
      </c>
      <c r="AQ401" s="170">
        <f t="shared" si="179"/>
        <v>0</v>
      </c>
      <c r="AR401" s="170"/>
      <c r="AS401" s="170">
        <f>'Projection - England'!$B$13*'Eng19'!AP401</f>
        <v>0</v>
      </c>
      <c r="AT401" s="170">
        <f>'Projection - England'!$B$13*'Eng19'!AQ401</f>
        <v>0</v>
      </c>
      <c r="AU401" s="170">
        <f>'Projection - England'!$C$13*'Eng19'!AP401</f>
        <v>7608.8149203842286</v>
      </c>
      <c r="AV401" s="170">
        <f>'Projection - England'!$C$13*'Eng19'!AQ401</f>
        <v>0</v>
      </c>
      <c r="AW401" s="170">
        <f>'Projection - England'!$D$13*'Eng19'!AP401</f>
        <v>0</v>
      </c>
      <c r="AX401" s="170">
        <f>'Projection - England'!$D$13*'Eng19'!AQ401</f>
        <v>0</v>
      </c>
      <c r="AY401" s="170">
        <f>'Projection - England'!$E$13*'Eng19'!AP401</f>
        <v>1507.3899293771544</v>
      </c>
      <c r="AZ401" s="170">
        <f>'Projection - England'!$E$13*'Eng19'!AQ401</f>
        <v>0</v>
      </c>
      <c r="BA401" s="170">
        <f>'Projection - England'!$F$13*'Eng19'!AP401</f>
        <v>3093.5604158469159</v>
      </c>
      <c r="BB401" s="170">
        <f>'Projection - England'!$F$13*'Eng19'!AQ401</f>
        <v>0</v>
      </c>
      <c r="BC401" s="170">
        <f>'Projection - England'!$G$13*'Eng19'!AP401</f>
        <v>1522.0683637263758</v>
      </c>
      <c r="BD401" s="170">
        <f>'Projection - England'!$G$13*'Eng19'!AQ401</f>
        <v>0</v>
      </c>
    </row>
    <row r="402" spans="1:56" ht="19.95" customHeight="1">
      <c r="A402" s="132" t="s">
        <v>426</v>
      </c>
      <c r="B402" s="20" t="s">
        <v>401</v>
      </c>
      <c r="C402" s="20" t="s">
        <v>21</v>
      </c>
      <c r="D402" s="153">
        <v>11874.750845043614</v>
      </c>
      <c r="E402" s="154">
        <v>17257.943276572485</v>
      </c>
      <c r="F402" s="155">
        <v>4991.4165674388059</v>
      </c>
      <c r="G402" s="156">
        <v>4329.697289976144</v>
      </c>
      <c r="H402" s="157">
        <v>10477.50268858896</v>
      </c>
      <c r="I402" s="158">
        <v>1118.9122311400406</v>
      </c>
      <c r="J402" s="159">
        <v>1497.51398523896</v>
      </c>
      <c r="K402" s="160">
        <v>0</v>
      </c>
      <c r="L402" s="161">
        <v>0</v>
      </c>
      <c r="M402" s="162">
        <v>0</v>
      </c>
      <c r="N402" s="163">
        <v>10.841331801080472</v>
      </c>
      <c r="O402" s="164">
        <v>828.93522714465746</v>
      </c>
      <c r="P402" s="170">
        <f t="shared" si="165"/>
        <v>52387.51344294475</v>
      </c>
      <c r="Q402" s="86">
        <f t="shared" si="180"/>
        <v>-0.94506059310872403</v>
      </c>
      <c r="R402" s="86">
        <f t="shared" si="181"/>
        <v>0</v>
      </c>
      <c r="S402" s="86">
        <f t="shared" si="182"/>
        <v>0</v>
      </c>
      <c r="T402" s="86">
        <f t="shared" si="183"/>
        <v>0</v>
      </c>
      <c r="U402" s="86">
        <f t="shared" si="184"/>
        <v>-8.8357360441388269E-2</v>
      </c>
      <c r="V402" s="86">
        <f t="shared" si="185"/>
        <v>0</v>
      </c>
      <c r="W402" s="86">
        <f t="shared" si="186"/>
        <v>0</v>
      </c>
      <c r="X402" s="86">
        <f t="shared" si="187"/>
        <v>0</v>
      </c>
      <c r="Y402" s="86">
        <f t="shared" si="188"/>
        <v>0</v>
      </c>
      <c r="Z402" s="86">
        <f t="shared" si="189"/>
        <v>0</v>
      </c>
      <c r="AA402" s="86">
        <f t="shared" si="190"/>
        <v>0</v>
      </c>
      <c r="AB402" s="86">
        <f t="shared" si="191"/>
        <v>0</v>
      </c>
      <c r="AD402" s="170">
        <f t="shared" si="166"/>
        <v>-11222.359076635241</v>
      </c>
      <c r="AE402" s="170">
        <f t="shared" si="167"/>
        <v>0</v>
      </c>
      <c r="AF402" s="170">
        <f t="shared" si="168"/>
        <v>0</v>
      </c>
      <c r="AG402" s="170">
        <f t="shared" si="169"/>
        <v>0</v>
      </c>
      <c r="AH402" s="170">
        <f t="shared" si="170"/>
        <v>-925.76448158126937</v>
      </c>
      <c r="AI402" s="170">
        <f t="shared" si="171"/>
        <v>0</v>
      </c>
      <c r="AJ402" s="170">
        <f t="shared" si="172"/>
        <v>0</v>
      </c>
      <c r="AK402" s="170">
        <f t="shared" si="173"/>
        <v>0</v>
      </c>
      <c r="AL402" s="170">
        <f t="shared" si="174"/>
        <v>0</v>
      </c>
      <c r="AM402" s="170">
        <f t="shared" si="175"/>
        <v>0</v>
      </c>
      <c r="AN402" s="170">
        <f t="shared" si="176"/>
        <v>0</v>
      </c>
      <c r="AO402" s="170">
        <f t="shared" si="177"/>
        <v>0</v>
      </c>
      <c r="AP402" s="170">
        <f t="shared" si="178"/>
        <v>12148.12355821651</v>
      </c>
      <c r="AQ402" s="170">
        <f t="shared" si="179"/>
        <v>0</v>
      </c>
      <c r="AR402" s="170"/>
      <c r="AS402" s="170">
        <f>'Projection - England'!$B$13*'Eng19'!AP402</f>
        <v>0</v>
      </c>
      <c r="AT402" s="170">
        <f>'Projection - England'!$B$13*'Eng19'!AQ402</f>
        <v>0</v>
      </c>
      <c r="AU402" s="170">
        <f>'Projection - England'!$C$13*'Eng19'!AP402</f>
        <v>6731.280488788404</v>
      </c>
      <c r="AV402" s="170">
        <f>'Projection - England'!$C$13*'Eng19'!AQ402</f>
        <v>0</v>
      </c>
      <c r="AW402" s="170">
        <f>'Projection - England'!$D$13*'Eng19'!AP402</f>
        <v>0</v>
      </c>
      <c r="AX402" s="170">
        <f>'Projection - England'!$D$13*'Eng19'!AQ402</f>
        <v>0</v>
      </c>
      <c r="AY402" s="170">
        <f>'Projection - England'!$E$13*'Eng19'!AP402</f>
        <v>1333.5407059816071</v>
      </c>
      <c r="AZ402" s="170">
        <f>'Projection - England'!$E$13*'Eng19'!AQ402</f>
        <v>0</v>
      </c>
      <c r="BA402" s="170">
        <f>'Projection - England'!$F$13*'Eng19'!AP402</f>
        <v>2736.7761058678684</v>
      </c>
      <c r="BB402" s="170">
        <f>'Projection - England'!$F$13*'Eng19'!AQ402</f>
        <v>0</v>
      </c>
      <c r="BC402" s="170">
        <f>'Projection - England'!$G$13*'Eng19'!AP402</f>
        <v>1346.5262575786337</v>
      </c>
      <c r="BD402" s="170">
        <f>'Projection - England'!$G$13*'Eng19'!AQ402</f>
        <v>0</v>
      </c>
    </row>
    <row r="403" spans="1:56" ht="19.95" customHeight="1">
      <c r="A403" s="132" t="s">
        <v>427</v>
      </c>
      <c r="B403" s="20" t="s">
        <v>401</v>
      </c>
      <c r="C403" s="20" t="s">
        <v>21</v>
      </c>
      <c r="D403" s="153">
        <v>13422.090966247726</v>
      </c>
      <c r="E403" s="154">
        <v>19506.740610493071</v>
      </c>
      <c r="F403" s="155">
        <v>2810.7291416096805</v>
      </c>
      <c r="G403" s="156">
        <v>2438.1067344032299</v>
      </c>
      <c r="H403" s="157">
        <v>11083.669438014702</v>
      </c>
      <c r="I403" s="158">
        <v>5337.3991654534984</v>
      </c>
      <c r="J403" s="159">
        <v>133.036031850066</v>
      </c>
      <c r="K403" s="160">
        <v>0</v>
      </c>
      <c r="L403" s="161">
        <v>0</v>
      </c>
      <c r="M403" s="162">
        <v>0</v>
      </c>
      <c r="N403" s="163">
        <v>8.8635344817247681</v>
      </c>
      <c r="O403" s="164">
        <v>677.71156751984824</v>
      </c>
      <c r="P403" s="170">
        <f t="shared" si="165"/>
        <v>55418.347190073553</v>
      </c>
      <c r="Q403" s="86">
        <f t="shared" si="180"/>
        <v>-0.94506059310872403</v>
      </c>
      <c r="R403" s="86">
        <f t="shared" si="181"/>
        <v>0</v>
      </c>
      <c r="S403" s="86">
        <f t="shared" si="182"/>
        <v>0</v>
      </c>
      <c r="T403" s="86">
        <f t="shared" si="183"/>
        <v>0</v>
      </c>
      <c r="U403" s="86">
        <f t="shared" si="184"/>
        <v>-8.8357360441388269E-2</v>
      </c>
      <c r="V403" s="86">
        <f t="shared" si="185"/>
        <v>0</v>
      </c>
      <c r="W403" s="86">
        <f t="shared" si="186"/>
        <v>0</v>
      </c>
      <c r="X403" s="86">
        <f t="shared" si="187"/>
        <v>0</v>
      </c>
      <c r="Y403" s="86">
        <f t="shared" si="188"/>
        <v>0</v>
      </c>
      <c r="Z403" s="86">
        <f t="shared" si="189"/>
        <v>0</v>
      </c>
      <c r="AA403" s="86">
        <f t="shared" si="190"/>
        <v>0</v>
      </c>
      <c r="AB403" s="86">
        <f t="shared" si="191"/>
        <v>0</v>
      </c>
      <c r="AD403" s="170">
        <f t="shared" si="166"/>
        <v>-12684.689249321324</v>
      </c>
      <c r="AE403" s="170">
        <f t="shared" si="167"/>
        <v>0</v>
      </c>
      <c r="AF403" s="170">
        <f t="shared" si="168"/>
        <v>0</v>
      </c>
      <c r="AG403" s="170">
        <f t="shared" si="169"/>
        <v>0</v>
      </c>
      <c r="AH403" s="170">
        <f t="shared" si="170"/>
        <v>-979.32377554786433</v>
      </c>
      <c r="AI403" s="170">
        <f t="shared" si="171"/>
        <v>0</v>
      </c>
      <c r="AJ403" s="170">
        <f t="shared" si="172"/>
        <v>0</v>
      </c>
      <c r="AK403" s="170">
        <f t="shared" si="173"/>
        <v>0</v>
      </c>
      <c r="AL403" s="170">
        <f t="shared" si="174"/>
        <v>0</v>
      </c>
      <c r="AM403" s="170">
        <f t="shared" si="175"/>
        <v>0</v>
      </c>
      <c r="AN403" s="170">
        <f t="shared" si="176"/>
        <v>0</v>
      </c>
      <c r="AO403" s="170">
        <f t="shared" si="177"/>
        <v>0</v>
      </c>
      <c r="AP403" s="170">
        <f t="shared" si="178"/>
        <v>13664.013024869188</v>
      </c>
      <c r="AQ403" s="170">
        <f t="shared" si="179"/>
        <v>0</v>
      </c>
      <c r="AR403" s="170"/>
      <c r="AS403" s="170">
        <f>'Projection - England'!$B$13*'Eng19'!AP403</f>
        <v>0</v>
      </c>
      <c r="AT403" s="170">
        <f>'Projection - England'!$B$13*'Eng19'!AQ403</f>
        <v>0</v>
      </c>
      <c r="AU403" s="170">
        <f>'Projection - England'!$C$13*'Eng19'!AP403</f>
        <v>7571.2354942787397</v>
      </c>
      <c r="AV403" s="170">
        <f>'Projection - England'!$C$13*'Eng19'!AQ403</f>
        <v>0</v>
      </c>
      <c r="AW403" s="170">
        <f>'Projection - England'!$D$13*'Eng19'!AP403</f>
        <v>0</v>
      </c>
      <c r="AX403" s="170">
        <f>'Projection - England'!$D$13*'Eng19'!AQ403</f>
        <v>0</v>
      </c>
      <c r="AY403" s="170">
        <f>'Projection - England'!$E$13*'Eng19'!AP403</f>
        <v>1499.9450317083429</v>
      </c>
      <c r="AZ403" s="170">
        <f>'Projection - England'!$E$13*'Eng19'!AQ403</f>
        <v>0</v>
      </c>
      <c r="BA403" s="170">
        <f>'Projection - England'!$F$13*'Eng19'!AP403</f>
        <v>3078.281528626419</v>
      </c>
      <c r="BB403" s="170">
        <f>'Projection - England'!$F$13*'Eng19'!AQ403</f>
        <v>0</v>
      </c>
      <c r="BC403" s="170">
        <f>'Projection - England'!$G$13*'Eng19'!AP403</f>
        <v>1514.5509702556894</v>
      </c>
      <c r="BD403" s="170">
        <f>'Projection - England'!$G$13*'Eng19'!AQ403</f>
        <v>0</v>
      </c>
    </row>
    <row r="404" spans="1:56" ht="19.95" customHeight="1">
      <c r="A404" s="132" t="s">
        <v>428</v>
      </c>
      <c r="B404" s="20" t="s">
        <v>401</v>
      </c>
      <c r="C404" s="20" t="s">
        <v>21</v>
      </c>
      <c r="D404" s="153">
        <v>12147.042299491297</v>
      </c>
      <c r="E404" s="154">
        <v>17653.672882765859</v>
      </c>
      <c r="F404" s="155">
        <v>4401.7366174900144</v>
      </c>
      <c r="G404" s="156">
        <v>3818.1920595969023</v>
      </c>
      <c r="H404" s="157">
        <v>10479.917124958882</v>
      </c>
      <c r="I404" s="158">
        <v>601.53634564011918</v>
      </c>
      <c r="J404" s="159">
        <v>3126.3607988578901</v>
      </c>
      <c r="K404" s="160">
        <v>0</v>
      </c>
      <c r="L404" s="161">
        <v>134.024861190058</v>
      </c>
      <c r="M404" s="162">
        <v>0</v>
      </c>
      <c r="N404" s="163">
        <v>1.4466093482384188</v>
      </c>
      <c r="O404" s="164">
        <v>110.60868449318092</v>
      </c>
      <c r="P404" s="170">
        <f t="shared" si="165"/>
        <v>52474.538283832437</v>
      </c>
      <c r="Q404" s="86">
        <f t="shared" si="180"/>
        <v>-0.94506059310872403</v>
      </c>
      <c r="R404" s="86">
        <f t="shared" si="181"/>
        <v>0</v>
      </c>
      <c r="S404" s="86">
        <f t="shared" si="182"/>
        <v>0</v>
      </c>
      <c r="T404" s="86">
        <f t="shared" si="183"/>
        <v>0</v>
      </c>
      <c r="U404" s="86">
        <f t="shared" si="184"/>
        <v>-8.8357360441388269E-2</v>
      </c>
      <c r="V404" s="86">
        <f t="shared" si="185"/>
        <v>0</v>
      </c>
      <c r="W404" s="86">
        <f t="shared" si="186"/>
        <v>0</v>
      </c>
      <c r="X404" s="86">
        <f t="shared" si="187"/>
        <v>0</v>
      </c>
      <c r="Y404" s="86">
        <f t="shared" si="188"/>
        <v>0</v>
      </c>
      <c r="Z404" s="86">
        <f t="shared" si="189"/>
        <v>0</v>
      </c>
      <c r="AA404" s="86">
        <f t="shared" si="190"/>
        <v>0</v>
      </c>
      <c r="AB404" s="86">
        <f t="shared" si="191"/>
        <v>0</v>
      </c>
      <c r="AD404" s="170">
        <f t="shared" si="166"/>
        <v>-11479.691000074004</v>
      </c>
      <c r="AE404" s="170">
        <f t="shared" si="167"/>
        <v>0</v>
      </c>
      <c r="AF404" s="170">
        <f t="shared" si="168"/>
        <v>0</v>
      </c>
      <c r="AG404" s="170">
        <f t="shared" si="169"/>
        <v>0</v>
      </c>
      <c r="AH404" s="170">
        <f t="shared" si="170"/>
        <v>-925.97781480586934</v>
      </c>
      <c r="AI404" s="170">
        <f t="shared" si="171"/>
        <v>0</v>
      </c>
      <c r="AJ404" s="170">
        <f t="shared" si="172"/>
        <v>0</v>
      </c>
      <c r="AK404" s="170">
        <f t="shared" si="173"/>
        <v>0</v>
      </c>
      <c r="AL404" s="170">
        <f t="shared" si="174"/>
        <v>0</v>
      </c>
      <c r="AM404" s="170">
        <f t="shared" si="175"/>
        <v>0</v>
      </c>
      <c r="AN404" s="170">
        <f t="shared" si="176"/>
        <v>0</v>
      </c>
      <c r="AO404" s="170">
        <f t="shared" si="177"/>
        <v>0</v>
      </c>
      <c r="AP404" s="170">
        <f t="shared" si="178"/>
        <v>12405.668814879873</v>
      </c>
      <c r="AQ404" s="170">
        <f t="shared" si="179"/>
        <v>0</v>
      </c>
      <c r="AR404" s="170"/>
      <c r="AS404" s="170">
        <f>'Projection - England'!$B$13*'Eng19'!AP404</f>
        <v>0</v>
      </c>
      <c r="AT404" s="170">
        <f>'Projection - England'!$B$13*'Eng19'!AQ404</f>
        <v>0</v>
      </c>
      <c r="AU404" s="170">
        <f>'Projection - England'!$C$13*'Eng19'!AP404</f>
        <v>6873.986426281569</v>
      </c>
      <c r="AV404" s="170">
        <f>'Projection - England'!$C$13*'Eng19'!AQ404</f>
        <v>0</v>
      </c>
      <c r="AW404" s="170">
        <f>'Projection - England'!$D$13*'Eng19'!AP404</f>
        <v>0</v>
      </c>
      <c r="AX404" s="170">
        <f>'Projection - England'!$D$13*'Eng19'!AQ404</f>
        <v>0</v>
      </c>
      <c r="AY404" s="170">
        <f>'Projection - England'!$E$13*'Eng19'!AP404</f>
        <v>1361.81232190214</v>
      </c>
      <c r="AZ404" s="170">
        <f>'Projection - England'!$E$13*'Eng19'!AQ404</f>
        <v>0</v>
      </c>
      <c r="BA404" s="170">
        <f>'Projection - England'!$F$13*'Eng19'!AP404</f>
        <v>2794.7968941186737</v>
      </c>
      <c r="BB404" s="170">
        <f>'Projection - England'!$F$13*'Eng19'!AQ404</f>
        <v>0</v>
      </c>
      <c r="BC404" s="170">
        <f>'Projection - England'!$G$13*'Eng19'!AP404</f>
        <v>1375.0731725774929</v>
      </c>
      <c r="BD404" s="170">
        <f>'Projection - England'!$G$13*'Eng19'!AQ404</f>
        <v>0</v>
      </c>
    </row>
    <row r="405" spans="1:56" ht="19.95" customHeight="1">
      <c r="A405" s="132" t="s">
        <v>429</v>
      </c>
      <c r="B405" s="20" t="s">
        <v>401</v>
      </c>
      <c r="C405" s="20" t="s">
        <v>21</v>
      </c>
      <c r="D405" s="153">
        <v>12831.126441332766</v>
      </c>
      <c r="E405" s="154">
        <v>18647.873558667234</v>
      </c>
      <c r="F405" s="155">
        <v>2729.4216800063086</v>
      </c>
      <c r="G405" s="156">
        <v>2367.5783199936914</v>
      </c>
      <c r="H405" s="157">
        <v>11116.2</v>
      </c>
      <c r="I405" s="158">
        <v>5549.7999999999993</v>
      </c>
      <c r="J405" s="159">
        <v>1759</v>
      </c>
      <c r="K405" s="160">
        <v>0</v>
      </c>
      <c r="L405" s="161">
        <v>0</v>
      </c>
      <c r="M405" s="162">
        <v>0</v>
      </c>
      <c r="N405" s="163">
        <v>7.4876732121704404</v>
      </c>
      <c r="O405" s="164">
        <v>572.51232678782958</v>
      </c>
      <c r="P405" s="170">
        <f t="shared" si="165"/>
        <v>55581</v>
      </c>
      <c r="Q405" s="86">
        <f t="shared" si="180"/>
        <v>-0.94506059310872403</v>
      </c>
      <c r="R405" s="86">
        <f t="shared" si="181"/>
        <v>0</v>
      </c>
      <c r="S405" s="86">
        <f t="shared" si="182"/>
        <v>0</v>
      </c>
      <c r="T405" s="86">
        <f t="shared" si="183"/>
        <v>0</v>
      </c>
      <c r="U405" s="86">
        <f t="shared" si="184"/>
        <v>-8.8357360441388269E-2</v>
      </c>
      <c r="V405" s="86">
        <f t="shared" si="185"/>
        <v>0</v>
      </c>
      <c r="W405" s="86">
        <f t="shared" si="186"/>
        <v>0</v>
      </c>
      <c r="X405" s="86">
        <f t="shared" si="187"/>
        <v>0</v>
      </c>
      <c r="Y405" s="86">
        <f t="shared" si="188"/>
        <v>0</v>
      </c>
      <c r="Z405" s="86">
        <f t="shared" si="189"/>
        <v>0</v>
      </c>
      <c r="AA405" s="86">
        <f t="shared" si="190"/>
        <v>0</v>
      </c>
      <c r="AB405" s="86">
        <f t="shared" si="191"/>
        <v>0</v>
      </c>
      <c r="AD405" s="170">
        <f t="shared" si="166"/>
        <v>-12126.191964898975</v>
      </c>
      <c r="AE405" s="170">
        <f t="shared" si="167"/>
        <v>0</v>
      </c>
      <c r="AF405" s="170">
        <f t="shared" si="168"/>
        <v>0</v>
      </c>
      <c r="AG405" s="170">
        <f t="shared" si="169"/>
        <v>0</v>
      </c>
      <c r="AH405" s="170">
        <f t="shared" si="170"/>
        <v>-982.19809013856036</v>
      </c>
      <c r="AI405" s="170">
        <f t="shared" si="171"/>
        <v>0</v>
      </c>
      <c r="AJ405" s="170">
        <f t="shared" si="172"/>
        <v>0</v>
      </c>
      <c r="AK405" s="170">
        <f t="shared" si="173"/>
        <v>0</v>
      </c>
      <c r="AL405" s="170">
        <f t="shared" si="174"/>
        <v>0</v>
      </c>
      <c r="AM405" s="170">
        <f t="shared" si="175"/>
        <v>0</v>
      </c>
      <c r="AN405" s="170">
        <f t="shared" si="176"/>
        <v>0</v>
      </c>
      <c r="AO405" s="170">
        <f t="shared" si="177"/>
        <v>0</v>
      </c>
      <c r="AP405" s="170">
        <f t="shared" si="178"/>
        <v>13108.390055037535</v>
      </c>
      <c r="AQ405" s="170">
        <f t="shared" si="179"/>
        <v>0</v>
      </c>
      <c r="AR405" s="170"/>
      <c r="AS405" s="170">
        <f>'Projection - England'!$B$13*'Eng19'!AP405</f>
        <v>0</v>
      </c>
      <c r="AT405" s="170">
        <f>'Projection - England'!$B$13*'Eng19'!AQ405</f>
        <v>0</v>
      </c>
      <c r="AU405" s="170">
        <f>'Projection - England'!$C$13*'Eng19'!AP405</f>
        <v>7263.364567709109</v>
      </c>
      <c r="AV405" s="170">
        <f>'Projection - England'!$C$13*'Eng19'!AQ405</f>
        <v>0</v>
      </c>
      <c r="AW405" s="170">
        <f>'Projection - England'!$D$13*'Eng19'!AP405</f>
        <v>0</v>
      </c>
      <c r="AX405" s="170">
        <f>'Projection - England'!$D$13*'Eng19'!AQ405</f>
        <v>0</v>
      </c>
      <c r="AY405" s="170">
        <f>'Projection - England'!$E$13*'Eng19'!AP405</f>
        <v>1438.9524147088432</v>
      </c>
      <c r="AZ405" s="170">
        <f>'Projection - England'!$E$13*'Eng19'!AQ405</f>
        <v>0</v>
      </c>
      <c r="BA405" s="170">
        <f>'Projection - England'!$F$13*'Eng19'!AP405</f>
        <v>2953.1086440719046</v>
      </c>
      <c r="BB405" s="170">
        <f>'Projection - England'!$F$13*'Eng19'!AQ405</f>
        <v>0</v>
      </c>
      <c r="BC405" s="170">
        <f>'Projection - England'!$G$13*'Eng19'!AP405</f>
        <v>1452.9644285476809</v>
      </c>
      <c r="BD405" s="170">
        <f>'Projection - England'!$G$13*'Eng19'!AQ405</f>
        <v>0</v>
      </c>
    </row>
    <row r="406" spans="1:56" ht="19.95" customHeight="1">
      <c r="A406" s="132" t="s">
        <v>430</v>
      </c>
      <c r="B406" s="20" t="s">
        <v>401</v>
      </c>
      <c r="C406" s="20" t="s">
        <v>21</v>
      </c>
      <c r="D406" s="153">
        <v>14481.245544260744</v>
      </c>
      <c r="E406" s="154">
        <v>21046.042770765351</v>
      </c>
      <c r="F406" s="155">
        <v>3521.7059211635642</v>
      </c>
      <c r="G406" s="156">
        <v>3054.8282991292854</v>
      </c>
      <c r="H406" s="157">
        <v>11287.18681179466</v>
      </c>
      <c r="I406" s="158">
        <v>831.92888550234056</v>
      </c>
      <c r="J406" s="159">
        <v>2212.9958263574199</v>
      </c>
      <c r="K406" s="160">
        <v>0</v>
      </c>
      <c r="L406" s="161">
        <v>0</v>
      </c>
      <c r="M406" s="162">
        <v>0</v>
      </c>
      <c r="N406" s="163">
        <v>0</v>
      </c>
      <c r="O406" s="164">
        <v>0</v>
      </c>
      <c r="P406" s="170">
        <f t="shared" si="165"/>
        <v>56435.934058973369</v>
      </c>
      <c r="Q406" s="86">
        <f t="shared" si="180"/>
        <v>-0.94506059310872403</v>
      </c>
      <c r="R406" s="86">
        <f t="shared" si="181"/>
        <v>0</v>
      </c>
      <c r="S406" s="86">
        <f t="shared" si="182"/>
        <v>0</v>
      </c>
      <c r="T406" s="86">
        <f t="shared" si="183"/>
        <v>0</v>
      </c>
      <c r="U406" s="86">
        <f t="shared" si="184"/>
        <v>-8.8357360441388269E-2</v>
      </c>
      <c r="V406" s="86">
        <f t="shared" si="185"/>
        <v>0</v>
      </c>
      <c r="W406" s="86">
        <f t="shared" si="186"/>
        <v>0</v>
      </c>
      <c r="X406" s="86">
        <f t="shared" si="187"/>
        <v>0</v>
      </c>
      <c r="Y406" s="86">
        <f t="shared" si="188"/>
        <v>0</v>
      </c>
      <c r="Z406" s="86">
        <f t="shared" si="189"/>
        <v>0</v>
      </c>
      <c r="AA406" s="86">
        <f t="shared" si="190"/>
        <v>0</v>
      </c>
      <c r="AB406" s="86">
        <f t="shared" si="191"/>
        <v>0</v>
      </c>
      <c r="AD406" s="170">
        <f t="shared" si="166"/>
        <v>-13685.654503012127</v>
      </c>
      <c r="AE406" s="170">
        <f t="shared" si="167"/>
        <v>0</v>
      </c>
      <c r="AF406" s="170">
        <f t="shared" si="168"/>
        <v>0</v>
      </c>
      <c r="AG406" s="170">
        <f t="shared" si="169"/>
        <v>0</v>
      </c>
      <c r="AH406" s="170">
        <f t="shared" si="170"/>
        <v>-997.30603349902481</v>
      </c>
      <c r="AI406" s="170">
        <f t="shared" si="171"/>
        <v>0</v>
      </c>
      <c r="AJ406" s="170">
        <f t="shared" si="172"/>
        <v>0</v>
      </c>
      <c r="AK406" s="170">
        <f t="shared" si="173"/>
        <v>0</v>
      </c>
      <c r="AL406" s="170">
        <f t="shared" si="174"/>
        <v>0</v>
      </c>
      <c r="AM406" s="170">
        <f t="shared" si="175"/>
        <v>0</v>
      </c>
      <c r="AN406" s="170">
        <f t="shared" si="176"/>
        <v>0</v>
      </c>
      <c r="AO406" s="170">
        <f t="shared" si="177"/>
        <v>0</v>
      </c>
      <c r="AP406" s="170">
        <f t="shared" si="178"/>
        <v>14682.960536511151</v>
      </c>
      <c r="AQ406" s="170">
        <f t="shared" si="179"/>
        <v>0</v>
      </c>
      <c r="AR406" s="170"/>
      <c r="AS406" s="170">
        <f>'Projection - England'!$B$13*'Eng19'!AP406</f>
        <v>0</v>
      </c>
      <c r="AT406" s="170">
        <f>'Projection - England'!$B$13*'Eng19'!AQ406</f>
        <v>0</v>
      </c>
      <c r="AU406" s="170">
        <f>'Projection - England'!$C$13*'Eng19'!AP406</f>
        <v>8135.8347487517494</v>
      </c>
      <c r="AV406" s="170">
        <f>'Projection - England'!$C$13*'Eng19'!AQ406</f>
        <v>0</v>
      </c>
      <c r="AW406" s="170">
        <f>'Projection - England'!$D$13*'Eng19'!AP406</f>
        <v>0</v>
      </c>
      <c r="AX406" s="170">
        <f>'Projection - England'!$D$13*'Eng19'!AQ406</f>
        <v>0</v>
      </c>
      <c r="AY406" s="170">
        <f>'Projection - England'!$E$13*'Eng19'!AP406</f>
        <v>1611.7983543652549</v>
      </c>
      <c r="AZ406" s="170">
        <f>'Projection - England'!$E$13*'Eng19'!AQ406</f>
        <v>0</v>
      </c>
      <c r="BA406" s="170">
        <f>'Projection - England'!$F$13*'Eng19'!AP406</f>
        <v>3307.8339520629693</v>
      </c>
      <c r="BB406" s="170">
        <f>'Projection - England'!$F$13*'Eng19'!AQ406</f>
        <v>0</v>
      </c>
      <c r="BC406" s="170">
        <f>'Projection - England'!$G$13*'Eng19'!AP406</f>
        <v>1627.4934813311816</v>
      </c>
      <c r="BD406" s="170">
        <f>'Projection - England'!$G$13*'Eng19'!AQ406</f>
        <v>0</v>
      </c>
    </row>
    <row r="407" spans="1:56" ht="19.95" customHeight="1">
      <c r="A407" s="132" t="s">
        <v>431</v>
      </c>
      <c r="B407" s="20" t="s">
        <v>401</v>
      </c>
      <c r="C407" s="20" t="s">
        <v>21</v>
      </c>
      <c r="D407" s="153">
        <v>11974.917957340356</v>
      </c>
      <c r="E407" s="154">
        <v>17403.519243997245</v>
      </c>
      <c r="F407" s="155">
        <v>7218.2658494572715</v>
      </c>
      <c r="G407" s="156">
        <v>6261.3299580321291</v>
      </c>
      <c r="H407" s="157">
        <v>8627.1150809489409</v>
      </c>
      <c r="I407" s="158">
        <v>0</v>
      </c>
      <c r="J407" s="159">
        <v>1394.9876549365899</v>
      </c>
      <c r="K407" s="160">
        <v>0</v>
      </c>
      <c r="L407" s="161">
        <v>0</v>
      </c>
      <c r="M407" s="162">
        <v>0</v>
      </c>
      <c r="N407" s="163">
        <v>6.5042306116365811</v>
      </c>
      <c r="O407" s="164">
        <v>497.31767077923644</v>
      </c>
      <c r="P407" s="170">
        <f t="shared" si="165"/>
        <v>53383.957646103401</v>
      </c>
      <c r="Q407" s="86">
        <f t="shared" si="180"/>
        <v>-0.94506059310872403</v>
      </c>
      <c r="R407" s="86">
        <f t="shared" si="181"/>
        <v>0</v>
      </c>
      <c r="S407" s="86">
        <f t="shared" si="182"/>
        <v>0</v>
      </c>
      <c r="T407" s="86">
        <f t="shared" si="183"/>
        <v>0</v>
      </c>
      <c r="U407" s="86">
        <f t="shared" si="184"/>
        <v>-8.8357360441388269E-2</v>
      </c>
      <c r="V407" s="86">
        <f t="shared" si="185"/>
        <v>0</v>
      </c>
      <c r="W407" s="86">
        <f t="shared" si="186"/>
        <v>0</v>
      </c>
      <c r="X407" s="86">
        <f t="shared" si="187"/>
        <v>0</v>
      </c>
      <c r="Y407" s="86">
        <f t="shared" si="188"/>
        <v>0</v>
      </c>
      <c r="Z407" s="86">
        <f t="shared" si="189"/>
        <v>0</v>
      </c>
      <c r="AA407" s="86">
        <f t="shared" si="190"/>
        <v>0</v>
      </c>
      <c r="AB407" s="86">
        <f t="shared" si="191"/>
        <v>0</v>
      </c>
      <c r="AD407" s="170">
        <f t="shared" si="166"/>
        <v>-11317.023067192387</v>
      </c>
      <c r="AE407" s="170">
        <f t="shared" si="167"/>
        <v>0</v>
      </c>
      <c r="AF407" s="170">
        <f t="shared" si="168"/>
        <v>0</v>
      </c>
      <c r="AG407" s="170">
        <f t="shared" si="169"/>
        <v>0</v>
      </c>
      <c r="AH407" s="170">
        <f t="shared" si="170"/>
        <v>-762.26911677674207</v>
      </c>
      <c r="AI407" s="170">
        <f t="shared" si="171"/>
        <v>0</v>
      </c>
      <c r="AJ407" s="170">
        <f t="shared" si="172"/>
        <v>0</v>
      </c>
      <c r="AK407" s="170">
        <f t="shared" si="173"/>
        <v>0</v>
      </c>
      <c r="AL407" s="170">
        <f t="shared" si="174"/>
        <v>0</v>
      </c>
      <c r="AM407" s="170">
        <f t="shared" si="175"/>
        <v>0</v>
      </c>
      <c r="AN407" s="170">
        <f t="shared" si="176"/>
        <v>0</v>
      </c>
      <c r="AO407" s="170">
        <f t="shared" si="177"/>
        <v>0</v>
      </c>
      <c r="AP407" s="170">
        <f t="shared" si="178"/>
        <v>12079.29218396913</v>
      </c>
      <c r="AQ407" s="170">
        <f t="shared" si="179"/>
        <v>0</v>
      </c>
      <c r="AR407" s="170"/>
      <c r="AS407" s="170">
        <f>'Projection - England'!$B$13*'Eng19'!AP407</f>
        <v>0</v>
      </c>
      <c r="AT407" s="170">
        <f>'Projection - England'!$B$13*'Eng19'!AQ407</f>
        <v>0</v>
      </c>
      <c r="AU407" s="170">
        <f>'Projection - England'!$C$13*'Eng19'!AP407</f>
        <v>6693.140994712011</v>
      </c>
      <c r="AV407" s="170">
        <f>'Projection - England'!$C$13*'Eng19'!AQ407</f>
        <v>0</v>
      </c>
      <c r="AW407" s="170">
        <f>'Projection - England'!$D$13*'Eng19'!AP407</f>
        <v>0</v>
      </c>
      <c r="AX407" s="170">
        <f>'Projection - England'!$D$13*'Eng19'!AQ407</f>
        <v>0</v>
      </c>
      <c r="AY407" s="170">
        <f>'Projection - England'!$E$13*'Eng19'!AP407</f>
        <v>1325.9848526872559</v>
      </c>
      <c r="AZ407" s="170">
        <f>'Projection - England'!$E$13*'Eng19'!AQ407</f>
        <v>0</v>
      </c>
      <c r="BA407" s="170">
        <f>'Projection - England'!$F$13*'Eng19'!AP407</f>
        <v>2721.2695085344171</v>
      </c>
      <c r="BB407" s="170">
        <f>'Projection - England'!$F$13*'Eng19'!AQ407</f>
        <v>0</v>
      </c>
      <c r="BC407" s="170">
        <f>'Projection - England'!$G$13*'Eng19'!AP407</f>
        <v>1338.8968280354486</v>
      </c>
      <c r="BD407" s="170">
        <f>'Projection - England'!$G$13*'Eng19'!AQ407</f>
        <v>0</v>
      </c>
    </row>
    <row r="408" spans="1:56" ht="19.95" customHeight="1">
      <c r="A408" s="132" t="s">
        <v>432</v>
      </c>
      <c r="B408" s="20" t="s">
        <v>401</v>
      </c>
      <c r="C408" s="20" t="s">
        <v>21</v>
      </c>
      <c r="D408" s="153">
        <v>12333.94510482467</v>
      </c>
      <c r="E408" s="154">
        <v>17925.304519906429</v>
      </c>
      <c r="F408" s="155">
        <v>7485.081403985926</v>
      </c>
      <c r="G408" s="156">
        <v>6492.773390524274</v>
      </c>
      <c r="H408" s="157">
        <v>10237.1564091173</v>
      </c>
      <c r="I408" s="158">
        <v>0</v>
      </c>
      <c r="J408" s="159">
        <v>2708.1635714972399</v>
      </c>
      <c r="K408" s="160">
        <v>0</v>
      </c>
      <c r="L408" s="161">
        <v>0</v>
      </c>
      <c r="M408" s="162">
        <v>0</v>
      </c>
      <c r="N408" s="163">
        <v>0</v>
      </c>
      <c r="O408" s="164">
        <v>0</v>
      </c>
      <c r="P408" s="170">
        <f t="shared" si="165"/>
        <v>57182.424399855838</v>
      </c>
      <c r="Q408" s="86">
        <f t="shared" si="180"/>
        <v>-0.94506059310872403</v>
      </c>
      <c r="R408" s="86">
        <f t="shared" si="181"/>
        <v>0</v>
      </c>
      <c r="S408" s="86">
        <f t="shared" si="182"/>
        <v>0</v>
      </c>
      <c r="T408" s="86">
        <f t="shared" si="183"/>
        <v>0</v>
      </c>
      <c r="U408" s="86">
        <f t="shared" si="184"/>
        <v>-8.8357360441388269E-2</v>
      </c>
      <c r="V408" s="86">
        <f t="shared" si="185"/>
        <v>0</v>
      </c>
      <c r="W408" s="86">
        <f t="shared" si="186"/>
        <v>0</v>
      </c>
      <c r="X408" s="86">
        <f t="shared" si="187"/>
        <v>0</v>
      </c>
      <c r="Y408" s="86">
        <f t="shared" si="188"/>
        <v>0</v>
      </c>
      <c r="Z408" s="86">
        <f t="shared" si="189"/>
        <v>0</v>
      </c>
      <c r="AA408" s="86">
        <f t="shared" si="190"/>
        <v>0</v>
      </c>
      <c r="AB408" s="86">
        <f t="shared" si="191"/>
        <v>0</v>
      </c>
      <c r="AD408" s="170">
        <f t="shared" si="166"/>
        <v>-11656.325476136046</v>
      </c>
      <c r="AE408" s="170">
        <f t="shared" si="167"/>
        <v>0</v>
      </c>
      <c r="AF408" s="170">
        <f t="shared" si="168"/>
        <v>0</v>
      </c>
      <c r="AG408" s="170">
        <f t="shared" si="169"/>
        <v>0</v>
      </c>
      <c r="AH408" s="170">
        <f t="shared" si="170"/>
        <v>-904.52811873524536</v>
      </c>
      <c r="AI408" s="170">
        <f t="shared" si="171"/>
        <v>0</v>
      </c>
      <c r="AJ408" s="170">
        <f t="shared" si="172"/>
        <v>0</v>
      </c>
      <c r="AK408" s="170">
        <f t="shared" si="173"/>
        <v>0</v>
      </c>
      <c r="AL408" s="170">
        <f t="shared" si="174"/>
        <v>0</v>
      </c>
      <c r="AM408" s="170">
        <f t="shared" si="175"/>
        <v>0</v>
      </c>
      <c r="AN408" s="170">
        <f t="shared" si="176"/>
        <v>0</v>
      </c>
      <c r="AO408" s="170">
        <f t="shared" si="177"/>
        <v>0</v>
      </c>
      <c r="AP408" s="170">
        <f t="shared" si="178"/>
        <v>12560.853594871291</v>
      </c>
      <c r="AQ408" s="170">
        <f t="shared" si="179"/>
        <v>0</v>
      </c>
      <c r="AR408" s="170"/>
      <c r="AS408" s="170">
        <f>'Projection - England'!$B$13*'Eng19'!AP408</f>
        <v>0</v>
      </c>
      <c r="AT408" s="170">
        <f>'Projection - England'!$B$13*'Eng19'!AQ408</f>
        <v>0</v>
      </c>
      <c r="AU408" s="170">
        <f>'Projection - England'!$C$13*'Eng19'!AP408</f>
        <v>6959.9743796232715</v>
      </c>
      <c r="AV408" s="170">
        <f>'Projection - England'!$C$13*'Eng19'!AQ408</f>
        <v>0</v>
      </c>
      <c r="AW408" s="170">
        <f>'Projection - England'!$D$13*'Eng19'!AP408</f>
        <v>0</v>
      </c>
      <c r="AX408" s="170">
        <f>'Projection - England'!$D$13*'Eng19'!AQ408</f>
        <v>0</v>
      </c>
      <c r="AY408" s="170">
        <f>'Projection - England'!$E$13*'Eng19'!AP408</f>
        <v>1378.8474812891538</v>
      </c>
      <c r="AZ408" s="170">
        <f>'Projection - England'!$E$13*'Eng19'!AQ408</f>
        <v>0</v>
      </c>
      <c r="BA408" s="170">
        <f>'Projection - England'!$F$13*'Eng19'!AP408</f>
        <v>2829.7575195880795</v>
      </c>
      <c r="BB408" s="170">
        <f>'Projection - England'!$F$13*'Eng19'!AQ408</f>
        <v>0</v>
      </c>
      <c r="BC408" s="170">
        <f>'Projection - England'!$G$13*'Eng19'!AP408</f>
        <v>1392.274214370789</v>
      </c>
      <c r="BD408" s="170">
        <f>'Projection - England'!$G$13*'Eng19'!AQ408</f>
        <v>0</v>
      </c>
    </row>
    <row r="409" spans="1:56" ht="19.95" customHeight="1">
      <c r="A409" s="132" t="s">
        <v>433</v>
      </c>
      <c r="B409" s="20" t="s">
        <v>401</v>
      </c>
      <c r="C409" s="20" t="s">
        <v>21</v>
      </c>
      <c r="D409" s="153">
        <v>11616.608012637056</v>
      </c>
      <c r="E409" s="154">
        <v>16882.776301108272</v>
      </c>
      <c r="F409" s="155">
        <v>8021.2324309729074</v>
      </c>
      <c r="G409" s="156">
        <v>6957.8461042919016</v>
      </c>
      <c r="H409" s="157">
        <v>2506.921276049</v>
      </c>
      <c r="I409" s="158">
        <v>0</v>
      </c>
      <c r="J409" s="159">
        <v>1230.25362494056</v>
      </c>
      <c r="K409" s="160">
        <v>0</v>
      </c>
      <c r="L409" s="161">
        <v>111.338038394092</v>
      </c>
      <c r="M409" s="162">
        <v>0</v>
      </c>
      <c r="N409" s="163">
        <v>8.2791344863022559E-2</v>
      </c>
      <c r="O409" s="164">
        <v>6.3302796666366756</v>
      </c>
      <c r="P409" s="170">
        <f t="shared" si="165"/>
        <v>47333.388859405291</v>
      </c>
      <c r="Q409" s="86">
        <f t="shared" si="180"/>
        <v>-0.94506059310872403</v>
      </c>
      <c r="R409" s="86">
        <f t="shared" si="181"/>
        <v>0</v>
      </c>
      <c r="S409" s="86">
        <f t="shared" si="182"/>
        <v>0</v>
      </c>
      <c r="T409" s="86">
        <f t="shared" si="183"/>
        <v>0</v>
      </c>
      <c r="U409" s="86">
        <f t="shared" si="184"/>
        <v>-8.8357360441388269E-2</v>
      </c>
      <c r="V409" s="86">
        <f t="shared" si="185"/>
        <v>0</v>
      </c>
      <c r="W409" s="86">
        <f t="shared" si="186"/>
        <v>0</v>
      </c>
      <c r="X409" s="86">
        <f t="shared" si="187"/>
        <v>0</v>
      </c>
      <c r="Y409" s="86">
        <f t="shared" si="188"/>
        <v>0</v>
      </c>
      <c r="Z409" s="86">
        <f t="shared" si="189"/>
        <v>0</v>
      </c>
      <c r="AA409" s="86">
        <f t="shared" si="190"/>
        <v>0</v>
      </c>
      <c r="AB409" s="86">
        <f t="shared" si="191"/>
        <v>0</v>
      </c>
      <c r="AD409" s="170">
        <f t="shared" si="166"/>
        <v>-10978.398458334332</v>
      </c>
      <c r="AE409" s="170">
        <f t="shared" si="167"/>
        <v>0</v>
      </c>
      <c r="AF409" s="170">
        <f t="shared" si="168"/>
        <v>0</v>
      </c>
      <c r="AG409" s="170">
        <f t="shared" si="169"/>
        <v>0</v>
      </c>
      <c r="AH409" s="170">
        <f t="shared" si="170"/>
        <v>-221.5049467860465</v>
      </c>
      <c r="AI409" s="170">
        <f t="shared" si="171"/>
        <v>0</v>
      </c>
      <c r="AJ409" s="170">
        <f t="shared" si="172"/>
        <v>0</v>
      </c>
      <c r="AK409" s="170">
        <f t="shared" si="173"/>
        <v>0</v>
      </c>
      <c r="AL409" s="170">
        <f t="shared" si="174"/>
        <v>0</v>
      </c>
      <c r="AM409" s="170">
        <f t="shared" si="175"/>
        <v>0</v>
      </c>
      <c r="AN409" s="170">
        <f t="shared" si="176"/>
        <v>0</v>
      </c>
      <c r="AO409" s="170">
        <f t="shared" si="177"/>
        <v>0</v>
      </c>
      <c r="AP409" s="170">
        <f t="shared" si="178"/>
        <v>11199.903405120378</v>
      </c>
      <c r="AQ409" s="170">
        <f t="shared" si="179"/>
        <v>0</v>
      </c>
      <c r="AR409" s="170"/>
      <c r="AS409" s="170">
        <f>'Projection - England'!$B$13*'Eng19'!AP409</f>
        <v>0</v>
      </c>
      <c r="AT409" s="170">
        <f>'Projection - England'!$B$13*'Eng19'!AQ409</f>
        <v>0</v>
      </c>
      <c r="AU409" s="170">
        <f>'Projection - England'!$C$13*'Eng19'!AP409</f>
        <v>6205.8712941070644</v>
      </c>
      <c r="AV409" s="170">
        <f>'Projection - England'!$C$13*'Eng19'!AQ409</f>
        <v>0</v>
      </c>
      <c r="AW409" s="170">
        <f>'Projection - England'!$D$13*'Eng19'!AP409</f>
        <v>0</v>
      </c>
      <c r="AX409" s="170">
        <f>'Projection - England'!$D$13*'Eng19'!AQ409</f>
        <v>0</v>
      </c>
      <c r="AY409" s="170">
        <f>'Projection - England'!$E$13*'Eng19'!AP409</f>
        <v>1229.4513652430078</v>
      </c>
      <c r="AZ409" s="170">
        <f>'Projection - England'!$E$13*'Eng19'!AQ409</f>
        <v>0</v>
      </c>
      <c r="BA409" s="170">
        <f>'Projection - England'!$F$13*'Eng19'!AP409</f>
        <v>2523.1574144164906</v>
      </c>
      <c r="BB409" s="170">
        <f>'Projection - England'!$F$13*'Eng19'!AQ409</f>
        <v>0</v>
      </c>
      <c r="BC409" s="170">
        <f>'Projection - England'!$G$13*'Eng19'!AP409</f>
        <v>1241.4233313538182</v>
      </c>
      <c r="BD409" s="170">
        <f>'Projection - England'!$G$13*'Eng19'!AQ409</f>
        <v>0</v>
      </c>
    </row>
    <row r="410" spans="1:56" ht="19.95" customHeight="1">
      <c r="A410" s="132" t="s">
        <v>434</v>
      </c>
      <c r="B410" s="20" t="s">
        <v>401</v>
      </c>
      <c r="C410" s="20" t="s">
        <v>21</v>
      </c>
      <c r="D410" s="153">
        <v>8179.3670495655306</v>
      </c>
      <c r="E410" s="154">
        <v>11887.327525578032</v>
      </c>
      <c r="F410" s="155">
        <v>13303.92325834459</v>
      </c>
      <c r="G410" s="156">
        <v>11540.2030063906</v>
      </c>
      <c r="H410" s="157">
        <v>2339.078723951</v>
      </c>
      <c r="I410" s="158">
        <v>0</v>
      </c>
      <c r="J410" s="159">
        <v>1499.74637505944</v>
      </c>
      <c r="K410" s="160">
        <v>0</v>
      </c>
      <c r="L410" s="161">
        <v>2797.6619616059102</v>
      </c>
      <c r="M410" s="162">
        <v>0</v>
      </c>
      <c r="N410" s="163">
        <v>2.0803509709199779</v>
      </c>
      <c r="O410" s="164">
        <v>159.06497801758044</v>
      </c>
      <c r="P410" s="170">
        <f t="shared" si="165"/>
        <v>51708.453229483603</v>
      </c>
      <c r="Q410" s="86">
        <f t="shared" si="180"/>
        <v>-0.94506059310872403</v>
      </c>
      <c r="R410" s="86">
        <f t="shared" si="181"/>
        <v>0</v>
      </c>
      <c r="S410" s="86">
        <f t="shared" si="182"/>
        <v>0</v>
      </c>
      <c r="T410" s="86">
        <f t="shared" si="183"/>
        <v>0</v>
      </c>
      <c r="U410" s="86">
        <f t="shared" si="184"/>
        <v>-8.8357360441388269E-2</v>
      </c>
      <c r="V410" s="86">
        <f t="shared" si="185"/>
        <v>0</v>
      </c>
      <c r="W410" s="86">
        <f t="shared" si="186"/>
        <v>0</v>
      </c>
      <c r="X410" s="86">
        <f t="shared" si="187"/>
        <v>0</v>
      </c>
      <c r="Y410" s="86">
        <f t="shared" si="188"/>
        <v>0</v>
      </c>
      <c r="Z410" s="86">
        <f t="shared" si="189"/>
        <v>0</v>
      </c>
      <c r="AA410" s="86">
        <f t="shared" si="190"/>
        <v>0</v>
      </c>
      <c r="AB410" s="86">
        <f t="shared" si="191"/>
        <v>0</v>
      </c>
      <c r="AD410" s="170">
        <f t="shared" si="166"/>
        <v>-7729.9974751163545</v>
      </c>
      <c r="AE410" s="170">
        <f t="shared" si="167"/>
        <v>0</v>
      </c>
      <c r="AF410" s="170">
        <f t="shared" si="168"/>
        <v>0</v>
      </c>
      <c r="AG410" s="170">
        <f t="shared" si="169"/>
        <v>0</v>
      </c>
      <c r="AH410" s="170">
        <f t="shared" si="170"/>
        <v>-206.67482191292103</v>
      </c>
      <c r="AI410" s="170">
        <f t="shared" si="171"/>
        <v>0</v>
      </c>
      <c r="AJ410" s="170">
        <f t="shared" si="172"/>
        <v>0</v>
      </c>
      <c r="AK410" s="170">
        <f t="shared" si="173"/>
        <v>0</v>
      </c>
      <c r="AL410" s="170">
        <f t="shared" si="174"/>
        <v>0</v>
      </c>
      <c r="AM410" s="170">
        <f t="shared" si="175"/>
        <v>0</v>
      </c>
      <c r="AN410" s="170">
        <f t="shared" si="176"/>
        <v>0</v>
      </c>
      <c r="AO410" s="170">
        <f t="shared" si="177"/>
        <v>0</v>
      </c>
      <c r="AP410" s="170">
        <f t="shared" si="178"/>
        <v>7936.6722970292758</v>
      </c>
      <c r="AQ410" s="170">
        <f t="shared" si="179"/>
        <v>0</v>
      </c>
      <c r="AR410" s="170"/>
      <c r="AS410" s="170">
        <f>'Projection - England'!$B$13*'Eng19'!AP410</f>
        <v>0</v>
      </c>
      <c r="AT410" s="170">
        <f>'Projection - England'!$B$13*'Eng19'!AQ410</f>
        <v>0</v>
      </c>
      <c r="AU410" s="170">
        <f>'Projection - England'!$C$13*'Eng19'!AP410</f>
        <v>4397.713533524834</v>
      </c>
      <c r="AV410" s="170">
        <f>'Projection - England'!$C$13*'Eng19'!AQ410</f>
        <v>0</v>
      </c>
      <c r="AW410" s="170">
        <f>'Projection - England'!$D$13*'Eng19'!AP410</f>
        <v>0</v>
      </c>
      <c r="AX410" s="170">
        <f>'Projection - England'!$D$13*'Eng19'!AQ410</f>
        <v>0</v>
      </c>
      <c r="AY410" s="170">
        <f>'Projection - England'!$E$13*'Eng19'!AP410</f>
        <v>871.23542392409809</v>
      </c>
      <c r="AZ410" s="170">
        <f>'Projection - England'!$E$13*'Eng19'!AQ410</f>
        <v>0</v>
      </c>
      <c r="BA410" s="170">
        <f>'Projection - England'!$F$13*'Eng19'!AP410</f>
        <v>1788.0041307220667</v>
      </c>
      <c r="BB410" s="170">
        <f>'Projection - England'!$F$13*'Eng19'!AQ410</f>
        <v>0</v>
      </c>
      <c r="BC410" s="170">
        <f>'Projection - England'!$G$13*'Eng19'!AP410</f>
        <v>879.71920885827899</v>
      </c>
      <c r="BD410" s="170">
        <f>'Projection - England'!$G$13*'Eng19'!AQ410</f>
        <v>0</v>
      </c>
    </row>
    <row r="411" spans="1:56" ht="19.95" customHeight="1">
      <c r="A411" s="132" t="s">
        <v>435</v>
      </c>
      <c r="B411" s="20" t="s">
        <v>401</v>
      </c>
      <c r="C411" s="20" t="s">
        <v>21</v>
      </c>
      <c r="D411" s="153">
        <v>11671.431514737662</v>
      </c>
      <c r="E411" s="154">
        <v>16962.452995114039</v>
      </c>
      <c r="F411" s="155">
        <v>5381.7371597946894</v>
      </c>
      <c r="G411" s="156">
        <v>4668.2725196954107</v>
      </c>
      <c r="H411" s="157">
        <v>7585.5505270587901</v>
      </c>
      <c r="I411" s="158">
        <v>0</v>
      </c>
      <c r="J411" s="159">
        <v>1640.39506882656</v>
      </c>
      <c r="K411" s="160">
        <v>0</v>
      </c>
      <c r="L411" s="161">
        <v>0</v>
      </c>
      <c r="M411" s="162">
        <v>0</v>
      </c>
      <c r="N411" s="163">
        <v>10.33524814922192</v>
      </c>
      <c r="O411" s="164">
        <v>790.23974446735804</v>
      </c>
      <c r="P411" s="170">
        <f t="shared" si="165"/>
        <v>48710.414777843733</v>
      </c>
      <c r="Q411" s="86">
        <f t="shared" si="180"/>
        <v>-0.94506059310872403</v>
      </c>
      <c r="R411" s="86">
        <f t="shared" si="181"/>
        <v>0</v>
      </c>
      <c r="S411" s="86">
        <f t="shared" si="182"/>
        <v>0</v>
      </c>
      <c r="T411" s="86">
        <f t="shared" si="183"/>
        <v>0</v>
      </c>
      <c r="U411" s="86">
        <f t="shared" si="184"/>
        <v>-8.8357360441388269E-2</v>
      </c>
      <c r="V411" s="86">
        <f t="shared" si="185"/>
        <v>0</v>
      </c>
      <c r="W411" s="86">
        <f t="shared" si="186"/>
        <v>0</v>
      </c>
      <c r="X411" s="86">
        <f t="shared" si="187"/>
        <v>0</v>
      </c>
      <c r="Y411" s="86">
        <f t="shared" si="188"/>
        <v>0</v>
      </c>
      <c r="Z411" s="86">
        <f t="shared" si="189"/>
        <v>0</v>
      </c>
      <c r="AA411" s="86">
        <f t="shared" si="190"/>
        <v>0</v>
      </c>
      <c r="AB411" s="86">
        <f t="shared" si="191"/>
        <v>0</v>
      </c>
      <c r="AD411" s="170">
        <f t="shared" si="166"/>
        <v>-11030.209989745828</v>
      </c>
      <c r="AE411" s="170">
        <f t="shared" si="167"/>
        <v>0</v>
      </c>
      <c r="AF411" s="170">
        <f t="shared" si="168"/>
        <v>0</v>
      </c>
      <c r="AG411" s="170">
        <f t="shared" si="169"/>
        <v>0</v>
      </c>
      <c r="AH411" s="170">
        <f t="shared" si="170"/>
        <v>-670.23922206569625</v>
      </c>
      <c r="AI411" s="170">
        <f t="shared" si="171"/>
        <v>0</v>
      </c>
      <c r="AJ411" s="170">
        <f t="shared" si="172"/>
        <v>0</v>
      </c>
      <c r="AK411" s="170">
        <f t="shared" si="173"/>
        <v>0</v>
      </c>
      <c r="AL411" s="170">
        <f t="shared" si="174"/>
        <v>0</v>
      </c>
      <c r="AM411" s="170">
        <f t="shared" si="175"/>
        <v>0</v>
      </c>
      <c r="AN411" s="170">
        <f t="shared" si="176"/>
        <v>0</v>
      </c>
      <c r="AO411" s="170">
        <f t="shared" si="177"/>
        <v>0</v>
      </c>
      <c r="AP411" s="170">
        <f t="shared" si="178"/>
        <v>11700.449211811525</v>
      </c>
      <c r="AQ411" s="170">
        <f t="shared" si="179"/>
        <v>0</v>
      </c>
      <c r="AR411" s="170"/>
      <c r="AS411" s="170">
        <f>'Projection - England'!$B$13*'Eng19'!AP411</f>
        <v>0</v>
      </c>
      <c r="AT411" s="170">
        <f>'Projection - England'!$B$13*'Eng19'!AQ411</f>
        <v>0</v>
      </c>
      <c r="AU411" s="170">
        <f>'Projection - England'!$C$13*'Eng19'!AP411</f>
        <v>6483.2239408906162</v>
      </c>
      <c r="AV411" s="170">
        <f>'Projection - England'!$C$13*'Eng19'!AQ411</f>
        <v>0</v>
      </c>
      <c r="AW411" s="170">
        <f>'Projection - England'!$D$13*'Eng19'!AP411</f>
        <v>0</v>
      </c>
      <c r="AX411" s="170">
        <f>'Projection - England'!$D$13*'Eng19'!AQ411</f>
        <v>0</v>
      </c>
      <c r="AY411" s="170">
        <f>'Projection - England'!$E$13*'Eng19'!AP411</f>
        <v>1284.3979753291042</v>
      </c>
      <c r="AZ411" s="170">
        <f>'Projection - England'!$E$13*'Eng19'!AQ411</f>
        <v>0</v>
      </c>
      <c r="BA411" s="170">
        <f>'Projection - England'!$F$13*'Eng19'!AP411</f>
        <v>2635.9223033378053</v>
      </c>
      <c r="BB411" s="170">
        <f>'Projection - England'!$F$13*'Eng19'!AQ411</f>
        <v>0</v>
      </c>
      <c r="BC411" s="170">
        <f>'Projection - England'!$G$13*'Eng19'!AP411</f>
        <v>1296.9049922540023</v>
      </c>
      <c r="BD411" s="170">
        <f>'Projection - England'!$G$13*'Eng19'!AQ411</f>
        <v>0</v>
      </c>
    </row>
    <row r="412" spans="1:56" ht="19.95" customHeight="1">
      <c r="A412" s="132" t="s">
        <v>436</v>
      </c>
      <c r="B412" s="20" t="s">
        <v>401</v>
      </c>
      <c r="C412" s="20" t="s">
        <v>21</v>
      </c>
      <c r="D412" s="153">
        <v>11567.549829557618</v>
      </c>
      <c r="E412" s="154">
        <v>16811.478523842481</v>
      </c>
      <c r="F412" s="155">
        <v>4701.9254514579234</v>
      </c>
      <c r="G412" s="156">
        <v>4078.5844278457562</v>
      </c>
      <c r="H412" s="157">
        <v>10347.71376232976</v>
      </c>
      <c r="I412" s="158">
        <v>978.51952484043977</v>
      </c>
      <c r="J412" s="159">
        <v>2641.8782834521598</v>
      </c>
      <c r="K412" s="160">
        <v>0</v>
      </c>
      <c r="L412" s="161">
        <v>0</v>
      </c>
      <c r="M412" s="162">
        <v>0</v>
      </c>
      <c r="N412" s="163">
        <v>7.8868308507300799</v>
      </c>
      <c r="O412" s="164">
        <v>603.03217747194788</v>
      </c>
      <c r="P412" s="170">
        <f t="shared" si="165"/>
        <v>51738.568811648816</v>
      </c>
      <c r="Q412" s="86">
        <f t="shared" si="180"/>
        <v>-0.94506059310872403</v>
      </c>
      <c r="R412" s="86">
        <f t="shared" si="181"/>
        <v>0</v>
      </c>
      <c r="S412" s="86">
        <f t="shared" si="182"/>
        <v>0</v>
      </c>
      <c r="T412" s="86">
        <f t="shared" si="183"/>
        <v>0</v>
      </c>
      <c r="U412" s="86">
        <f t="shared" si="184"/>
        <v>-8.8357360441388269E-2</v>
      </c>
      <c r="V412" s="86">
        <f t="shared" si="185"/>
        <v>0</v>
      </c>
      <c r="W412" s="86">
        <f t="shared" si="186"/>
        <v>0</v>
      </c>
      <c r="X412" s="86">
        <f t="shared" si="187"/>
        <v>0</v>
      </c>
      <c r="Y412" s="86">
        <f t="shared" si="188"/>
        <v>0</v>
      </c>
      <c r="Z412" s="86">
        <f t="shared" si="189"/>
        <v>0</v>
      </c>
      <c r="AA412" s="86">
        <f t="shared" si="190"/>
        <v>0</v>
      </c>
      <c r="AB412" s="86">
        <f t="shared" si="191"/>
        <v>0</v>
      </c>
      <c r="AD412" s="170">
        <f t="shared" si="166"/>
        <v>-10932.035502736442</v>
      </c>
      <c r="AE412" s="170">
        <f t="shared" si="167"/>
        <v>0</v>
      </c>
      <c r="AF412" s="170">
        <f t="shared" si="168"/>
        <v>0</v>
      </c>
      <c r="AG412" s="170">
        <f t="shared" si="169"/>
        <v>0</v>
      </c>
      <c r="AH412" s="170">
        <f t="shared" si="170"/>
        <v>-914.2966746424845</v>
      </c>
      <c r="AI412" s="170">
        <f t="shared" si="171"/>
        <v>0</v>
      </c>
      <c r="AJ412" s="170">
        <f t="shared" si="172"/>
        <v>0</v>
      </c>
      <c r="AK412" s="170">
        <f t="shared" si="173"/>
        <v>0</v>
      </c>
      <c r="AL412" s="170">
        <f t="shared" si="174"/>
        <v>0</v>
      </c>
      <c r="AM412" s="170">
        <f t="shared" si="175"/>
        <v>0</v>
      </c>
      <c r="AN412" s="170">
        <f t="shared" si="176"/>
        <v>0</v>
      </c>
      <c r="AO412" s="170">
        <f t="shared" si="177"/>
        <v>0</v>
      </c>
      <c r="AP412" s="170">
        <f t="shared" si="178"/>
        <v>11846.332177378927</v>
      </c>
      <c r="AQ412" s="170">
        <f t="shared" si="179"/>
        <v>0</v>
      </c>
      <c r="AR412" s="170"/>
      <c r="AS412" s="170">
        <f>'Projection - England'!$B$13*'Eng19'!AP412</f>
        <v>0</v>
      </c>
      <c r="AT412" s="170">
        <f>'Projection - England'!$B$13*'Eng19'!AQ412</f>
        <v>0</v>
      </c>
      <c r="AU412" s="170">
        <f>'Projection - England'!$C$13*'Eng19'!AP412</f>
        <v>6564.0577548590518</v>
      </c>
      <c r="AV412" s="170">
        <f>'Projection - England'!$C$13*'Eng19'!AQ412</f>
        <v>0</v>
      </c>
      <c r="AW412" s="170">
        <f>'Projection - England'!$D$13*'Eng19'!AP412</f>
        <v>0</v>
      </c>
      <c r="AX412" s="170">
        <f>'Projection - England'!$D$13*'Eng19'!AQ412</f>
        <v>0</v>
      </c>
      <c r="AY412" s="170">
        <f>'Projection - England'!$E$13*'Eng19'!AP412</f>
        <v>1300.4120430129865</v>
      </c>
      <c r="AZ412" s="170">
        <f>'Projection - England'!$E$13*'Eng19'!AQ412</f>
        <v>0</v>
      </c>
      <c r="BA412" s="170">
        <f>'Projection - England'!$F$13*'Eng19'!AP412</f>
        <v>2668.787380195537</v>
      </c>
      <c r="BB412" s="170">
        <f>'Projection - England'!$F$13*'Eng19'!AQ412</f>
        <v>0</v>
      </c>
      <c r="BC412" s="170">
        <f>'Projection - England'!$G$13*'Eng19'!AP412</f>
        <v>1313.0749993113545</v>
      </c>
      <c r="BD412" s="170">
        <f>'Projection - England'!$G$13*'Eng19'!AQ412</f>
        <v>0</v>
      </c>
    </row>
    <row r="413" spans="1:56" ht="19.95" customHeight="1">
      <c r="A413" s="132" t="s">
        <v>437</v>
      </c>
      <c r="B413" s="20" t="s">
        <v>401</v>
      </c>
      <c r="C413" s="20" t="s">
        <v>21</v>
      </c>
      <c r="D413" s="153">
        <v>12915.622658237711</v>
      </c>
      <c r="E413" s="154">
        <v>18770.674528343086</v>
      </c>
      <c r="F413" s="155">
        <v>3250.7793753740793</v>
      </c>
      <c r="G413" s="156">
        <v>2819.8188754038606</v>
      </c>
      <c r="H413" s="157">
        <v>10938.10993574792</v>
      </c>
      <c r="I413" s="158">
        <v>3580.7750877250801</v>
      </c>
      <c r="J413" s="159">
        <v>2414.7692179078899</v>
      </c>
      <c r="K413" s="160">
        <v>0</v>
      </c>
      <c r="L413" s="161">
        <v>0</v>
      </c>
      <c r="M413" s="162">
        <v>0</v>
      </c>
      <c r="N413" s="163">
        <v>0</v>
      </c>
      <c r="O413" s="164">
        <v>0</v>
      </c>
      <c r="P413" s="170">
        <f t="shared" si="165"/>
        <v>54690.549678739626</v>
      </c>
      <c r="Q413" s="86">
        <f t="shared" si="180"/>
        <v>-0.94506059310872403</v>
      </c>
      <c r="R413" s="86">
        <f t="shared" si="181"/>
        <v>0</v>
      </c>
      <c r="S413" s="86">
        <f t="shared" si="182"/>
        <v>0</v>
      </c>
      <c r="T413" s="86">
        <f t="shared" si="183"/>
        <v>0</v>
      </c>
      <c r="U413" s="86">
        <f t="shared" si="184"/>
        <v>-8.8357360441388269E-2</v>
      </c>
      <c r="V413" s="86">
        <f t="shared" si="185"/>
        <v>0</v>
      </c>
      <c r="W413" s="86">
        <f t="shared" si="186"/>
        <v>0</v>
      </c>
      <c r="X413" s="86">
        <f t="shared" si="187"/>
        <v>0</v>
      </c>
      <c r="Y413" s="86">
        <f t="shared" si="188"/>
        <v>0</v>
      </c>
      <c r="Z413" s="86">
        <f t="shared" si="189"/>
        <v>0</v>
      </c>
      <c r="AA413" s="86">
        <f t="shared" si="190"/>
        <v>0</v>
      </c>
      <c r="AB413" s="86">
        <f t="shared" si="191"/>
        <v>0</v>
      </c>
      <c r="AD413" s="170">
        <f t="shared" si="166"/>
        <v>-12206.046009762606</v>
      </c>
      <c r="AE413" s="170">
        <f t="shared" si="167"/>
        <v>0</v>
      </c>
      <c r="AF413" s="170">
        <f t="shared" si="168"/>
        <v>0</v>
      </c>
      <c r="AG413" s="170">
        <f t="shared" si="169"/>
        <v>0</v>
      </c>
      <c r="AH413" s="170">
        <f t="shared" si="170"/>
        <v>-966.46252214040919</v>
      </c>
      <c r="AI413" s="170">
        <f t="shared" si="171"/>
        <v>0</v>
      </c>
      <c r="AJ413" s="170">
        <f t="shared" si="172"/>
        <v>0</v>
      </c>
      <c r="AK413" s="170">
        <f t="shared" si="173"/>
        <v>0</v>
      </c>
      <c r="AL413" s="170">
        <f t="shared" si="174"/>
        <v>0</v>
      </c>
      <c r="AM413" s="170">
        <f t="shared" si="175"/>
        <v>0</v>
      </c>
      <c r="AN413" s="170">
        <f t="shared" si="176"/>
        <v>0</v>
      </c>
      <c r="AO413" s="170">
        <f t="shared" si="177"/>
        <v>0</v>
      </c>
      <c r="AP413" s="170">
        <f t="shared" si="178"/>
        <v>13172.508531903015</v>
      </c>
      <c r="AQ413" s="170">
        <f t="shared" si="179"/>
        <v>0</v>
      </c>
      <c r="AR413" s="170"/>
      <c r="AS413" s="170">
        <f>'Projection - England'!$B$13*'Eng19'!AP413</f>
        <v>0</v>
      </c>
      <c r="AT413" s="170">
        <f>'Projection - England'!$B$13*'Eng19'!AQ413</f>
        <v>0</v>
      </c>
      <c r="AU413" s="170">
        <f>'Projection - England'!$C$13*'Eng19'!AP413</f>
        <v>7298.8926433190682</v>
      </c>
      <c r="AV413" s="170">
        <f>'Projection - England'!$C$13*'Eng19'!AQ413</f>
        <v>0</v>
      </c>
      <c r="AW413" s="170">
        <f>'Projection - England'!$D$13*'Eng19'!AP413</f>
        <v>0</v>
      </c>
      <c r="AX413" s="170">
        <f>'Projection - England'!$D$13*'Eng19'!AQ413</f>
        <v>0</v>
      </c>
      <c r="AY413" s="170">
        <f>'Projection - England'!$E$13*'Eng19'!AP413</f>
        <v>1445.9909172805285</v>
      </c>
      <c r="AZ413" s="170">
        <f>'Projection - England'!$E$13*'Eng19'!AQ413</f>
        <v>0</v>
      </c>
      <c r="BA413" s="170">
        <f>'Projection - England'!$F$13*'Eng19'!AP413</f>
        <v>2967.5535017150755</v>
      </c>
      <c r="BB413" s="170">
        <f>'Projection - England'!$F$13*'Eng19'!AQ413</f>
        <v>0</v>
      </c>
      <c r="BC413" s="170">
        <f>'Projection - England'!$G$13*'Eng19'!AP413</f>
        <v>1460.0714695883462</v>
      </c>
      <c r="BD413" s="170">
        <f>'Projection - England'!$G$13*'Eng19'!AQ413</f>
        <v>0</v>
      </c>
    </row>
    <row r="414" spans="1:56" ht="19.95" customHeight="1">
      <c r="A414" s="132" t="s">
        <v>438</v>
      </c>
      <c r="B414" s="20" t="s">
        <v>401</v>
      </c>
      <c r="C414" s="20" t="s">
        <v>21</v>
      </c>
      <c r="D414" s="153">
        <v>11793.474362719247</v>
      </c>
      <c r="E414" s="154">
        <v>17139.821646908251</v>
      </c>
      <c r="F414" s="155">
        <v>4735.5588789610556</v>
      </c>
      <c r="G414" s="156">
        <v>4107.7590234631352</v>
      </c>
      <c r="H414" s="157">
        <v>10844.833738093761</v>
      </c>
      <c r="I414" s="158">
        <v>4875.8290886795385</v>
      </c>
      <c r="J414" s="159">
        <v>192.395345248045</v>
      </c>
      <c r="K414" s="160">
        <v>0</v>
      </c>
      <c r="L414" s="161">
        <v>0</v>
      </c>
      <c r="M414" s="162">
        <v>0</v>
      </c>
      <c r="N414" s="163">
        <v>6.9002343477678885</v>
      </c>
      <c r="O414" s="164">
        <v>527.59637204797014</v>
      </c>
      <c r="P414" s="170">
        <f t="shared" si="165"/>
        <v>54224.168690468767</v>
      </c>
      <c r="Q414" s="86">
        <f t="shared" si="180"/>
        <v>-0.94506059310872403</v>
      </c>
      <c r="R414" s="86">
        <f t="shared" si="181"/>
        <v>0</v>
      </c>
      <c r="S414" s="86">
        <f t="shared" si="182"/>
        <v>0</v>
      </c>
      <c r="T414" s="86">
        <f t="shared" si="183"/>
        <v>0</v>
      </c>
      <c r="U414" s="86">
        <f t="shared" si="184"/>
        <v>-8.8357360441388269E-2</v>
      </c>
      <c r="V414" s="86">
        <f t="shared" si="185"/>
        <v>0</v>
      </c>
      <c r="W414" s="86">
        <f t="shared" si="186"/>
        <v>0</v>
      </c>
      <c r="X414" s="86">
        <f t="shared" si="187"/>
        <v>0</v>
      </c>
      <c r="Y414" s="86">
        <f t="shared" si="188"/>
        <v>0</v>
      </c>
      <c r="Z414" s="86">
        <f t="shared" si="189"/>
        <v>0</v>
      </c>
      <c r="AA414" s="86">
        <f t="shared" si="190"/>
        <v>0</v>
      </c>
      <c r="AB414" s="86">
        <f t="shared" si="191"/>
        <v>0</v>
      </c>
      <c r="AD414" s="170">
        <f t="shared" si="166"/>
        <v>-11145.547876043984</v>
      </c>
      <c r="AE414" s="170">
        <f t="shared" si="167"/>
        <v>0</v>
      </c>
      <c r="AF414" s="170">
        <f t="shared" si="168"/>
        <v>0</v>
      </c>
      <c r="AG414" s="170">
        <f t="shared" si="169"/>
        <v>0</v>
      </c>
      <c r="AH414" s="170">
        <f t="shared" si="170"/>
        <v>-958.22088352367859</v>
      </c>
      <c r="AI414" s="170">
        <f t="shared" si="171"/>
        <v>0</v>
      </c>
      <c r="AJ414" s="170">
        <f t="shared" si="172"/>
        <v>0</v>
      </c>
      <c r="AK414" s="170">
        <f t="shared" si="173"/>
        <v>0</v>
      </c>
      <c r="AL414" s="170">
        <f t="shared" si="174"/>
        <v>0</v>
      </c>
      <c r="AM414" s="170">
        <f t="shared" si="175"/>
        <v>0</v>
      </c>
      <c r="AN414" s="170">
        <f t="shared" si="176"/>
        <v>0</v>
      </c>
      <c r="AO414" s="170">
        <f t="shared" si="177"/>
        <v>0</v>
      </c>
      <c r="AP414" s="170">
        <f t="shared" si="178"/>
        <v>12103.768759567662</v>
      </c>
      <c r="AQ414" s="170">
        <f t="shared" si="179"/>
        <v>0</v>
      </c>
      <c r="AR414" s="170"/>
      <c r="AS414" s="170">
        <f>'Projection - England'!$B$13*'Eng19'!AP414</f>
        <v>0</v>
      </c>
      <c r="AT414" s="170">
        <f>'Projection - England'!$B$13*'Eng19'!AQ414</f>
        <v>0</v>
      </c>
      <c r="AU414" s="170">
        <f>'Projection - England'!$C$13*'Eng19'!AP414</f>
        <v>6706.7034757790825</v>
      </c>
      <c r="AV414" s="170">
        <f>'Projection - England'!$C$13*'Eng19'!AQ414</f>
        <v>0</v>
      </c>
      <c r="AW414" s="170">
        <f>'Projection - England'!$D$13*'Eng19'!AP414</f>
        <v>0</v>
      </c>
      <c r="AX414" s="170">
        <f>'Projection - England'!$D$13*'Eng19'!AQ414</f>
        <v>0</v>
      </c>
      <c r="AY414" s="170">
        <f>'Projection - England'!$E$13*'Eng19'!AP414</f>
        <v>1328.6717293680254</v>
      </c>
      <c r="AZ414" s="170">
        <f>'Projection - England'!$E$13*'Eng19'!AQ414</f>
        <v>0</v>
      </c>
      <c r="BA414" s="170">
        <f>'Projection - England'!$F$13*'Eng19'!AP414</f>
        <v>2726.7836858417613</v>
      </c>
      <c r="BB414" s="170">
        <f>'Projection - England'!$F$13*'Eng19'!AQ414</f>
        <v>0</v>
      </c>
      <c r="BC414" s="170">
        <f>'Projection - England'!$G$13*'Eng19'!AP414</f>
        <v>1341.6098685787958</v>
      </c>
      <c r="BD414" s="170">
        <f>'Projection - England'!$G$13*'Eng19'!AQ414</f>
        <v>0</v>
      </c>
    </row>
    <row r="415" spans="1:56" ht="19.95" customHeight="1">
      <c r="A415" s="132" t="s">
        <v>439</v>
      </c>
      <c r="B415" s="20" t="s">
        <v>401</v>
      </c>
      <c r="C415" s="20" t="s">
        <v>21</v>
      </c>
      <c r="D415" s="153">
        <v>12408.144835078119</v>
      </c>
      <c r="E415" s="154">
        <v>18033.141286551981</v>
      </c>
      <c r="F415" s="155">
        <v>6747.3910659425774</v>
      </c>
      <c r="G415" s="156">
        <v>5852.8797222010226</v>
      </c>
      <c r="H415" s="157">
        <v>5733.6531394050999</v>
      </c>
      <c r="I415" s="158">
        <v>0</v>
      </c>
      <c r="J415" s="159">
        <v>2139.2881105942902</v>
      </c>
      <c r="K415" s="160">
        <v>0</v>
      </c>
      <c r="L415" s="161">
        <v>0</v>
      </c>
      <c r="M415" s="162">
        <v>0</v>
      </c>
      <c r="N415" s="163">
        <v>5.7356101104404331</v>
      </c>
      <c r="O415" s="164">
        <v>438.54845114483953</v>
      </c>
      <c r="P415" s="170">
        <f t="shared" si="165"/>
        <v>51358.78222102837</v>
      </c>
      <c r="Q415" s="86">
        <f t="shared" si="180"/>
        <v>-0.94506059310872403</v>
      </c>
      <c r="R415" s="86">
        <f t="shared" si="181"/>
        <v>0</v>
      </c>
      <c r="S415" s="86">
        <f t="shared" si="182"/>
        <v>0</v>
      </c>
      <c r="T415" s="86">
        <f t="shared" si="183"/>
        <v>0</v>
      </c>
      <c r="U415" s="86">
        <f t="shared" si="184"/>
        <v>-8.8357360441388269E-2</v>
      </c>
      <c r="V415" s="86">
        <f t="shared" si="185"/>
        <v>0</v>
      </c>
      <c r="W415" s="86">
        <f t="shared" si="186"/>
        <v>0</v>
      </c>
      <c r="X415" s="86">
        <f t="shared" si="187"/>
        <v>0</v>
      </c>
      <c r="Y415" s="86">
        <f t="shared" si="188"/>
        <v>0</v>
      </c>
      <c r="Z415" s="86">
        <f t="shared" si="189"/>
        <v>0</v>
      </c>
      <c r="AA415" s="86">
        <f t="shared" si="190"/>
        <v>0</v>
      </c>
      <c r="AB415" s="86">
        <f t="shared" si="191"/>
        <v>0</v>
      </c>
      <c r="AD415" s="170">
        <f t="shared" si="166"/>
        <v>-11726.448717217878</v>
      </c>
      <c r="AE415" s="170">
        <f t="shared" si="167"/>
        <v>0</v>
      </c>
      <c r="AF415" s="170">
        <f t="shared" si="168"/>
        <v>0</v>
      </c>
      <c r="AG415" s="170">
        <f t="shared" si="169"/>
        <v>0</v>
      </c>
      <c r="AH415" s="170">
        <f t="shared" si="170"/>
        <v>-506.61045708431385</v>
      </c>
      <c r="AI415" s="170">
        <f t="shared" si="171"/>
        <v>0</v>
      </c>
      <c r="AJ415" s="170">
        <f t="shared" si="172"/>
        <v>0</v>
      </c>
      <c r="AK415" s="170">
        <f t="shared" si="173"/>
        <v>0</v>
      </c>
      <c r="AL415" s="170">
        <f t="shared" si="174"/>
        <v>0</v>
      </c>
      <c r="AM415" s="170">
        <f t="shared" si="175"/>
        <v>0</v>
      </c>
      <c r="AN415" s="170">
        <f t="shared" si="176"/>
        <v>0</v>
      </c>
      <c r="AO415" s="170">
        <f t="shared" si="177"/>
        <v>0</v>
      </c>
      <c r="AP415" s="170">
        <f t="shared" si="178"/>
        <v>12233.059174302192</v>
      </c>
      <c r="AQ415" s="170">
        <f t="shared" si="179"/>
        <v>0</v>
      </c>
      <c r="AR415" s="170"/>
      <c r="AS415" s="170">
        <f>'Projection - England'!$B$13*'Eng19'!AP415</f>
        <v>0</v>
      </c>
      <c r="AT415" s="170">
        <f>'Projection - England'!$B$13*'Eng19'!AQ415</f>
        <v>0</v>
      </c>
      <c r="AU415" s="170">
        <f>'Projection - England'!$C$13*'Eng19'!AP415</f>
        <v>6778.3433501941954</v>
      </c>
      <c r="AV415" s="170">
        <f>'Projection - England'!$C$13*'Eng19'!AQ415</f>
        <v>0</v>
      </c>
      <c r="AW415" s="170">
        <f>'Projection - England'!$D$13*'Eng19'!AP415</f>
        <v>0</v>
      </c>
      <c r="AX415" s="170">
        <f>'Projection - England'!$D$13*'Eng19'!AQ415</f>
        <v>0</v>
      </c>
      <c r="AY415" s="170">
        <f>'Projection - England'!$E$13*'Eng19'!AP415</f>
        <v>1342.864376497065</v>
      </c>
      <c r="AZ415" s="170">
        <f>'Projection - England'!$E$13*'Eng19'!AQ415</f>
        <v>0</v>
      </c>
      <c r="BA415" s="170">
        <f>'Projection - England'!$F$13*'Eng19'!AP415</f>
        <v>2755.9107288840496</v>
      </c>
      <c r="BB415" s="170">
        <f>'Projection - England'!$F$13*'Eng19'!AQ415</f>
        <v>0</v>
      </c>
      <c r="BC415" s="170">
        <f>'Projection - England'!$G$13*'Eng19'!AP415</f>
        <v>1355.9407187268853</v>
      </c>
      <c r="BD415" s="170">
        <f>'Projection - England'!$G$13*'Eng19'!AQ415</f>
        <v>0</v>
      </c>
    </row>
    <row r="416" spans="1:56" ht="19.95" customHeight="1">
      <c r="A416" s="132" t="s">
        <v>440</v>
      </c>
      <c r="B416" s="20" t="s">
        <v>401</v>
      </c>
      <c r="C416" s="20" t="s">
        <v>21</v>
      </c>
      <c r="D416" s="153">
        <v>12892.036394490602</v>
      </c>
      <c r="E416" s="154">
        <v>18736.395880549499</v>
      </c>
      <c r="F416" s="155">
        <v>5789.1857364044545</v>
      </c>
      <c r="G416" s="156">
        <v>5021.7050521472456</v>
      </c>
      <c r="H416" s="157">
        <v>8625.1970075679401</v>
      </c>
      <c r="I416" s="158">
        <v>0</v>
      </c>
      <c r="J416" s="159">
        <v>1483.6694157920599</v>
      </c>
      <c r="K416" s="160">
        <v>0</v>
      </c>
      <c r="L416" s="161">
        <v>0</v>
      </c>
      <c r="M416" s="162">
        <v>0</v>
      </c>
      <c r="N416" s="163">
        <v>11.181003972711615</v>
      </c>
      <c r="O416" s="164">
        <v>854.90678063199937</v>
      </c>
      <c r="P416" s="170">
        <f t="shared" si="165"/>
        <v>53414.277271556508</v>
      </c>
      <c r="Q416" s="86">
        <f t="shared" si="180"/>
        <v>-0.94506059310872403</v>
      </c>
      <c r="R416" s="86">
        <f t="shared" si="181"/>
        <v>0</v>
      </c>
      <c r="S416" s="86">
        <f t="shared" si="182"/>
        <v>0</v>
      </c>
      <c r="T416" s="86">
        <f t="shared" si="183"/>
        <v>0</v>
      </c>
      <c r="U416" s="86">
        <f t="shared" si="184"/>
        <v>-8.8357360441388269E-2</v>
      </c>
      <c r="V416" s="86">
        <f t="shared" si="185"/>
        <v>0</v>
      </c>
      <c r="W416" s="86">
        <f t="shared" si="186"/>
        <v>0</v>
      </c>
      <c r="X416" s="86">
        <f t="shared" si="187"/>
        <v>0</v>
      </c>
      <c r="Y416" s="86">
        <f t="shared" si="188"/>
        <v>0</v>
      </c>
      <c r="Z416" s="86">
        <f t="shared" si="189"/>
        <v>0</v>
      </c>
      <c r="AA416" s="86">
        <f t="shared" si="190"/>
        <v>0</v>
      </c>
      <c r="AB416" s="86">
        <f t="shared" si="191"/>
        <v>0</v>
      </c>
      <c r="AD416" s="170">
        <f t="shared" si="166"/>
        <v>-12183.755561356544</v>
      </c>
      <c r="AE416" s="170">
        <f t="shared" si="167"/>
        <v>0</v>
      </c>
      <c r="AF416" s="170">
        <f t="shared" si="168"/>
        <v>0</v>
      </c>
      <c r="AG416" s="170">
        <f t="shared" si="169"/>
        <v>0</v>
      </c>
      <c r="AH416" s="170">
        <f t="shared" si="170"/>
        <v>-762.09964087566402</v>
      </c>
      <c r="AI416" s="170">
        <f t="shared" si="171"/>
        <v>0</v>
      </c>
      <c r="AJ416" s="170">
        <f t="shared" si="172"/>
        <v>0</v>
      </c>
      <c r="AK416" s="170">
        <f t="shared" si="173"/>
        <v>0</v>
      </c>
      <c r="AL416" s="170">
        <f t="shared" si="174"/>
        <v>0</v>
      </c>
      <c r="AM416" s="170">
        <f t="shared" si="175"/>
        <v>0</v>
      </c>
      <c r="AN416" s="170">
        <f t="shared" si="176"/>
        <v>0</v>
      </c>
      <c r="AO416" s="170">
        <f t="shared" si="177"/>
        <v>0</v>
      </c>
      <c r="AP416" s="170">
        <f t="shared" si="178"/>
        <v>12945.855202232207</v>
      </c>
      <c r="AQ416" s="170">
        <f t="shared" si="179"/>
        <v>0</v>
      </c>
      <c r="AR416" s="170"/>
      <c r="AS416" s="170">
        <f>'Projection - England'!$B$13*'Eng19'!AP416</f>
        <v>0</v>
      </c>
      <c r="AT416" s="170">
        <f>'Projection - England'!$B$13*'Eng19'!AQ416</f>
        <v>0</v>
      </c>
      <c r="AU416" s="170">
        <f>'Projection - England'!$C$13*'Eng19'!AP416</f>
        <v>7173.3039358597889</v>
      </c>
      <c r="AV416" s="170">
        <f>'Projection - England'!$C$13*'Eng19'!AQ416</f>
        <v>0</v>
      </c>
      <c r="AW416" s="170">
        <f>'Projection - England'!$D$13*'Eng19'!AP416</f>
        <v>0</v>
      </c>
      <c r="AX416" s="170">
        <f>'Projection - England'!$D$13*'Eng19'!AQ416</f>
        <v>0</v>
      </c>
      <c r="AY416" s="170">
        <f>'Projection - England'!$E$13*'Eng19'!AP416</f>
        <v>1421.1104129117809</v>
      </c>
      <c r="AZ416" s="170">
        <f>'Projection - England'!$E$13*'Eng19'!AQ416</f>
        <v>0</v>
      </c>
      <c r="BA416" s="170">
        <f>'Projection - England'!$F$13*'Eng19'!AP416</f>
        <v>2916.4921658646581</v>
      </c>
      <c r="BB416" s="170">
        <f>'Projection - England'!$F$13*'Eng19'!AQ416</f>
        <v>0</v>
      </c>
      <c r="BC416" s="170">
        <f>'Projection - England'!$G$13*'Eng19'!AP416</f>
        <v>1434.9486875959826</v>
      </c>
      <c r="BD416" s="170">
        <f>'Projection - England'!$G$13*'Eng19'!AQ416</f>
        <v>0</v>
      </c>
    </row>
    <row r="417" spans="1:56" ht="19.95" customHeight="1">
      <c r="A417" s="132" t="s">
        <v>441</v>
      </c>
      <c r="B417" s="20" t="s">
        <v>401</v>
      </c>
      <c r="C417" s="20" t="s">
        <v>21</v>
      </c>
      <c r="D417" s="153">
        <v>13860.217782006739</v>
      </c>
      <c r="E417" s="154">
        <v>20143.483884771565</v>
      </c>
      <c r="F417" s="155">
        <v>6875.0249201639435</v>
      </c>
      <c r="G417" s="156">
        <v>5963.5929726911563</v>
      </c>
      <c r="H417" s="157">
        <v>7243.3338896782498</v>
      </c>
      <c r="I417" s="158">
        <v>0</v>
      </c>
      <c r="J417" s="159">
        <v>2043.43931306339</v>
      </c>
      <c r="K417" s="160">
        <v>0</v>
      </c>
      <c r="L417" s="161">
        <v>0</v>
      </c>
      <c r="M417" s="162">
        <v>0</v>
      </c>
      <c r="N417" s="163">
        <v>0.69685638156177865</v>
      </c>
      <c r="O417" s="164">
        <v>53.282088726363618</v>
      </c>
      <c r="P417" s="170">
        <f t="shared" si="165"/>
        <v>56183.071707482966</v>
      </c>
      <c r="Q417" s="86">
        <f t="shared" si="180"/>
        <v>-0.94506059310872403</v>
      </c>
      <c r="R417" s="86">
        <f t="shared" si="181"/>
        <v>0</v>
      </c>
      <c r="S417" s="86">
        <f t="shared" si="182"/>
        <v>0</v>
      </c>
      <c r="T417" s="86">
        <f t="shared" si="183"/>
        <v>0</v>
      </c>
      <c r="U417" s="86">
        <f t="shared" si="184"/>
        <v>-8.8357360441388269E-2</v>
      </c>
      <c r="V417" s="86">
        <f t="shared" si="185"/>
        <v>0</v>
      </c>
      <c r="W417" s="86">
        <f t="shared" si="186"/>
        <v>0</v>
      </c>
      <c r="X417" s="86">
        <f t="shared" si="187"/>
        <v>0</v>
      </c>
      <c r="Y417" s="86">
        <f t="shared" si="188"/>
        <v>0</v>
      </c>
      <c r="Z417" s="86">
        <f t="shared" si="189"/>
        <v>0</v>
      </c>
      <c r="AA417" s="86">
        <f t="shared" si="190"/>
        <v>0</v>
      </c>
      <c r="AB417" s="86">
        <f t="shared" si="191"/>
        <v>0</v>
      </c>
      <c r="AD417" s="170">
        <f t="shared" si="166"/>
        <v>-13098.745637679373</v>
      </c>
      <c r="AE417" s="170">
        <f t="shared" si="167"/>
        <v>0</v>
      </c>
      <c r="AF417" s="170">
        <f t="shared" si="168"/>
        <v>0</v>
      </c>
      <c r="AG417" s="170">
        <f t="shared" si="169"/>
        <v>0</v>
      </c>
      <c r="AH417" s="170">
        <f t="shared" si="170"/>
        <v>-640.00186328762402</v>
      </c>
      <c r="AI417" s="170">
        <f t="shared" si="171"/>
        <v>0</v>
      </c>
      <c r="AJ417" s="170">
        <f t="shared" si="172"/>
        <v>0</v>
      </c>
      <c r="AK417" s="170">
        <f t="shared" si="173"/>
        <v>0</v>
      </c>
      <c r="AL417" s="170">
        <f t="shared" si="174"/>
        <v>0</v>
      </c>
      <c r="AM417" s="170">
        <f t="shared" si="175"/>
        <v>0</v>
      </c>
      <c r="AN417" s="170">
        <f t="shared" si="176"/>
        <v>0</v>
      </c>
      <c r="AO417" s="170">
        <f t="shared" si="177"/>
        <v>0</v>
      </c>
      <c r="AP417" s="170">
        <f t="shared" si="178"/>
        <v>13738.747500966996</v>
      </c>
      <c r="AQ417" s="170">
        <f t="shared" si="179"/>
        <v>0</v>
      </c>
      <c r="AR417" s="170"/>
      <c r="AS417" s="170">
        <f>'Projection - England'!$B$13*'Eng19'!AP417</f>
        <v>0</v>
      </c>
      <c r="AT417" s="170">
        <f>'Projection - England'!$B$13*'Eng19'!AQ417</f>
        <v>0</v>
      </c>
      <c r="AU417" s="170">
        <f>'Projection - England'!$C$13*'Eng19'!AP417</f>
        <v>7612.6458996295114</v>
      </c>
      <c r="AV417" s="170">
        <f>'Projection - England'!$C$13*'Eng19'!AQ417</f>
        <v>0</v>
      </c>
      <c r="AW417" s="170">
        <f>'Projection - England'!$D$13*'Eng19'!AP417</f>
        <v>0</v>
      </c>
      <c r="AX417" s="170">
        <f>'Projection - England'!$D$13*'Eng19'!AQ417</f>
        <v>0</v>
      </c>
      <c r="AY417" s="170">
        <f>'Projection - England'!$E$13*'Eng19'!AP417</f>
        <v>1508.1488885047474</v>
      </c>
      <c r="AZ417" s="170">
        <f>'Projection - England'!$E$13*'Eng19'!AQ417</f>
        <v>0</v>
      </c>
      <c r="BA417" s="170">
        <f>'Projection - England'!$F$13*'Eng19'!AP417</f>
        <v>3095.1179995010257</v>
      </c>
      <c r="BB417" s="170">
        <f>'Projection - England'!$F$13*'Eng19'!AQ417</f>
        <v>0</v>
      </c>
      <c r="BC417" s="170">
        <f>'Projection - England'!$G$13*'Eng19'!AP417</f>
        <v>1522.8347133317152</v>
      </c>
      <c r="BD417" s="170">
        <f>'Projection - England'!$G$13*'Eng19'!AQ417</f>
        <v>0</v>
      </c>
    </row>
    <row r="418" spans="1:56" ht="19.95" customHeight="1">
      <c r="A418" s="132" t="s">
        <v>442</v>
      </c>
      <c r="B418" s="20" t="s">
        <v>401</v>
      </c>
      <c r="C418" s="20" t="s">
        <v>21</v>
      </c>
      <c r="D418" s="153">
        <v>12041.635794391088</v>
      </c>
      <c r="E418" s="154">
        <v>17500.48234346621</v>
      </c>
      <c r="F418" s="155">
        <v>5867.1350154633938</v>
      </c>
      <c r="G418" s="156">
        <v>5089.320483105007</v>
      </c>
      <c r="H418" s="157">
        <v>6228.4371144952902</v>
      </c>
      <c r="I418" s="158">
        <v>0</v>
      </c>
      <c r="J418" s="159">
        <v>1818.2552337803299</v>
      </c>
      <c r="K418" s="160">
        <v>0</v>
      </c>
      <c r="L418" s="161">
        <v>0</v>
      </c>
      <c r="M418" s="162">
        <v>0</v>
      </c>
      <c r="N418" s="163">
        <v>0</v>
      </c>
      <c r="O418" s="164">
        <v>0</v>
      </c>
      <c r="P418" s="170">
        <f t="shared" si="165"/>
        <v>48545.265984701313</v>
      </c>
      <c r="Q418" s="86">
        <f t="shared" si="180"/>
        <v>-0.94506059310872403</v>
      </c>
      <c r="R418" s="86">
        <f t="shared" si="181"/>
        <v>0</v>
      </c>
      <c r="S418" s="86">
        <f t="shared" si="182"/>
        <v>0</v>
      </c>
      <c r="T418" s="86">
        <f t="shared" si="183"/>
        <v>0</v>
      </c>
      <c r="U418" s="86">
        <f t="shared" si="184"/>
        <v>-8.8357360441388269E-2</v>
      </c>
      <c r="V418" s="86">
        <f t="shared" si="185"/>
        <v>0</v>
      </c>
      <c r="W418" s="86">
        <f t="shared" si="186"/>
        <v>0</v>
      </c>
      <c r="X418" s="86">
        <f t="shared" si="187"/>
        <v>0</v>
      </c>
      <c r="Y418" s="86">
        <f t="shared" si="188"/>
        <v>0</v>
      </c>
      <c r="Z418" s="86">
        <f t="shared" si="189"/>
        <v>0</v>
      </c>
      <c r="AA418" s="86">
        <f t="shared" si="190"/>
        <v>0</v>
      </c>
      <c r="AB418" s="86">
        <f t="shared" si="191"/>
        <v>0</v>
      </c>
      <c r="AD418" s="170">
        <f t="shared" si="166"/>
        <v>-11380.075465846483</v>
      </c>
      <c r="AE418" s="170">
        <f t="shared" si="167"/>
        <v>0</v>
      </c>
      <c r="AF418" s="170">
        <f t="shared" si="168"/>
        <v>0</v>
      </c>
      <c r="AG418" s="170">
        <f t="shared" si="169"/>
        <v>0</v>
      </c>
      <c r="AH418" s="170">
        <f t="shared" si="170"/>
        <v>-550.32826311198062</v>
      </c>
      <c r="AI418" s="170">
        <f t="shared" si="171"/>
        <v>0</v>
      </c>
      <c r="AJ418" s="170">
        <f t="shared" si="172"/>
        <v>0</v>
      </c>
      <c r="AK418" s="170">
        <f t="shared" si="173"/>
        <v>0</v>
      </c>
      <c r="AL418" s="170">
        <f t="shared" si="174"/>
        <v>0</v>
      </c>
      <c r="AM418" s="170">
        <f t="shared" si="175"/>
        <v>0</v>
      </c>
      <c r="AN418" s="170">
        <f t="shared" si="176"/>
        <v>0</v>
      </c>
      <c r="AO418" s="170">
        <f t="shared" si="177"/>
        <v>0</v>
      </c>
      <c r="AP418" s="170">
        <f t="shared" si="178"/>
        <v>11930.403728958463</v>
      </c>
      <c r="AQ418" s="170">
        <f t="shared" si="179"/>
        <v>0</v>
      </c>
      <c r="AR418" s="170"/>
      <c r="AS418" s="170">
        <f>'Projection - England'!$B$13*'Eng19'!AP418</f>
        <v>0</v>
      </c>
      <c r="AT418" s="170">
        <f>'Projection - England'!$B$13*'Eng19'!AQ418</f>
        <v>0</v>
      </c>
      <c r="AU418" s="170">
        <f>'Projection - England'!$C$13*'Eng19'!AP418</f>
        <v>6610.6418377503342</v>
      </c>
      <c r="AV418" s="170">
        <f>'Projection - England'!$C$13*'Eng19'!AQ418</f>
        <v>0</v>
      </c>
      <c r="AW418" s="170">
        <f>'Projection - England'!$D$13*'Eng19'!AP418</f>
        <v>0</v>
      </c>
      <c r="AX418" s="170">
        <f>'Projection - England'!$D$13*'Eng19'!AQ418</f>
        <v>0</v>
      </c>
      <c r="AY418" s="170">
        <f>'Projection - England'!$E$13*'Eng19'!AP418</f>
        <v>1309.6408622383651</v>
      </c>
      <c r="AZ418" s="170">
        <f>'Projection - England'!$E$13*'Eng19'!AQ418</f>
        <v>0</v>
      </c>
      <c r="BA418" s="170">
        <f>'Projection - England'!$F$13*'Eng19'!AP418</f>
        <v>2687.7273434288295</v>
      </c>
      <c r="BB418" s="170">
        <f>'Projection - England'!$F$13*'Eng19'!AQ418</f>
        <v>0</v>
      </c>
      <c r="BC418" s="170">
        <f>'Projection - England'!$G$13*'Eng19'!AP418</f>
        <v>1322.3936855409372</v>
      </c>
      <c r="BD418" s="170">
        <f>'Projection - England'!$G$13*'Eng19'!AQ418</f>
        <v>0</v>
      </c>
    </row>
    <row r="419" spans="1:56" ht="19.95" customHeight="1">
      <c r="A419" s="132" t="s">
        <v>443</v>
      </c>
      <c r="B419" s="20" t="s">
        <v>401</v>
      </c>
      <c r="C419" s="20" t="s">
        <v>21</v>
      </c>
      <c r="D419" s="153">
        <v>11540.430159568976</v>
      </c>
      <c r="E419" s="154">
        <v>16772.064667295024</v>
      </c>
      <c r="F419" s="155">
        <v>7446.7119535837455</v>
      </c>
      <c r="G419" s="156">
        <v>6459.4906333791541</v>
      </c>
      <c r="H419" s="157">
        <v>4961.8855532734297</v>
      </c>
      <c r="I419" s="158">
        <v>0</v>
      </c>
      <c r="J419" s="159">
        <v>1408.03373981403</v>
      </c>
      <c r="K419" s="160">
        <v>0</v>
      </c>
      <c r="L419" s="161">
        <v>0</v>
      </c>
      <c r="M419" s="162">
        <v>0</v>
      </c>
      <c r="N419" s="163">
        <v>27.473627424681389</v>
      </c>
      <c r="O419" s="164">
        <v>2100.6512859883383</v>
      </c>
      <c r="P419" s="170">
        <f t="shared" si="165"/>
        <v>50716.741620327375</v>
      </c>
      <c r="Q419" s="86">
        <f t="shared" si="180"/>
        <v>-0.94506059310872403</v>
      </c>
      <c r="R419" s="86">
        <f t="shared" si="181"/>
        <v>0</v>
      </c>
      <c r="S419" s="86">
        <f t="shared" si="182"/>
        <v>0</v>
      </c>
      <c r="T419" s="86">
        <f t="shared" si="183"/>
        <v>0</v>
      </c>
      <c r="U419" s="86">
        <f t="shared" si="184"/>
        <v>-8.8357360441388269E-2</v>
      </c>
      <c r="V419" s="86">
        <f t="shared" si="185"/>
        <v>0</v>
      </c>
      <c r="W419" s="86">
        <f t="shared" si="186"/>
        <v>0</v>
      </c>
      <c r="X419" s="86">
        <f t="shared" si="187"/>
        <v>0</v>
      </c>
      <c r="Y419" s="86">
        <f t="shared" si="188"/>
        <v>0</v>
      </c>
      <c r="Z419" s="86">
        <f t="shared" si="189"/>
        <v>0</v>
      </c>
      <c r="AA419" s="86">
        <f t="shared" si="190"/>
        <v>0</v>
      </c>
      <c r="AB419" s="86">
        <f t="shared" si="191"/>
        <v>0</v>
      </c>
      <c r="AD419" s="170">
        <f t="shared" si="166"/>
        <v>-10906.405771332064</v>
      </c>
      <c r="AE419" s="170">
        <f t="shared" si="167"/>
        <v>0</v>
      </c>
      <c r="AF419" s="170">
        <f t="shared" si="168"/>
        <v>0</v>
      </c>
      <c r="AG419" s="170">
        <f t="shared" si="169"/>
        <v>0</v>
      </c>
      <c r="AH419" s="170">
        <f t="shared" si="170"/>
        <v>-438.41911029949767</v>
      </c>
      <c r="AI419" s="170">
        <f t="shared" si="171"/>
        <v>0</v>
      </c>
      <c r="AJ419" s="170">
        <f t="shared" si="172"/>
        <v>0</v>
      </c>
      <c r="AK419" s="170">
        <f t="shared" si="173"/>
        <v>0</v>
      </c>
      <c r="AL419" s="170">
        <f t="shared" si="174"/>
        <v>0</v>
      </c>
      <c r="AM419" s="170">
        <f t="shared" si="175"/>
        <v>0</v>
      </c>
      <c r="AN419" s="170">
        <f t="shared" si="176"/>
        <v>0</v>
      </c>
      <c r="AO419" s="170">
        <f t="shared" si="177"/>
        <v>0</v>
      </c>
      <c r="AP419" s="170">
        <f t="shared" si="178"/>
        <v>11344.824881631561</v>
      </c>
      <c r="AQ419" s="170">
        <f t="shared" si="179"/>
        <v>0</v>
      </c>
      <c r="AR419" s="170"/>
      <c r="AS419" s="170">
        <f>'Projection - England'!$B$13*'Eng19'!AP419</f>
        <v>0</v>
      </c>
      <c r="AT419" s="170">
        <f>'Projection - England'!$B$13*'Eng19'!AQ419</f>
        <v>0</v>
      </c>
      <c r="AU419" s="170">
        <f>'Projection - England'!$C$13*'Eng19'!AP419</f>
        <v>6286.1723465758905</v>
      </c>
      <c r="AV419" s="170">
        <f>'Projection - England'!$C$13*'Eng19'!AQ419</f>
        <v>0</v>
      </c>
      <c r="AW419" s="170">
        <f>'Projection - England'!$D$13*'Eng19'!AP419</f>
        <v>0</v>
      </c>
      <c r="AX419" s="170">
        <f>'Projection - England'!$D$13*'Eng19'!AQ419</f>
        <v>0</v>
      </c>
      <c r="AY419" s="170">
        <f>'Projection - England'!$E$13*'Eng19'!AP419</f>
        <v>1245.3598870136732</v>
      </c>
      <c r="AZ419" s="170">
        <f>'Projection - England'!$E$13*'Eng19'!AQ419</f>
        <v>0</v>
      </c>
      <c r="BA419" s="170">
        <f>'Projection - England'!$F$13*'Eng19'!AP419</f>
        <v>2555.8058833131245</v>
      </c>
      <c r="BB419" s="170">
        <f>'Projection - England'!$F$13*'Eng19'!AQ419</f>
        <v>0</v>
      </c>
      <c r="BC419" s="170">
        <f>'Projection - England'!$G$13*'Eng19'!AP419</f>
        <v>1257.4867647288752</v>
      </c>
      <c r="BD419" s="170">
        <f>'Projection - England'!$G$13*'Eng19'!AQ419</f>
        <v>0</v>
      </c>
    </row>
    <row r="420" spans="1:56" ht="19.95" customHeight="1">
      <c r="A420" s="132" t="s">
        <v>444</v>
      </c>
      <c r="B420" s="20" t="s">
        <v>401</v>
      </c>
      <c r="C420" s="20" t="s">
        <v>21</v>
      </c>
      <c r="D420" s="153">
        <v>10894.830862815063</v>
      </c>
      <c r="E420" s="154">
        <v>15833.795208999436</v>
      </c>
      <c r="F420" s="155">
        <v>2029.3226922049846</v>
      </c>
      <c r="G420" s="156">
        <v>1760.2924625133953</v>
      </c>
      <c r="H420" s="157">
        <v>10680.998872248081</v>
      </c>
      <c r="I420" s="158">
        <v>10683.465553079419</v>
      </c>
      <c r="J420" s="159">
        <v>1053.87682022985</v>
      </c>
      <c r="K420" s="160">
        <v>0</v>
      </c>
      <c r="L420" s="161">
        <v>0</v>
      </c>
      <c r="M420" s="162">
        <v>0</v>
      </c>
      <c r="N420" s="163">
        <v>6.0470950942279824</v>
      </c>
      <c r="O420" s="164">
        <v>462.36479405598902</v>
      </c>
      <c r="P420" s="170">
        <f t="shared" si="165"/>
        <v>53404.994361240446</v>
      </c>
      <c r="Q420" s="86">
        <f t="shared" si="180"/>
        <v>-0.94506059310872403</v>
      </c>
      <c r="R420" s="86">
        <f t="shared" si="181"/>
        <v>0</v>
      </c>
      <c r="S420" s="86">
        <f t="shared" si="182"/>
        <v>0</v>
      </c>
      <c r="T420" s="86">
        <f t="shared" si="183"/>
        <v>0</v>
      </c>
      <c r="U420" s="86">
        <f t="shared" si="184"/>
        <v>-8.8357360441388269E-2</v>
      </c>
      <c r="V420" s="86">
        <f t="shared" si="185"/>
        <v>0</v>
      </c>
      <c r="W420" s="86">
        <f t="shared" si="186"/>
        <v>0</v>
      </c>
      <c r="X420" s="86">
        <f t="shared" si="187"/>
        <v>0</v>
      </c>
      <c r="Y420" s="86">
        <f t="shared" si="188"/>
        <v>0</v>
      </c>
      <c r="Z420" s="86">
        <f t="shared" si="189"/>
        <v>0</v>
      </c>
      <c r="AA420" s="86">
        <f t="shared" si="190"/>
        <v>0</v>
      </c>
      <c r="AB420" s="86">
        <f t="shared" si="191"/>
        <v>0</v>
      </c>
      <c r="AD420" s="170">
        <f t="shared" si="166"/>
        <v>-10296.275317031235</v>
      </c>
      <c r="AE420" s="170">
        <f t="shared" si="167"/>
        <v>0</v>
      </c>
      <c r="AF420" s="170">
        <f t="shared" si="168"/>
        <v>0</v>
      </c>
      <c r="AG420" s="170">
        <f t="shared" si="169"/>
        <v>0</v>
      </c>
      <c r="AH420" s="170">
        <f t="shared" si="170"/>
        <v>-943.74486722928532</v>
      </c>
      <c r="AI420" s="170">
        <f t="shared" si="171"/>
        <v>0</v>
      </c>
      <c r="AJ420" s="170">
        <f t="shared" si="172"/>
        <v>0</v>
      </c>
      <c r="AK420" s="170">
        <f t="shared" si="173"/>
        <v>0</v>
      </c>
      <c r="AL420" s="170">
        <f t="shared" si="174"/>
        <v>0</v>
      </c>
      <c r="AM420" s="170">
        <f t="shared" si="175"/>
        <v>0</v>
      </c>
      <c r="AN420" s="170">
        <f t="shared" si="176"/>
        <v>0</v>
      </c>
      <c r="AO420" s="170">
        <f t="shared" si="177"/>
        <v>0</v>
      </c>
      <c r="AP420" s="170">
        <f t="shared" si="178"/>
        <v>11240.02018426052</v>
      </c>
      <c r="AQ420" s="170">
        <f t="shared" si="179"/>
        <v>0</v>
      </c>
      <c r="AR420" s="170"/>
      <c r="AS420" s="170">
        <f>'Projection - England'!$B$13*'Eng19'!AP420</f>
        <v>0</v>
      </c>
      <c r="AT420" s="170">
        <f>'Projection - England'!$B$13*'Eng19'!AQ420</f>
        <v>0</v>
      </c>
      <c r="AU420" s="170">
        <f>'Projection - England'!$C$13*'Eng19'!AP420</f>
        <v>6228.1000186837446</v>
      </c>
      <c r="AV420" s="170">
        <f>'Projection - England'!$C$13*'Eng19'!AQ420</f>
        <v>0</v>
      </c>
      <c r="AW420" s="170">
        <f>'Projection - England'!$D$13*'Eng19'!AP420</f>
        <v>0</v>
      </c>
      <c r="AX420" s="170">
        <f>'Projection - England'!$D$13*'Eng19'!AQ420</f>
        <v>0</v>
      </c>
      <c r="AY420" s="170">
        <f>'Projection - England'!$E$13*'Eng19'!AP420</f>
        <v>1233.8551200879335</v>
      </c>
      <c r="AZ420" s="170">
        <f>'Projection - England'!$E$13*'Eng19'!AQ420</f>
        <v>0</v>
      </c>
      <c r="BA420" s="170">
        <f>'Projection - England'!$F$13*'Eng19'!AP420</f>
        <v>2532.1950770702315</v>
      </c>
      <c r="BB420" s="170">
        <f>'Projection - England'!$F$13*'Eng19'!AQ420</f>
        <v>0</v>
      </c>
      <c r="BC420" s="170">
        <f>'Projection - England'!$G$13*'Eng19'!AP420</f>
        <v>1245.8699684186138</v>
      </c>
      <c r="BD420" s="170">
        <f>'Projection - England'!$G$13*'Eng19'!AQ420</f>
        <v>0</v>
      </c>
    </row>
    <row r="421" spans="1:56" ht="19.95" customHeight="1">
      <c r="A421" s="132" t="s">
        <v>445</v>
      </c>
      <c r="B421" s="20" t="s">
        <v>401</v>
      </c>
      <c r="C421" s="20" t="s">
        <v>21</v>
      </c>
      <c r="D421" s="153">
        <v>11904.181575205066</v>
      </c>
      <c r="E421" s="154">
        <v>17300.715868464504</v>
      </c>
      <c r="F421" s="155">
        <v>13455.059884404005</v>
      </c>
      <c r="G421" s="156">
        <v>11671.303232433516</v>
      </c>
      <c r="H421" s="157">
        <v>996.22035037424303</v>
      </c>
      <c r="I421" s="158">
        <v>0</v>
      </c>
      <c r="J421" s="159">
        <v>4310.6848648319701</v>
      </c>
      <c r="K421" s="160">
        <v>0</v>
      </c>
      <c r="L421" s="161">
        <v>950.975138809942</v>
      </c>
      <c r="M421" s="162">
        <v>0</v>
      </c>
      <c r="N421" s="163">
        <v>6.680046404120966</v>
      </c>
      <c r="O421" s="164">
        <v>510.76065975445965</v>
      </c>
      <c r="P421" s="170">
        <f t="shared" si="165"/>
        <v>61106.581620681827</v>
      </c>
      <c r="Q421" s="86">
        <f t="shared" si="180"/>
        <v>-0.94506059310872403</v>
      </c>
      <c r="R421" s="86">
        <f t="shared" si="181"/>
        <v>0</v>
      </c>
      <c r="S421" s="86">
        <f t="shared" si="182"/>
        <v>0</v>
      </c>
      <c r="T421" s="86">
        <f t="shared" si="183"/>
        <v>0</v>
      </c>
      <c r="U421" s="86">
        <f t="shared" si="184"/>
        <v>-8.8357360441388269E-2</v>
      </c>
      <c r="V421" s="86">
        <f t="shared" si="185"/>
        <v>0</v>
      </c>
      <c r="W421" s="86">
        <f t="shared" si="186"/>
        <v>0</v>
      </c>
      <c r="X421" s="86">
        <f t="shared" si="187"/>
        <v>0</v>
      </c>
      <c r="Y421" s="86">
        <f t="shared" si="188"/>
        <v>0</v>
      </c>
      <c r="Z421" s="86">
        <f t="shared" si="189"/>
        <v>0</v>
      </c>
      <c r="AA421" s="86">
        <f t="shared" si="190"/>
        <v>0</v>
      </c>
      <c r="AB421" s="86">
        <f t="shared" si="191"/>
        <v>0</v>
      </c>
      <c r="AD421" s="170">
        <f t="shared" si="166"/>
        <v>-11250.172899937244</v>
      </c>
      <c r="AE421" s="170">
        <f t="shared" si="167"/>
        <v>0</v>
      </c>
      <c r="AF421" s="170">
        <f t="shared" si="168"/>
        <v>0</v>
      </c>
      <c r="AG421" s="170">
        <f t="shared" si="169"/>
        <v>0</v>
      </c>
      <c r="AH421" s="170">
        <f t="shared" si="170"/>
        <v>-88.0234005770631</v>
      </c>
      <c r="AI421" s="170">
        <f t="shared" si="171"/>
        <v>0</v>
      </c>
      <c r="AJ421" s="170">
        <f t="shared" si="172"/>
        <v>0</v>
      </c>
      <c r="AK421" s="170">
        <f t="shared" si="173"/>
        <v>0</v>
      </c>
      <c r="AL421" s="170">
        <f t="shared" si="174"/>
        <v>0</v>
      </c>
      <c r="AM421" s="170">
        <f t="shared" si="175"/>
        <v>0</v>
      </c>
      <c r="AN421" s="170">
        <f t="shared" si="176"/>
        <v>0</v>
      </c>
      <c r="AO421" s="170">
        <f t="shared" si="177"/>
        <v>0</v>
      </c>
      <c r="AP421" s="170">
        <f t="shared" si="178"/>
        <v>11338.196300514308</v>
      </c>
      <c r="AQ421" s="170">
        <f t="shared" si="179"/>
        <v>0</v>
      </c>
      <c r="AR421" s="170"/>
      <c r="AS421" s="170">
        <f>'Projection - England'!$B$13*'Eng19'!AP421</f>
        <v>0</v>
      </c>
      <c r="AT421" s="170">
        <f>'Projection - England'!$B$13*'Eng19'!AQ421</f>
        <v>0</v>
      </c>
      <c r="AU421" s="170">
        <f>'Projection - England'!$C$13*'Eng19'!AP421</f>
        <v>6282.4994469277199</v>
      </c>
      <c r="AV421" s="170">
        <f>'Projection - England'!$C$13*'Eng19'!AQ421</f>
        <v>0</v>
      </c>
      <c r="AW421" s="170">
        <f>'Projection - England'!$D$13*'Eng19'!AP421</f>
        <v>0</v>
      </c>
      <c r="AX421" s="170">
        <f>'Projection - England'!$D$13*'Eng19'!AQ421</f>
        <v>0</v>
      </c>
      <c r="AY421" s="170">
        <f>'Projection - England'!$E$13*'Eng19'!AP421</f>
        <v>1244.6322451930746</v>
      </c>
      <c r="AZ421" s="170">
        <f>'Projection - England'!$E$13*'Eng19'!AQ421</f>
        <v>0</v>
      </c>
      <c r="BA421" s="170">
        <f>'Projection - England'!$F$13*'Eng19'!AP421</f>
        <v>2554.3125710060372</v>
      </c>
      <c r="BB421" s="170">
        <f>'Projection - England'!$F$13*'Eng19'!AQ421</f>
        <v>0</v>
      </c>
      <c r="BC421" s="170">
        <f>'Projection - England'!$G$13*'Eng19'!AP421</f>
        <v>1256.75203738748</v>
      </c>
      <c r="BD421" s="170">
        <f>'Projection - England'!$G$13*'Eng19'!AQ421</f>
        <v>0</v>
      </c>
    </row>
    <row r="422" spans="1:56" ht="19.95" customHeight="1">
      <c r="A422" s="132" t="s">
        <v>446</v>
      </c>
      <c r="B422" s="20" t="s">
        <v>401</v>
      </c>
      <c r="C422" s="20" t="s">
        <v>21</v>
      </c>
      <c r="D422" s="153">
        <v>11204.657873640055</v>
      </c>
      <c r="E422" s="154">
        <v>16284.076402107545</v>
      </c>
      <c r="F422" s="155">
        <v>7569.2850589050231</v>
      </c>
      <c r="G422" s="156">
        <v>6565.8140457337777</v>
      </c>
      <c r="H422" s="157">
        <v>3865.9530483684398</v>
      </c>
      <c r="I422" s="158">
        <v>0</v>
      </c>
      <c r="J422" s="159">
        <v>1524.2863640134201</v>
      </c>
      <c r="K422" s="160">
        <v>0</v>
      </c>
      <c r="L422" s="161">
        <v>0</v>
      </c>
      <c r="M422" s="162">
        <v>0</v>
      </c>
      <c r="N422" s="163">
        <v>0</v>
      </c>
      <c r="O422" s="164">
        <v>0</v>
      </c>
      <c r="P422" s="170">
        <f t="shared" si="165"/>
        <v>47014.07279276826</v>
      </c>
      <c r="Q422" s="86">
        <f t="shared" si="180"/>
        <v>-0.94506059310872403</v>
      </c>
      <c r="R422" s="86">
        <f t="shared" si="181"/>
        <v>0</v>
      </c>
      <c r="S422" s="86">
        <f t="shared" si="182"/>
        <v>0</v>
      </c>
      <c r="T422" s="86">
        <f t="shared" si="183"/>
        <v>0</v>
      </c>
      <c r="U422" s="86">
        <f t="shared" si="184"/>
        <v>-8.8357360441388269E-2</v>
      </c>
      <c r="V422" s="86">
        <f t="shared" si="185"/>
        <v>0</v>
      </c>
      <c r="W422" s="86">
        <f t="shared" si="186"/>
        <v>0</v>
      </c>
      <c r="X422" s="86">
        <f t="shared" si="187"/>
        <v>0</v>
      </c>
      <c r="Y422" s="86">
        <f t="shared" si="188"/>
        <v>0</v>
      </c>
      <c r="Z422" s="86">
        <f t="shared" si="189"/>
        <v>0</v>
      </c>
      <c r="AA422" s="86">
        <f t="shared" si="190"/>
        <v>0</v>
      </c>
      <c r="AB422" s="86">
        <f t="shared" si="191"/>
        <v>0</v>
      </c>
      <c r="AD422" s="170">
        <f t="shared" si="166"/>
        <v>-10589.080615642606</v>
      </c>
      <c r="AE422" s="170">
        <f t="shared" si="167"/>
        <v>0</v>
      </c>
      <c r="AF422" s="170">
        <f t="shared" si="168"/>
        <v>0</v>
      </c>
      <c r="AG422" s="170">
        <f t="shared" si="169"/>
        <v>0</v>
      </c>
      <c r="AH422" s="170">
        <f t="shared" si="170"/>
        <v>-341.585406944174</v>
      </c>
      <c r="AI422" s="170">
        <f t="shared" si="171"/>
        <v>0</v>
      </c>
      <c r="AJ422" s="170">
        <f t="shared" si="172"/>
        <v>0</v>
      </c>
      <c r="AK422" s="170">
        <f t="shared" si="173"/>
        <v>0</v>
      </c>
      <c r="AL422" s="170">
        <f t="shared" si="174"/>
        <v>0</v>
      </c>
      <c r="AM422" s="170">
        <f t="shared" si="175"/>
        <v>0</v>
      </c>
      <c r="AN422" s="170">
        <f t="shared" si="176"/>
        <v>0</v>
      </c>
      <c r="AO422" s="170">
        <f t="shared" si="177"/>
        <v>0</v>
      </c>
      <c r="AP422" s="170">
        <f t="shared" si="178"/>
        <v>10930.66602258678</v>
      </c>
      <c r="AQ422" s="170">
        <f t="shared" si="179"/>
        <v>0</v>
      </c>
      <c r="AR422" s="170"/>
      <c r="AS422" s="170">
        <f>'Projection - England'!$B$13*'Eng19'!AP422</f>
        <v>0</v>
      </c>
      <c r="AT422" s="170">
        <f>'Projection - England'!$B$13*'Eng19'!AQ422</f>
        <v>0</v>
      </c>
      <c r="AU422" s="170">
        <f>'Projection - England'!$C$13*'Eng19'!AP422</f>
        <v>6056.6867446401557</v>
      </c>
      <c r="AV422" s="170">
        <f>'Projection - England'!$C$13*'Eng19'!AQ422</f>
        <v>0</v>
      </c>
      <c r="AW422" s="170">
        <f>'Projection - England'!$D$13*'Eng19'!AP422</f>
        <v>0</v>
      </c>
      <c r="AX422" s="170">
        <f>'Projection - England'!$D$13*'Eng19'!AQ422</f>
        <v>0</v>
      </c>
      <c r="AY422" s="170">
        <f>'Projection - England'!$E$13*'Eng19'!AP422</f>
        <v>1199.8962650285673</v>
      </c>
      <c r="AZ422" s="170">
        <f>'Projection - England'!$E$13*'Eng19'!AQ422</f>
        <v>0</v>
      </c>
      <c r="BA422" s="170">
        <f>'Projection - England'!$F$13*'Eng19'!AP422</f>
        <v>2462.5025789768242</v>
      </c>
      <c r="BB422" s="170">
        <f>'Projection - England'!$F$13*'Eng19'!AQ422</f>
        <v>0</v>
      </c>
      <c r="BC422" s="170">
        <f>'Projection - England'!$G$13*'Eng19'!AP422</f>
        <v>1211.5804339412355</v>
      </c>
      <c r="BD422" s="170">
        <f>'Projection - England'!$G$13*'Eng19'!AQ422</f>
        <v>0</v>
      </c>
    </row>
    <row r="423" spans="1:56" ht="19.95" customHeight="1">
      <c r="A423" s="132" t="s">
        <v>447</v>
      </c>
      <c r="B423" s="20" t="s">
        <v>401</v>
      </c>
      <c r="C423" s="20" t="s">
        <v>21</v>
      </c>
      <c r="D423" s="153">
        <v>10879.188863075829</v>
      </c>
      <c r="E423" s="154">
        <v>15811.06220619757</v>
      </c>
      <c r="F423" s="155">
        <v>10948.816747093897</v>
      </c>
      <c r="G423" s="156">
        <v>9497.3163545559037</v>
      </c>
      <c r="H423" s="157">
        <v>3500.6157626040799</v>
      </c>
      <c r="I423" s="158">
        <v>0</v>
      </c>
      <c r="J423" s="159">
        <v>185.71363598658499</v>
      </c>
      <c r="K423" s="160">
        <v>0</v>
      </c>
      <c r="L423" s="161">
        <v>0</v>
      </c>
      <c r="M423" s="162">
        <v>0</v>
      </c>
      <c r="N423" s="163">
        <v>0</v>
      </c>
      <c r="O423" s="164">
        <v>0</v>
      </c>
      <c r="P423" s="170">
        <f t="shared" si="165"/>
        <v>50822.713569513871</v>
      </c>
      <c r="Q423" s="86">
        <f t="shared" si="180"/>
        <v>-0.94506059310872403</v>
      </c>
      <c r="R423" s="86">
        <f t="shared" si="181"/>
        <v>0</v>
      </c>
      <c r="S423" s="86">
        <f t="shared" si="182"/>
        <v>0</v>
      </c>
      <c r="T423" s="86">
        <f t="shared" si="183"/>
        <v>0</v>
      </c>
      <c r="U423" s="86">
        <f t="shared" si="184"/>
        <v>-8.8357360441388269E-2</v>
      </c>
      <c r="V423" s="86">
        <f t="shared" si="185"/>
        <v>0</v>
      </c>
      <c r="W423" s="86">
        <f t="shared" si="186"/>
        <v>0</v>
      </c>
      <c r="X423" s="86">
        <f t="shared" si="187"/>
        <v>0</v>
      </c>
      <c r="Y423" s="86">
        <f t="shared" si="188"/>
        <v>0</v>
      </c>
      <c r="Z423" s="86">
        <f t="shared" si="189"/>
        <v>0</v>
      </c>
      <c r="AA423" s="86">
        <f t="shared" si="190"/>
        <v>0</v>
      </c>
      <c r="AB423" s="86">
        <f t="shared" si="191"/>
        <v>0</v>
      </c>
      <c r="AD423" s="170">
        <f t="shared" si="166"/>
        <v>-10281.492679480269</v>
      </c>
      <c r="AE423" s="170">
        <f t="shared" si="167"/>
        <v>0</v>
      </c>
      <c r="AF423" s="170">
        <f t="shared" si="168"/>
        <v>0</v>
      </c>
      <c r="AG423" s="170">
        <f t="shared" si="169"/>
        <v>0</v>
      </c>
      <c r="AH423" s="170">
        <f t="shared" si="170"/>
        <v>-309.30516870321395</v>
      </c>
      <c r="AI423" s="170">
        <f t="shared" si="171"/>
        <v>0</v>
      </c>
      <c r="AJ423" s="170">
        <f t="shared" si="172"/>
        <v>0</v>
      </c>
      <c r="AK423" s="170">
        <f t="shared" si="173"/>
        <v>0</v>
      </c>
      <c r="AL423" s="170">
        <f t="shared" si="174"/>
        <v>0</v>
      </c>
      <c r="AM423" s="170">
        <f t="shared" si="175"/>
        <v>0</v>
      </c>
      <c r="AN423" s="170">
        <f t="shared" si="176"/>
        <v>0</v>
      </c>
      <c r="AO423" s="170">
        <f t="shared" si="177"/>
        <v>0</v>
      </c>
      <c r="AP423" s="170">
        <f t="shared" si="178"/>
        <v>10590.797848183483</v>
      </c>
      <c r="AQ423" s="170">
        <f t="shared" si="179"/>
        <v>0</v>
      </c>
      <c r="AR423" s="170"/>
      <c r="AS423" s="170">
        <f>'Projection - England'!$B$13*'Eng19'!AP423</f>
        <v>0</v>
      </c>
      <c r="AT423" s="170">
        <f>'Projection - England'!$B$13*'Eng19'!AQ423</f>
        <v>0</v>
      </c>
      <c r="AU423" s="170">
        <f>'Projection - England'!$C$13*'Eng19'!AP423</f>
        <v>5868.3656430183582</v>
      </c>
      <c r="AV423" s="170">
        <f>'Projection - England'!$C$13*'Eng19'!AQ423</f>
        <v>0</v>
      </c>
      <c r="AW423" s="170">
        <f>'Projection - England'!$D$13*'Eng19'!AP423</f>
        <v>0</v>
      </c>
      <c r="AX423" s="170">
        <f>'Projection - England'!$D$13*'Eng19'!AQ423</f>
        <v>0</v>
      </c>
      <c r="AY423" s="170">
        <f>'Projection - England'!$E$13*'Eng19'!AP423</f>
        <v>1162.5877833472211</v>
      </c>
      <c r="AZ423" s="170">
        <f>'Projection - England'!$E$13*'Eng19'!AQ423</f>
        <v>0</v>
      </c>
      <c r="BA423" s="170">
        <f>'Projection - England'!$F$13*'Eng19'!AP423</f>
        <v>2385.9357664650465</v>
      </c>
      <c r="BB423" s="170">
        <f>'Projection - England'!$F$13*'Eng19'!AQ423</f>
        <v>0</v>
      </c>
      <c r="BC423" s="170">
        <f>'Projection - England'!$G$13*'Eng19'!AP423</f>
        <v>1173.9086553528607</v>
      </c>
      <c r="BD423" s="170">
        <f>'Projection - England'!$G$13*'Eng19'!AQ423</f>
        <v>0</v>
      </c>
    </row>
    <row r="424" spans="1:56" ht="19.95" customHeight="1">
      <c r="A424" s="132" t="s">
        <v>448</v>
      </c>
      <c r="B424" s="20" t="s">
        <v>401</v>
      </c>
      <c r="C424" s="20" t="s">
        <v>21</v>
      </c>
      <c r="D424" s="153">
        <v>11809.942665077844</v>
      </c>
      <c r="E424" s="154">
        <v>17163.755540905255</v>
      </c>
      <c r="F424" s="155">
        <v>2315.3252156539579</v>
      </c>
      <c r="G424" s="156">
        <v>2008.379219844242</v>
      </c>
      <c r="H424" s="157">
        <v>10567.995163647602</v>
      </c>
      <c r="I424" s="158">
        <v>6841.627532217497</v>
      </c>
      <c r="J424" s="159">
        <v>0</v>
      </c>
      <c r="K424" s="160">
        <v>0</v>
      </c>
      <c r="L424" s="161">
        <v>0</v>
      </c>
      <c r="M424" s="162">
        <v>0</v>
      </c>
      <c r="N424" s="163">
        <v>27.535924445962355</v>
      </c>
      <c r="O424" s="164">
        <v>2105.4145564456476</v>
      </c>
      <c r="P424" s="170">
        <f t="shared" si="165"/>
        <v>52839.975818238003</v>
      </c>
      <c r="Q424" s="86">
        <f t="shared" si="180"/>
        <v>-0.94506059310872403</v>
      </c>
      <c r="R424" s="86">
        <f t="shared" si="181"/>
        <v>0</v>
      </c>
      <c r="S424" s="86">
        <f t="shared" si="182"/>
        <v>0</v>
      </c>
      <c r="T424" s="86">
        <f t="shared" si="183"/>
        <v>0</v>
      </c>
      <c r="U424" s="86">
        <f t="shared" si="184"/>
        <v>-8.8357360441388269E-2</v>
      </c>
      <c r="V424" s="86">
        <f t="shared" si="185"/>
        <v>0</v>
      </c>
      <c r="W424" s="86">
        <f t="shared" si="186"/>
        <v>0</v>
      </c>
      <c r="X424" s="86">
        <f t="shared" si="187"/>
        <v>0</v>
      </c>
      <c r="Y424" s="86">
        <f t="shared" si="188"/>
        <v>0</v>
      </c>
      <c r="Z424" s="86">
        <f t="shared" si="189"/>
        <v>0</v>
      </c>
      <c r="AA424" s="86">
        <f t="shared" si="190"/>
        <v>0</v>
      </c>
      <c r="AB424" s="86">
        <f t="shared" si="191"/>
        <v>0</v>
      </c>
      <c r="AD424" s="170">
        <f t="shared" si="166"/>
        <v>-11161.111419638491</v>
      </c>
      <c r="AE424" s="170">
        <f t="shared" si="167"/>
        <v>0</v>
      </c>
      <c r="AF424" s="170">
        <f t="shared" si="168"/>
        <v>0</v>
      </c>
      <c r="AG424" s="170">
        <f t="shared" si="169"/>
        <v>0</v>
      </c>
      <c r="AH424" s="170">
        <f t="shared" si="170"/>
        <v>-933.76015781725914</v>
      </c>
      <c r="AI424" s="170">
        <f t="shared" si="171"/>
        <v>0</v>
      </c>
      <c r="AJ424" s="170">
        <f t="shared" si="172"/>
        <v>0</v>
      </c>
      <c r="AK424" s="170">
        <f t="shared" si="173"/>
        <v>0</v>
      </c>
      <c r="AL424" s="170">
        <f t="shared" si="174"/>
        <v>0</v>
      </c>
      <c r="AM424" s="170">
        <f t="shared" si="175"/>
        <v>0</v>
      </c>
      <c r="AN424" s="170">
        <f t="shared" si="176"/>
        <v>0</v>
      </c>
      <c r="AO424" s="170">
        <f t="shared" si="177"/>
        <v>0</v>
      </c>
      <c r="AP424" s="170">
        <f t="shared" si="178"/>
        <v>12094.871577455751</v>
      </c>
      <c r="AQ424" s="170">
        <f t="shared" si="179"/>
        <v>0</v>
      </c>
      <c r="AR424" s="170"/>
      <c r="AS424" s="170">
        <f>'Projection - England'!$B$13*'Eng19'!AP424</f>
        <v>0</v>
      </c>
      <c r="AT424" s="170">
        <f>'Projection - England'!$B$13*'Eng19'!AQ424</f>
        <v>0</v>
      </c>
      <c r="AU424" s="170">
        <f>'Projection - England'!$C$13*'Eng19'!AP424</f>
        <v>6701.7735433439948</v>
      </c>
      <c r="AV424" s="170">
        <f>'Projection - England'!$C$13*'Eng19'!AQ424</f>
        <v>0</v>
      </c>
      <c r="AW424" s="170">
        <f>'Projection - England'!$D$13*'Eng19'!AP424</f>
        <v>0</v>
      </c>
      <c r="AX424" s="170">
        <f>'Projection - England'!$D$13*'Eng19'!AQ424</f>
        <v>0</v>
      </c>
      <c r="AY424" s="170">
        <f>'Projection - England'!$E$13*'Eng19'!AP424</f>
        <v>1327.6950555255257</v>
      </c>
      <c r="AZ424" s="170">
        <f>'Projection - England'!$E$13*'Eng19'!AQ424</f>
        <v>0</v>
      </c>
      <c r="BA424" s="170">
        <f>'Projection - England'!$F$13*'Eng19'!AP424</f>
        <v>2724.7792943572044</v>
      </c>
      <c r="BB424" s="170">
        <f>'Projection - England'!$F$13*'Eng19'!AQ424</f>
        <v>0</v>
      </c>
      <c r="BC424" s="170">
        <f>'Projection - England'!$G$13*'Eng19'!AP424</f>
        <v>1340.6236842290289</v>
      </c>
      <c r="BD424" s="170">
        <f>'Projection - England'!$G$13*'Eng19'!AQ424</f>
        <v>0</v>
      </c>
    </row>
    <row r="425" spans="1:56" ht="19.95" customHeight="1">
      <c r="A425" s="132" t="s">
        <v>449</v>
      </c>
      <c r="B425" s="20" t="s">
        <v>401</v>
      </c>
      <c r="C425" s="20" t="s">
        <v>21</v>
      </c>
      <c r="D425" s="153">
        <v>12602.700298629634</v>
      </c>
      <c r="E425" s="154">
        <v>18315.894768956263</v>
      </c>
      <c r="F425" s="155">
        <v>4335.90250049926</v>
      </c>
      <c r="G425" s="156">
        <v>3761.0856662370898</v>
      </c>
      <c r="H425" s="157">
        <v>10515.715565165201</v>
      </c>
      <c r="I425" s="158">
        <v>758.27119425539968</v>
      </c>
      <c r="J425" s="159">
        <v>2256.1365811171099</v>
      </c>
      <c r="K425" s="160">
        <v>0</v>
      </c>
      <c r="L425" s="161">
        <v>0</v>
      </c>
      <c r="M425" s="162">
        <v>0</v>
      </c>
      <c r="N425" s="163">
        <v>0.42436066432602015</v>
      </c>
      <c r="O425" s="164">
        <v>32.446890301732978</v>
      </c>
      <c r="P425" s="170">
        <f t="shared" si="165"/>
        <v>52578.577825826018</v>
      </c>
      <c r="Q425" s="86">
        <f t="shared" si="180"/>
        <v>-0.94506059310872403</v>
      </c>
      <c r="R425" s="86">
        <f t="shared" si="181"/>
        <v>0</v>
      </c>
      <c r="S425" s="86">
        <f t="shared" si="182"/>
        <v>0</v>
      </c>
      <c r="T425" s="86">
        <f t="shared" si="183"/>
        <v>0</v>
      </c>
      <c r="U425" s="86">
        <f t="shared" si="184"/>
        <v>-8.8357360441388269E-2</v>
      </c>
      <c r="V425" s="86">
        <f t="shared" si="185"/>
        <v>0</v>
      </c>
      <c r="W425" s="86">
        <f t="shared" si="186"/>
        <v>0</v>
      </c>
      <c r="X425" s="86">
        <f t="shared" si="187"/>
        <v>0</v>
      </c>
      <c r="Y425" s="86">
        <f t="shared" si="188"/>
        <v>0</v>
      </c>
      <c r="Z425" s="86">
        <f t="shared" si="189"/>
        <v>0</v>
      </c>
      <c r="AA425" s="86">
        <f t="shared" si="190"/>
        <v>0</v>
      </c>
      <c r="AB425" s="86">
        <f t="shared" si="191"/>
        <v>0</v>
      </c>
      <c r="AD425" s="170">
        <f t="shared" si="166"/>
        <v>-11910.315418994414</v>
      </c>
      <c r="AE425" s="170">
        <f t="shared" si="167"/>
        <v>0</v>
      </c>
      <c r="AF425" s="170">
        <f t="shared" si="168"/>
        <v>0</v>
      </c>
      <c r="AG425" s="170">
        <f t="shared" si="169"/>
        <v>0</v>
      </c>
      <c r="AH425" s="170">
        <f t="shared" si="170"/>
        <v>-929.14087049041859</v>
      </c>
      <c r="AI425" s="170">
        <f t="shared" si="171"/>
        <v>0</v>
      </c>
      <c r="AJ425" s="170">
        <f t="shared" si="172"/>
        <v>0</v>
      </c>
      <c r="AK425" s="170">
        <f t="shared" si="173"/>
        <v>0</v>
      </c>
      <c r="AL425" s="170">
        <f t="shared" si="174"/>
        <v>0</v>
      </c>
      <c r="AM425" s="170">
        <f t="shared" si="175"/>
        <v>0</v>
      </c>
      <c r="AN425" s="170">
        <f t="shared" si="176"/>
        <v>0</v>
      </c>
      <c r="AO425" s="170">
        <f t="shared" si="177"/>
        <v>0</v>
      </c>
      <c r="AP425" s="170">
        <f t="shared" si="178"/>
        <v>12839.456289484833</v>
      </c>
      <c r="AQ425" s="170">
        <f t="shared" si="179"/>
        <v>0</v>
      </c>
      <c r="AR425" s="170"/>
      <c r="AS425" s="170">
        <f>'Projection - England'!$B$13*'Eng19'!AP425</f>
        <v>0</v>
      </c>
      <c r="AT425" s="170">
        <f>'Projection - England'!$B$13*'Eng19'!AQ425</f>
        <v>0</v>
      </c>
      <c r="AU425" s="170">
        <f>'Projection - England'!$C$13*'Eng19'!AP425</f>
        <v>7114.3482525419086</v>
      </c>
      <c r="AV425" s="170">
        <f>'Projection - England'!$C$13*'Eng19'!AQ425</f>
        <v>0</v>
      </c>
      <c r="AW425" s="170">
        <f>'Projection - England'!$D$13*'Eng19'!AP425</f>
        <v>0</v>
      </c>
      <c r="AX425" s="170">
        <f>'Projection - England'!$D$13*'Eng19'!AQ425</f>
        <v>0</v>
      </c>
      <c r="AY425" s="170">
        <f>'Projection - England'!$E$13*'Eng19'!AP425</f>
        <v>1409.4306435596786</v>
      </c>
      <c r="AZ425" s="170">
        <f>'Projection - England'!$E$13*'Eng19'!AQ425</f>
        <v>0</v>
      </c>
      <c r="BA425" s="170">
        <f>'Projection - England'!$F$13*'Eng19'!AP425</f>
        <v>2892.5222086361296</v>
      </c>
      <c r="BB425" s="170">
        <f>'Projection - England'!$F$13*'Eng19'!AQ425</f>
        <v>0</v>
      </c>
      <c r="BC425" s="170">
        <f>'Projection - England'!$G$13*'Eng19'!AP425</f>
        <v>1423.1551847471203</v>
      </c>
      <c r="BD425" s="170">
        <f>'Projection - England'!$G$13*'Eng19'!AQ425</f>
        <v>0</v>
      </c>
    </row>
    <row r="426" spans="1:56" ht="19.95" customHeight="1">
      <c r="A426" s="132" t="s">
        <v>450</v>
      </c>
      <c r="B426" s="20" t="s">
        <v>401</v>
      </c>
      <c r="C426" s="20" t="s">
        <v>21</v>
      </c>
      <c r="D426" s="153">
        <v>13418.942456490769</v>
      </c>
      <c r="E426" s="154">
        <v>19502.164783724133</v>
      </c>
      <c r="F426" s="155">
        <v>2879.6344708598162</v>
      </c>
      <c r="G426" s="156">
        <v>2497.8771849934337</v>
      </c>
      <c r="H426" s="157">
        <v>11401.618224694801</v>
      </c>
      <c r="I426" s="158">
        <v>7053.6519930772993</v>
      </c>
      <c r="J426" s="159">
        <v>215.598722553268</v>
      </c>
      <c r="K426" s="160">
        <v>0</v>
      </c>
      <c r="L426" s="161">
        <v>0</v>
      </c>
      <c r="M426" s="162">
        <v>0</v>
      </c>
      <c r="N426" s="163">
        <v>0.49835999754205745</v>
      </c>
      <c r="O426" s="164">
        <v>38.104927082959037</v>
      </c>
      <c r="P426" s="170">
        <f t="shared" si="165"/>
        <v>57008.09112347402</v>
      </c>
      <c r="Q426" s="86">
        <f t="shared" si="180"/>
        <v>-0.94506059310872403</v>
      </c>
      <c r="R426" s="86">
        <f t="shared" si="181"/>
        <v>0</v>
      </c>
      <c r="S426" s="86">
        <f t="shared" si="182"/>
        <v>0</v>
      </c>
      <c r="T426" s="86">
        <f t="shared" si="183"/>
        <v>0</v>
      </c>
      <c r="U426" s="86">
        <f t="shared" si="184"/>
        <v>-8.8357360441388269E-2</v>
      </c>
      <c r="V426" s="86">
        <f t="shared" si="185"/>
        <v>0</v>
      </c>
      <c r="W426" s="86">
        <f t="shared" si="186"/>
        <v>0</v>
      </c>
      <c r="X426" s="86">
        <f t="shared" si="187"/>
        <v>0</v>
      </c>
      <c r="Y426" s="86">
        <f t="shared" si="188"/>
        <v>0</v>
      </c>
      <c r="Z426" s="86">
        <f t="shared" si="189"/>
        <v>0</v>
      </c>
      <c r="AA426" s="86">
        <f t="shared" si="190"/>
        <v>0</v>
      </c>
      <c r="AB426" s="86">
        <f t="shared" si="191"/>
        <v>0</v>
      </c>
      <c r="AD426" s="170">
        <f t="shared" si="166"/>
        <v>-12681.713716823006</v>
      </c>
      <c r="AE426" s="170">
        <f t="shared" si="167"/>
        <v>0</v>
      </c>
      <c r="AF426" s="170">
        <f t="shared" si="168"/>
        <v>0</v>
      </c>
      <c r="AG426" s="170">
        <f t="shared" si="169"/>
        <v>0</v>
      </c>
      <c r="AH426" s="170">
        <f t="shared" si="170"/>
        <v>-1007.41689109446</v>
      </c>
      <c r="AI426" s="170">
        <f t="shared" si="171"/>
        <v>0</v>
      </c>
      <c r="AJ426" s="170">
        <f t="shared" si="172"/>
        <v>0</v>
      </c>
      <c r="AK426" s="170">
        <f t="shared" si="173"/>
        <v>0</v>
      </c>
      <c r="AL426" s="170">
        <f t="shared" si="174"/>
        <v>0</v>
      </c>
      <c r="AM426" s="170">
        <f t="shared" si="175"/>
        <v>0</v>
      </c>
      <c r="AN426" s="170">
        <f t="shared" si="176"/>
        <v>0</v>
      </c>
      <c r="AO426" s="170">
        <f t="shared" si="177"/>
        <v>0</v>
      </c>
      <c r="AP426" s="170">
        <f t="shared" si="178"/>
        <v>13689.130607917465</v>
      </c>
      <c r="AQ426" s="170">
        <f t="shared" si="179"/>
        <v>0</v>
      </c>
      <c r="AR426" s="170"/>
      <c r="AS426" s="170">
        <f>'Projection - England'!$B$13*'Eng19'!AP426</f>
        <v>0</v>
      </c>
      <c r="AT426" s="170">
        <f>'Projection - England'!$B$13*'Eng19'!AQ426</f>
        <v>0</v>
      </c>
      <c r="AU426" s="170">
        <f>'Projection - England'!$C$13*'Eng19'!AP426</f>
        <v>7585.1531578494269</v>
      </c>
      <c r="AV426" s="170">
        <f>'Projection - England'!$C$13*'Eng19'!AQ426</f>
        <v>0</v>
      </c>
      <c r="AW426" s="170">
        <f>'Projection - England'!$D$13*'Eng19'!AP426</f>
        <v>0</v>
      </c>
      <c r="AX426" s="170">
        <f>'Projection - England'!$D$13*'Eng19'!AQ426</f>
        <v>0</v>
      </c>
      <c r="AY426" s="170">
        <f>'Projection - England'!$E$13*'Eng19'!AP426</f>
        <v>1502.7022739499314</v>
      </c>
      <c r="AZ426" s="170">
        <f>'Projection - England'!$E$13*'Eng19'!AQ426</f>
        <v>0</v>
      </c>
      <c r="BA426" s="170">
        <f>'Projection - England'!$F$13*'Eng19'!AP426</f>
        <v>3083.9401145631073</v>
      </c>
      <c r="BB426" s="170">
        <f>'Projection - England'!$F$13*'Eng19'!AQ426</f>
        <v>0</v>
      </c>
      <c r="BC426" s="170">
        <f>'Projection - England'!$G$13*'Eng19'!AP426</f>
        <v>1517.335061555003</v>
      </c>
      <c r="BD426" s="170">
        <f>'Projection - England'!$G$13*'Eng19'!AQ426</f>
        <v>0</v>
      </c>
    </row>
    <row r="427" spans="1:56" ht="19.95" customHeight="1">
      <c r="A427" s="132" t="s">
        <v>451</v>
      </c>
      <c r="B427" s="20" t="s">
        <v>401</v>
      </c>
      <c r="C427" s="20" t="s">
        <v>21</v>
      </c>
      <c r="D427" s="153">
        <v>12797.914096411556</v>
      </c>
      <c r="E427" s="154">
        <v>18599.605028892445</v>
      </c>
      <c r="F427" s="155">
        <v>4167.483593417277</v>
      </c>
      <c r="G427" s="156">
        <v>3614.9942960375929</v>
      </c>
      <c r="H427" s="157">
        <v>10781.184525340601</v>
      </c>
      <c r="I427" s="158">
        <v>1379.1380936143996</v>
      </c>
      <c r="J427" s="159">
        <v>1750.5395600576101</v>
      </c>
      <c r="K427" s="160">
        <v>0</v>
      </c>
      <c r="L427" s="161">
        <v>0</v>
      </c>
      <c r="M427" s="162">
        <v>0</v>
      </c>
      <c r="N427" s="163">
        <v>10.522290746518099</v>
      </c>
      <c r="O427" s="164">
        <v>804.54114218493191</v>
      </c>
      <c r="P427" s="170">
        <f t="shared" si="165"/>
        <v>53905.922626702937</v>
      </c>
      <c r="Q427" s="86">
        <f t="shared" si="180"/>
        <v>-0.94506059310872403</v>
      </c>
      <c r="R427" s="86">
        <f t="shared" si="181"/>
        <v>0</v>
      </c>
      <c r="S427" s="86">
        <f t="shared" si="182"/>
        <v>0</v>
      </c>
      <c r="T427" s="86">
        <f t="shared" si="183"/>
        <v>0</v>
      </c>
      <c r="U427" s="86">
        <f t="shared" si="184"/>
        <v>-8.8357360441388269E-2</v>
      </c>
      <c r="V427" s="86">
        <f t="shared" si="185"/>
        <v>0</v>
      </c>
      <c r="W427" s="86">
        <f t="shared" si="186"/>
        <v>0</v>
      </c>
      <c r="X427" s="86">
        <f t="shared" si="187"/>
        <v>0</v>
      </c>
      <c r="Y427" s="86">
        <f t="shared" si="188"/>
        <v>0</v>
      </c>
      <c r="Z427" s="86">
        <f t="shared" si="189"/>
        <v>0</v>
      </c>
      <c r="AA427" s="86">
        <f t="shared" si="190"/>
        <v>0</v>
      </c>
      <c r="AB427" s="86">
        <f t="shared" si="191"/>
        <v>0</v>
      </c>
      <c r="AD427" s="170">
        <f t="shared" si="166"/>
        <v>-12094.804286509205</v>
      </c>
      <c r="AE427" s="170">
        <f t="shared" si="167"/>
        <v>0</v>
      </c>
      <c r="AF427" s="170">
        <f t="shared" si="168"/>
        <v>0</v>
      </c>
      <c r="AG427" s="170">
        <f t="shared" si="169"/>
        <v>0</v>
      </c>
      <c r="AH427" s="170">
        <f t="shared" si="170"/>
        <v>-952.59700709063702</v>
      </c>
      <c r="AI427" s="170">
        <f t="shared" si="171"/>
        <v>0</v>
      </c>
      <c r="AJ427" s="170">
        <f t="shared" si="172"/>
        <v>0</v>
      </c>
      <c r="AK427" s="170">
        <f t="shared" si="173"/>
        <v>0</v>
      </c>
      <c r="AL427" s="170">
        <f t="shared" si="174"/>
        <v>0</v>
      </c>
      <c r="AM427" s="170">
        <f t="shared" si="175"/>
        <v>0</v>
      </c>
      <c r="AN427" s="170">
        <f t="shared" si="176"/>
        <v>0</v>
      </c>
      <c r="AO427" s="170">
        <f t="shared" si="177"/>
        <v>0</v>
      </c>
      <c r="AP427" s="170">
        <f t="shared" si="178"/>
        <v>13047.401293599842</v>
      </c>
      <c r="AQ427" s="170">
        <f t="shared" si="179"/>
        <v>0</v>
      </c>
      <c r="AR427" s="170"/>
      <c r="AS427" s="170">
        <f>'Projection - England'!$B$13*'Eng19'!AP427</f>
        <v>0</v>
      </c>
      <c r="AT427" s="170">
        <f>'Projection - England'!$B$13*'Eng19'!AQ427</f>
        <v>0</v>
      </c>
      <c r="AU427" s="170">
        <f>'Projection - England'!$C$13*'Eng19'!AP427</f>
        <v>7229.5706687638485</v>
      </c>
      <c r="AV427" s="170">
        <f>'Projection - England'!$C$13*'Eng19'!AQ427</f>
        <v>0</v>
      </c>
      <c r="AW427" s="170">
        <f>'Projection - England'!$D$13*'Eng19'!AP427</f>
        <v>0</v>
      </c>
      <c r="AX427" s="170">
        <f>'Projection - England'!$D$13*'Eng19'!AQ427</f>
        <v>0</v>
      </c>
      <c r="AY427" s="170">
        <f>'Projection - England'!$E$13*'Eng19'!AP427</f>
        <v>1432.2574716096224</v>
      </c>
      <c r="AZ427" s="170">
        <f>'Projection - England'!$E$13*'Eng19'!AQ427</f>
        <v>0</v>
      </c>
      <c r="BA427" s="170">
        <f>'Projection - England'!$F$13*'Eng19'!AP427</f>
        <v>2939.36886078527</v>
      </c>
      <c r="BB427" s="170">
        <f>'Projection - England'!$F$13*'Eng19'!AQ427</f>
        <v>0</v>
      </c>
      <c r="BC427" s="170">
        <f>'Projection - England'!$G$13*'Eng19'!AP427</f>
        <v>1446.2042924411044</v>
      </c>
      <c r="BD427" s="170">
        <f>'Projection - England'!$G$13*'Eng19'!AQ427</f>
        <v>0</v>
      </c>
    </row>
    <row r="428" spans="1:56" ht="19.95" customHeight="1">
      <c r="A428" s="132" t="s">
        <v>452</v>
      </c>
      <c r="B428" s="20" t="s">
        <v>401</v>
      </c>
      <c r="C428" s="20" t="s">
        <v>21</v>
      </c>
      <c r="D428" s="153">
        <v>12346.709851986012</v>
      </c>
      <c r="E428" s="154">
        <v>17943.85592240109</v>
      </c>
      <c r="F428" s="155">
        <v>3622.4288724822263</v>
      </c>
      <c r="G428" s="156">
        <v>3142.198263841844</v>
      </c>
      <c r="H428" s="157">
        <v>10216.045631471519</v>
      </c>
      <c r="I428" s="158">
        <v>1915.8839782381801</v>
      </c>
      <c r="J428" s="159">
        <v>1235.6022433324599</v>
      </c>
      <c r="K428" s="160">
        <v>0</v>
      </c>
      <c r="L428" s="161">
        <v>0</v>
      </c>
      <c r="M428" s="162">
        <v>0</v>
      </c>
      <c r="N428" s="163">
        <v>8.4882250813824101</v>
      </c>
      <c r="O428" s="164">
        <v>649.01516852288057</v>
      </c>
      <c r="P428" s="170">
        <f t="shared" si="165"/>
        <v>51080.228157357589</v>
      </c>
      <c r="Q428" s="86">
        <f t="shared" si="180"/>
        <v>-0.94506059310872403</v>
      </c>
      <c r="R428" s="86">
        <f t="shared" si="181"/>
        <v>0</v>
      </c>
      <c r="S428" s="86">
        <f t="shared" si="182"/>
        <v>0</v>
      </c>
      <c r="T428" s="86">
        <f t="shared" si="183"/>
        <v>0</v>
      </c>
      <c r="U428" s="86">
        <f t="shared" si="184"/>
        <v>-8.8357360441388269E-2</v>
      </c>
      <c r="V428" s="86">
        <f t="shared" si="185"/>
        <v>0</v>
      </c>
      <c r="W428" s="86">
        <f t="shared" si="186"/>
        <v>0</v>
      </c>
      <c r="X428" s="86">
        <f t="shared" si="187"/>
        <v>0</v>
      </c>
      <c r="Y428" s="86">
        <f t="shared" si="188"/>
        <v>0</v>
      </c>
      <c r="Z428" s="86">
        <f t="shared" si="189"/>
        <v>0</v>
      </c>
      <c r="AA428" s="86">
        <f t="shared" si="190"/>
        <v>0</v>
      </c>
      <c r="AB428" s="86">
        <f t="shared" si="191"/>
        <v>0</v>
      </c>
      <c r="AD428" s="170">
        <f t="shared" si="166"/>
        <v>-11668.388935659226</v>
      </c>
      <c r="AE428" s="170">
        <f t="shared" si="167"/>
        <v>0</v>
      </c>
      <c r="AF428" s="170">
        <f t="shared" si="168"/>
        <v>0</v>
      </c>
      <c r="AG428" s="170">
        <f t="shared" si="169"/>
        <v>0</v>
      </c>
      <c r="AH428" s="170">
        <f t="shared" si="170"/>
        <v>-902.66282614559907</v>
      </c>
      <c r="AI428" s="170">
        <f t="shared" si="171"/>
        <v>0</v>
      </c>
      <c r="AJ428" s="170">
        <f t="shared" si="172"/>
        <v>0</v>
      </c>
      <c r="AK428" s="170">
        <f t="shared" si="173"/>
        <v>0</v>
      </c>
      <c r="AL428" s="170">
        <f t="shared" si="174"/>
        <v>0</v>
      </c>
      <c r="AM428" s="170">
        <f t="shared" si="175"/>
        <v>0</v>
      </c>
      <c r="AN428" s="170">
        <f t="shared" si="176"/>
        <v>0</v>
      </c>
      <c r="AO428" s="170">
        <f t="shared" si="177"/>
        <v>0</v>
      </c>
      <c r="AP428" s="170">
        <f t="shared" si="178"/>
        <v>12571.051761804825</v>
      </c>
      <c r="AQ428" s="170">
        <f t="shared" si="179"/>
        <v>0</v>
      </c>
      <c r="AR428" s="170"/>
      <c r="AS428" s="170">
        <f>'Projection - England'!$B$13*'Eng19'!AP428</f>
        <v>0</v>
      </c>
      <c r="AT428" s="170">
        <f>'Projection - England'!$B$13*'Eng19'!AQ428</f>
        <v>0</v>
      </c>
      <c r="AU428" s="170">
        <f>'Projection - England'!$C$13*'Eng19'!AP428</f>
        <v>6965.6251883076029</v>
      </c>
      <c r="AV428" s="170">
        <f>'Projection - England'!$C$13*'Eng19'!AQ428</f>
        <v>0</v>
      </c>
      <c r="AW428" s="170">
        <f>'Projection - England'!$D$13*'Eng19'!AP428</f>
        <v>0</v>
      </c>
      <c r="AX428" s="170">
        <f>'Projection - England'!$D$13*'Eng19'!AQ428</f>
        <v>0</v>
      </c>
      <c r="AY428" s="170">
        <f>'Projection - England'!$E$13*'Eng19'!AP428</f>
        <v>1379.9669686459536</v>
      </c>
      <c r="AZ428" s="170">
        <f>'Projection - England'!$E$13*'Eng19'!AQ428</f>
        <v>0</v>
      </c>
      <c r="BA428" s="170">
        <f>'Projection - England'!$F$13*'Eng19'!AP428</f>
        <v>2832.0550019485117</v>
      </c>
      <c r="BB428" s="170">
        <f>'Projection - England'!$F$13*'Eng19'!AQ428</f>
        <v>0</v>
      </c>
      <c r="BC428" s="170">
        <f>'Projection - England'!$G$13*'Eng19'!AP428</f>
        <v>1393.40460290276</v>
      </c>
      <c r="BD428" s="170">
        <f>'Projection - England'!$G$13*'Eng19'!AQ428</f>
        <v>0</v>
      </c>
    </row>
    <row r="429" spans="1:56" ht="19.95" customHeight="1">
      <c r="A429" s="132" t="s">
        <v>453</v>
      </c>
      <c r="B429" s="20" t="s">
        <v>401</v>
      </c>
      <c r="C429" s="20" t="s">
        <v>21</v>
      </c>
      <c r="D429" s="153">
        <v>13754.249539953838</v>
      </c>
      <c r="E429" s="154">
        <v>19989.476955756261</v>
      </c>
      <c r="F429" s="155">
        <v>4890.0089042346417</v>
      </c>
      <c r="G429" s="156">
        <v>4241.7333866181079</v>
      </c>
      <c r="H429" s="157">
        <v>9200.1247570868109</v>
      </c>
      <c r="I429" s="158">
        <v>0</v>
      </c>
      <c r="J429" s="159">
        <v>1877.3877434604899</v>
      </c>
      <c r="K429" s="160">
        <v>0</v>
      </c>
      <c r="L429" s="161">
        <v>0</v>
      </c>
      <c r="M429" s="162">
        <v>0</v>
      </c>
      <c r="N429" s="163">
        <v>6.3647940443989688</v>
      </c>
      <c r="O429" s="164">
        <v>486.65626084767598</v>
      </c>
      <c r="P429" s="170">
        <f t="shared" si="165"/>
        <v>54446.002342002226</v>
      </c>
      <c r="Q429" s="86">
        <f t="shared" si="180"/>
        <v>-0.94506059310872403</v>
      </c>
      <c r="R429" s="86">
        <f t="shared" si="181"/>
        <v>0</v>
      </c>
      <c r="S429" s="86">
        <f t="shared" si="182"/>
        <v>0</v>
      </c>
      <c r="T429" s="86">
        <f t="shared" si="183"/>
        <v>0</v>
      </c>
      <c r="U429" s="86">
        <f t="shared" si="184"/>
        <v>-8.8357360441388269E-2</v>
      </c>
      <c r="V429" s="86">
        <f t="shared" si="185"/>
        <v>0</v>
      </c>
      <c r="W429" s="86">
        <f t="shared" si="186"/>
        <v>0</v>
      </c>
      <c r="X429" s="86">
        <f t="shared" si="187"/>
        <v>0</v>
      </c>
      <c r="Y429" s="86">
        <f t="shared" si="188"/>
        <v>0</v>
      </c>
      <c r="Z429" s="86">
        <f t="shared" si="189"/>
        <v>0</v>
      </c>
      <c r="AA429" s="86">
        <f t="shared" si="190"/>
        <v>0</v>
      </c>
      <c r="AB429" s="86">
        <f t="shared" si="191"/>
        <v>0</v>
      </c>
      <c r="AD429" s="170">
        <f t="shared" si="166"/>
        <v>-12998.599227994169</v>
      </c>
      <c r="AE429" s="170">
        <f t="shared" si="167"/>
        <v>0</v>
      </c>
      <c r="AF429" s="170">
        <f t="shared" si="168"/>
        <v>0</v>
      </c>
      <c r="AG429" s="170">
        <f t="shared" si="169"/>
        <v>0</v>
      </c>
      <c r="AH429" s="170">
        <f t="shared" si="170"/>
        <v>-812.89873926765904</v>
      </c>
      <c r="AI429" s="170">
        <f t="shared" si="171"/>
        <v>0</v>
      </c>
      <c r="AJ429" s="170">
        <f t="shared" si="172"/>
        <v>0</v>
      </c>
      <c r="AK429" s="170">
        <f t="shared" si="173"/>
        <v>0</v>
      </c>
      <c r="AL429" s="170">
        <f t="shared" si="174"/>
        <v>0</v>
      </c>
      <c r="AM429" s="170">
        <f t="shared" si="175"/>
        <v>0</v>
      </c>
      <c r="AN429" s="170">
        <f t="shared" si="176"/>
        <v>0</v>
      </c>
      <c r="AO429" s="170">
        <f t="shared" si="177"/>
        <v>0</v>
      </c>
      <c r="AP429" s="170">
        <f t="shared" si="178"/>
        <v>13811.497967261828</v>
      </c>
      <c r="AQ429" s="170">
        <f t="shared" si="179"/>
        <v>0</v>
      </c>
      <c r="AR429" s="170"/>
      <c r="AS429" s="170">
        <f>'Projection - England'!$B$13*'Eng19'!AP429</f>
        <v>0</v>
      </c>
      <c r="AT429" s="170">
        <f>'Projection - England'!$B$13*'Eng19'!AQ429</f>
        <v>0</v>
      </c>
      <c r="AU429" s="170">
        <f>'Projection - England'!$C$13*'Eng19'!AP429</f>
        <v>7652.9569642950864</v>
      </c>
      <c r="AV429" s="170">
        <f>'Projection - England'!$C$13*'Eng19'!AQ429</f>
        <v>0</v>
      </c>
      <c r="AW429" s="170">
        <f>'Projection - England'!$D$13*'Eng19'!AP429</f>
        <v>0</v>
      </c>
      <c r="AX429" s="170">
        <f>'Projection - England'!$D$13*'Eng19'!AQ429</f>
        <v>0</v>
      </c>
      <c r="AY429" s="170">
        <f>'Projection - England'!$E$13*'Eng19'!AP429</f>
        <v>1516.1349538191462</v>
      </c>
      <c r="AZ429" s="170">
        <f>'Projection - England'!$E$13*'Eng19'!AQ429</f>
        <v>0</v>
      </c>
      <c r="BA429" s="170">
        <f>'Projection - England'!$F$13*'Eng19'!AP429</f>
        <v>3111.5075049989159</v>
      </c>
      <c r="BB429" s="170">
        <f>'Projection - England'!$F$13*'Eng19'!AQ429</f>
        <v>0</v>
      </c>
      <c r="BC429" s="170">
        <f>'Projection - England'!$G$13*'Eng19'!AP429</f>
        <v>1530.8985441486832</v>
      </c>
      <c r="BD429" s="170">
        <f>'Projection - England'!$G$13*'Eng19'!AQ429</f>
        <v>0</v>
      </c>
    </row>
    <row r="430" spans="1:56" ht="19.95" customHeight="1">
      <c r="A430" s="132" t="s">
        <v>454</v>
      </c>
      <c r="B430" s="20" t="s">
        <v>401</v>
      </c>
      <c r="C430" s="20" t="s">
        <v>21</v>
      </c>
      <c r="D430" s="153">
        <v>10764.987823811902</v>
      </c>
      <c r="E430" s="154">
        <v>15645.090297947798</v>
      </c>
      <c r="F430" s="155">
        <v>11015.533195264985</v>
      </c>
      <c r="G430" s="156">
        <v>9555.1881071817133</v>
      </c>
      <c r="H430" s="157">
        <v>6834.8500959458397</v>
      </c>
      <c r="I430" s="158">
        <v>0</v>
      </c>
      <c r="J430" s="159">
        <v>1618.381563184</v>
      </c>
      <c r="K430" s="160">
        <v>0</v>
      </c>
      <c r="L430" s="161">
        <v>0</v>
      </c>
      <c r="M430" s="162">
        <v>0</v>
      </c>
      <c r="N430" s="163">
        <v>5.5626281541040843</v>
      </c>
      <c r="O430" s="164">
        <v>425.32213911061996</v>
      </c>
      <c r="P430" s="170">
        <f t="shared" si="165"/>
        <v>55864.91585060097</v>
      </c>
      <c r="Q430" s="86">
        <f t="shared" si="180"/>
        <v>-0.94506059310872403</v>
      </c>
      <c r="R430" s="86">
        <f t="shared" si="181"/>
        <v>0</v>
      </c>
      <c r="S430" s="86">
        <f t="shared" si="182"/>
        <v>0</v>
      </c>
      <c r="T430" s="86">
        <f t="shared" si="183"/>
        <v>0</v>
      </c>
      <c r="U430" s="86">
        <f t="shared" si="184"/>
        <v>-8.8357360441388269E-2</v>
      </c>
      <c r="V430" s="86">
        <f t="shared" si="185"/>
        <v>0</v>
      </c>
      <c r="W430" s="86">
        <f t="shared" si="186"/>
        <v>0</v>
      </c>
      <c r="X430" s="86">
        <f t="shared" si="187"/>
        <v>0</v>
      </c>
      <c r="Y430" s="86">
        <f t="shared" si="188"/>
        <v>0</v>
      </c>
      <c r="Z430" s="86">
        <f t="shared" si="189"/>
        <v>0</v>
      </c>
      <c r="AA430" s="86">
        <f t="shared" si="190"/>
        <v>0</v>
      </c>
      <c r="AB430" s="86">
        <f t="shared" si="191"/>
        <v>0</v>
      </c>
      <c r="AD430" s="170">
        <f t="shared" si="166"/>
        <v>-10173.565777579868</v>
      </c>
      <c r="AE430" s="170">
        <f t="shared" si="167"/>
        <v>0</v>
      </c>
      <c r="AF430" s="170">
        <f t="shared" si="168"/>
        <v>0</v>
      </c>
      <c r="AG430" s="170">
        <f t="shared" si="169"/>
        <v>0</v>
      </c>
      <c r="AH430" s="170">
        <f t="shared" si="170"/>
        <v>-603.90931349034372</v>
      </c>
      <c r="AI430" s="170">
        <f t="shared" si="171"/>
        <v>0</v>
      </c>
      <c r="AJ430" s="170">
        <f t="shared" si="172"/>
        <v>0</v>
      </c>
      <c r="AK430" s="170">
        <f t="shared" si="173"/>
        <v>0</v>
      </c>
      <c r="AL430" s="170">
        <f t="shared" si="174"/>
        <v>0</v>
      </c>
      <c r="AM430" s="170">
        <f t="shared" si="175"/>
        <v>0</v>
      </c>
      <c r="AN430" s="170">
        <f t="shared" si="176"/>
        <v>0</v>
      </c>
      <c r="AO430" s="170">
        <f t="shared" si="177"/>
        <v>0</v>
      </c>
      <c r="AP430" s="170">
        <f t="shared" si="178"/>
        <v>10777.475091070211</v>
      </c>
      <c r="AQ430" s="170">
        <f t="shared" si="179"/>
        <v>0</v>
      </c>
      <c r="AR430" s="170"/>
      <c r="AS430" s="170">
        <f>'Projection - England'!$B$13*'Eng19'!AP430</f>
        <v>0</v>
      </c>
      <c r="AT430" s="170">
        <f>'Projection - England'!$B$13*'Eng19'!AQ430</f>
        <v>0</v>
      </c>
      <c r="AU430" s="170">
        <f>'Projection - England'!$C$13*'Eng19'!AP430</f>
        <v>5971.8035835959663</v>
      </c>
      <c r="AV430" s="170">
        <f>'Projection - England'!$C$13*'Eng19'!AQ430</f>
        <v>0</v>
      </c>
      <c r="AW430" s="170">
        <f>'Projection - England'!$D$13*'Eng19'!AP430</f>
        <v>0</v>
      </c>
      <c r="AX430" s="170">
        <f>'Projection - England'!$D$13*'Eng19'!AQ430</f>
        <v>0</v>
      </c>
      <c r="AY430" s="170">
        <f>'Projection - England'!$E$13*'Eng19'!AP430</f>
        <v>1183.0799771479249</v>
      </c>
      <c r="AZ430" s="170">
        <f>'Projection - England'!$E$13*'Eng19'!AQ430</f>
        <v>0</v>
      </c>
      <c r="BA430" s="170">
        <f>'Projection - England'!$F$13*'Eng19'!AP430</f>
        <v>2427.9911353780617</v>
      </c>
      <c r="BB430" s="170">
        <f>'Projection - England'!$F$13*'Eng19'!AQ430</f>
        <v>0</v>
      </c>
      <c r="BC430" s="170">
        <f>'Projection - England'!$G$13*'Eng19'!AP430</f>
        <v>1194.6003949482608</v>
      </c>
      <c r="BD430" s="170">
        <f>'Projection - England'!$G$13*'Eng19'!AQ430</f>
        <v>0</v>
      </c>
    </row>
    <row r="431" spans="1:56" ht="19.95" customHeight="1">
      <c r="A431" s="132" t="s">
        <v>455</v>
      </c>
      <c r="B431" s="20" t="s">
        <v>401</v>
      </c>
      <c r="C431" s="20" t="s">
        <v>21</v>
      </c>
      <c r="D431" s="153">
        <v>12067.940020847269</v>
      </c>
      <c r="E431" s="154">
        <v>17538.711090665933</v>
      </c>
      <c r="F431" s="155">
        <v>2489.7171927877071</v>
      </c>
      <c r="G431" s="156">
        <v>2159.6518016029331</v>
      </c>
      <c r="H431" s="157">
        <v>11371.720425830061</v>
      </c>
      <c r="I431" s="158">
        <v>9997.653436743838</v>
      </c>
      <c r="J431" s="159">
        <v>893.81162407407498</v>
      </c>
      <c r="K431" s="160">
        <v>0</v>
      </c>
      <c r="L431" s="161">
        <v>0</v>
      </c>
      <c r="M431" s="162">
        <v>0</v>
      </c>
      <c r="N431" s="163">
        <v>4.381535095503251</v>
      </c>
      <c r="O431" s="164">
        <v>335.01500150297977</v>
      </c>
      <c r="P431" s="170">
        <f t="shared" si="165"/>
        <v>56858.602129150298</v>
      </c>
      <c r="Q431" s="86">
        <f t="shared" si="180"/>
        <v>-0.94506059310872403</v>
      </c>
      <c r="R431" s="86">
        <f t="shared" si="181"/>
        <v>0</v>
      </c>
      <c r="S431" s="86">
        <f t="shared" si="182"/>
        <v>0</v>
      </c>
      <c r="T431" s="86">
        <f t="shared" si="183"/>
        <v>0</v>
      </c>
      <c r="U431" s="86">
        <f t="shared" si="184"/>
        <v>-8.8357360441388269E-2</v>
      </c>
      <c r="V431" s="86">
        <f t="shared" si="185"/>
        <v>0</v>
      </c>
      <c r="W431" s="86">
        <f t="shared" si="186"/>
        <v>0</v>
      </c>
      <c r="X431" s="86">
        <f t="shared" si="187"/>
        <v>0</v>
      </c>
      <c r="Y431" s="86">
        <f t="shared" si="188"/>
        <v>0</v>
      </c>
      <c r="Z431" s="86">
        <f t="shared" si="189"/>
        <v>0</v>
      </c>
      <c r="AA431" s="86">
        <f t="shared" si="190"/>
        <v>0</v>
      </c>
      <c r="AB431" s="86">
        <f t="shared" si="191"/>
        <v>0</v>
      </c>
      <c r="AD431" s="170">
        <f t="shared" si="166"/>
        <v>-11404.934553702427</v>
      </c>
      <c r="AE431" s="170">
        <f t="shared" si="167"/>
        <v>0</v>
      </c>
      <c r="AF431" s="170">
        <f t="shared" si="168"/>
        <v>0</v>
      </c>
      <c r="AG431" s="170">
        <f t="shared" si="169"/>
        <v>0</v>
      </c>
      <c r="AH431" s="170">
        <f t="shared" si="170"/>
        <v>-1004.7752005037639</v>
      </c>
      <c r="AI431" s="170">
        <f t="shared" si="171"/>
        <v>0</v>
      </c>
      <c r="AJ431" s="170">
        <f t="shared" si="172"/>
        <v>0</v>
      </c>
      <c r="AK431" s="170">
        <f t="shared" si="173"/>
        <v>0</v>
      </c>
      <c r="AL431" s="170">
        <f t="shared" si="174"/>
        <v>0</v>
      </c>
      <c r="AM431" s="170">
        <f t="shared" si="175"/>
        <v>0</v>
      </c>
      <c r="AN431" s="170">
        <f t="shared" si="176"/>
        <v>0</v>
      </c>
      <c r="AO431" s="170">
        <f t="shared" si="177"/>
        <v>0</v>
      </c>
      <c r="AP431" s="170">
        <f t="shared" si="178"/>
        <v>12409.709754206191</v>
      </c>
      <c r="AQ431" s="170">
        <f t="shared" si="179"/>
        <v>0</v>
      </c>
      <c r="AR431" s="170"/>
      <c r="AS431" s="170">
        <f>'Projection - England'!$B$13*'Eng19'!AP431</f>
        <v>0</v>
      </c>
      <c r="AT431" s="170">
        <f>'Projection - England'!$B$13*'Eng19'!AQ431</f>
        <v>0</v>
      </c>
      <c r="AU431" s="170">
        <f>'Projection - England'!$C$13*'Eng19'!AP431</f>
        <v>6876.2255125003812</v>
      </c>
      <c r="AV431" s="170">
        <f>'Projection - England'!$C$13*'Eng19'!AQ431</f>
        <v>0</v>
      </c>
      <c r="AW431" s="170">
        <f>'Projection - England'!$D$13*'Eng19'!AP431</f>
        <v>0</v>
      </c>
      <c r="AX431" s="170">
        <f>'Projection - England'!$D$13*'Eng19'!AQ431</f>
        <v>0</v>
      </c>
      <c r="AY431" s="170">
        <f>'Projection - England'!$E$13*'Eng19'!AP431</f>
        <v>1362.2559095110594</v>
      </c>
      <c r="AZ431" s="170">
        <f>'Projection - England'!$E$13*'Eng19'!AQ431</f>
        <v>0</v>
      </c>
      <c r="BA431" s="170">
        <f>'Projection - England'!$F$13*'Eng19'!AP431</f>
        <v>2795.7072525078138</v>
      </c>
      <c r="BB431" s="170">
        <f>'Projection - England'!$F$13*'Eng19'!AQ431</f>
        <v>0</v>
      </c>
      <c r="BC431" s="170">
        <f>'Projection - England'!$G$13*'Eng19'!AP431</f>
        <v>1375.5210796869403</v>
      </c>
      <c r="BD431" s="170">
        <f>'Projection - England'!$G$13*'Eng19'!AQ431</f>
        <v>0</v>
      </c>
    </row>
    <row r="432" spans="1:56" ht="19.95" customHeight="1">
      <c r="A432" s="132" t="s">
        <v>456</v>
      </c>
      <c r="B432" s="20" t="s">
        <v>401</v>
      </c>
      <c r="C432" s="20" t="s">
        <v>21</v>
      </c>
      <c r="D432" s="153">
        <v>12586.104177492763</v>
      </c>
      <c r="E432" s="154">
        <v>18291.775111969037</v>
      </c>
      <c r="F432" s="155">
        <v>3079.9398990433979</v>
      </c>
      <c r="G432" s="156">
        <v>2671.6278343043919</v>
      </c>
      <c r="H432" s="157">
        <v>11241.123419514041</v>
      </c>
      <c r="I432" s="158">
        <v>6263.5482300548592</v>
      </c>
      <c r="J432" s="159">
        <v>2043.46991762075</v>
      </c>
      <c r="K432" s="160">
        <v>0</v>
      </c>
      <c r="L432" s="161">
        <v>0</v>
      </c>
      <c r="M432" s="162">
        <v>0</v>
      </c>
      <c r="N432" s="163">
        <v>0.36184190571782815</v>
      </c>
      <c r="O432" s="164">
        <v>27.666665665261771</v>
      </c>
      <c r="P432" s="170">
        <f t="shared" si="165"/>
        <v>56205.617097570219</v>
      </c>
      <c r="Q432" s="86">
        <f t="shared" si="180"/>
        <v>-0.94506059310872403</v>
      </c>
      <c r="R432" s="86">
        <f t="shared" si="181"/>
        <v>0</v>
      </c>
      <c r="S432" s="86">
        <f t="shared" si="182"/>
        <v>0</v>
      </c>
      <c r="T432" s="86">
        <f t="shared" si="183"/>
        <v>0</v>
      </c>
      <c r="U432" s="86">
        <f t="shared" si="184"/>
        <v>-8.8357360441388269E-2</v>
      </c>
      <c r="V432" s="86">
        <f t="shared" si="185"/>
        <v>0</v>
      </c>
      <c r="W432" s="86">
        <f t="shared" si="186"/>
        <v>0</v>
      </c>
      <c r="X432" s="86">
        <f t="shared" si="187"/>
        <v>0</v>
      </c>
      <c r="Y432" s="86">
        <f t="shared" si="188"/>
        <v>0</v>
      </c>
      <c r="Z432" s="86">
        <f t="shared" si="189"/>
        <v>0</v>
      </c>
      <c r="AA432" s="86">
        <f t="shared" si="190"/>
        <v>0</v>
      </c>
      <c r="AB432" s="86">
        <f t="shared" si="191"/>
        <v>0</v>
      </c>
      <c r="AD432" s="170">
        <f t="shared" si="166"/>
        <v>-11894.631078909501</v>
      </c>
      <c r="AE432" s="170">
        <f t="shared" si="167"/>
        <v>0</v>
      </c>
      <c r="AF432" s="170">
        <f t="shared" si="168"/>
        <v>0</v>
      </c>
      <c r="AG432" s="170">
        <f t="shared" si="169"/>
        <v>0</v>
      </c>
      <c r="AH432" s="170">
        <f t="shared" si="170"/>
        <v>-993.23599374413311</v>
      </c>
      <c r="AI432" s="170">
        <f t="shared" si="171"/>
        <v>0</v>
      </c>
      <c r="AJ432" s="170">
        <f t="shared" si="172"/>
        <v>0</v>
      </c>
      <c r="AK432" s="170">
        <f t="shared" si="173"/>
        <v>0</v>
      </c>
      <c r="AL432" s="170">
        <f t="shared" si="174"/>
        <v>0</v>
      </c>
      <c r="AM432" s="170">
        <f t="shared" si="175"/>
        <v>0</v>
      </c>
      <c r="AN432" s="170">
        <f t="shared" si="176"/>
        <v>0</v>
      </c>
      <c r="AO432" s="170">
        <f t="shared" si="177"/>
        <v>0</v>
      </c>
      <c r="AP432" s="170">
        <f t="shared" si="178"/>
        <v>12887.867072653633</v>
      </c>
      <c r="AQ432" s="170">
        <f t="shared" si="179"/>
        <v>0</v>
      </c>
      <c r="AR432" s="170"/>
      <c r="AS432" s="170">
        <f>'Projection - England'!$B$13*'Eng19'!AP432</f>
        <v>0</v>
      </c>
      <c r="AT432" s="170">
        <f>'Projection - England'!$B$13*'Eng19'!AQ432</f>
        <v>0</v>
      </c>
      <c r="AU432" s="170">
        <f>'Projection - England'!$C$13*'Eng19'!AP432</f>
        <v>7141.1726883183046</v>
      </c>
      <c r="AV432" s="170">
        <f>'Projection - England'!$C$13*'Eng19'!AQ432</f>
        <v>0</v>
      </c>
      <c r="AW432" s="170">
        <f>'Projection - England'!$D$13*'Eng19'!AP432</f>
        <v>0</v>
      </c>
      <c r="AX432" s="170">
        <f>'Projection - England'!$D$13*'Eng19'!AQ432</f>
        <v>0</v>
      </c>
      <c r="AY432" s="170">
        <f>'Projection - England'!$E$13*'Eng19'!AP432</f>
        <v>1414.7448593440893</v>
      </c>
      <c r="AZ432" s="170">
        <f>'Projection - England'!$E$13*'Eng19'!AQ432</f>
        <v>0</v>
      </c>
      <c r="BA432" s="170">
        <f>'Projection - England'!$F$13*'Eng19'!AP432</f>
        <v>2903.4283764905967</v>
      </c>
      <c r="BB432" s="170">
        <f>'Projection - England'!$F$13*'Eng19'!AQ432</f>
        <v>0</v>
      </c>
      <c r="BC432" s="170">
        <f>'Projection - England'!$G$13*'Eng19'!AP432</f>
        <v>1428.5211485006455</v>
      </c>
      <c r="BD432" s="170">
        <f>'Projection - England'!$G$13*'Eng19'!AQ432</f>
        <v>0</v>
      </c>
    </row>
    <row r="433" spans="1:56" ht="19.95" customHeight="1">
      <c r="A433" s="132" t="s">
        <v>457</v>
      </c>
      <c r="B433" s="20" t="s">
        <v>401</v>
      </c>
      <c r="C433" s="20" t="s">
        <v>21</v>
      </c>
      <c r="D433" s="153">
        <v>10770.444312316768</v>
      </c>
      <c r="E433" s="154">
        <v>15653.020381731034</v>
      </c>
      <c r="F433" s="155">
        <v>7393.803208192724</v>
      </c>
      <c r="G433" s="156">
        <v>6413.596076505276</v>
      </c>
      <c r="H433" s="157">
        <v>4241.8914507067602</v>
      </c>
      <c r="I433" s="158">
        <v>0</v>
      </c>
      <c r="J433" s="159">
        <v>1351.0742590883999</v>
      </c>
      <c r="K433" s="160">
        <v>0</v>
      </c>
      <c r="L433" s="161">
        <v>0</v>
      </c>
      <c r="M433" s="162">
        <v>0</v>
      </c>
      <c r="N433" s="163">
        <v>0</v>
      </c>
      <c r="O433" s="164">
        <v>0</v>
      </c>
      <c r="P433" s="170">
        <f t="shared" si="165"/>
        <v>45823.829688540958</v>
      </c>
      <c r="Q433" s="86">
        <f t="shared" si="180"/>
        <v>-0.94506059310872403</v>
      </c>
      <c r="R433" s="86">
        <f t="shared" si="181"/>
        <v>0</v>
      </c>
      <c r="S433" s="86">
        <f t="shared" si="182"/>
        <v>0</v>
      </c>
      <c r="T433" s="86">
        <f t="shared" si="183"/>
        <v>0</v>
      </c>
      <c r="U433" s="86">
        <f t="shared" si="184"/>
        <v>-8.8357360441388269E-2</v>
      </c>
      <c r="V433" s="86">
        <f t="shared" si="185"/>
        <v>0</v>
      </c>
      <c r="W433" s="86">
        <f t="shared" si="186"/>
        <v>0</v>
      </c>
      <c r="X433" s="86">
        <f t="shared" si="187"/>
        <v>0</v>
      </c>
      <c r="Y433" s="86">
        <f t="shared" si="188"/>
        <v>0</v>
      </c>
      <c r="Z433" s="86">
        <f t="shared" si="189"/>
        <v>0</v>
      </c>
      <c r="AA433" s="86">
        <f t="shared" si="190"/>
        <v>0</v>
      </c>
      <c r="AB433" s="86">
        <f t="shared" si="191"/>
        <v>0</v>
      </c>
      <c r="AD433" s="170">
        <f t="shared" si="166"/>
        <v>-10178.722489842568</v>
      </c>
      <c r="AE433" s="170">
        <f t="shared" si="167"/>
        <v>0</v>
      </c>
      <c r="AF433" s="170">
        <f t="shared" si="168"/>
        <v>0</v>
      </c>
      <c r="AG433" s="170">
        <f t="shared" si="169"/>
        <v>0</v>
      </c>
      <c r="AH433" s="170">
        <f t="shared" si="170"/>
        <v>-374.80233186334061</v>
      </c>
      <c r="AI433" s="170">
        <f t="shared" si="171"/>
        <v>0</v>
      </c>
      <c r="AJ433" s="170">
        <f t="shared" si="172"/>
        <v>0</v>
      </c>
      <c r="AK433" s="170">
        <f t="shared" si="173"/>
        <v>0</v>
      </c>
      <c r="AL433" s="170">
        <f t="shared" si="174"/>
        <v>0</v>
      </c>
      <c r="AM433" s="170">
        <f t="shared" si="175"/>
        <v>0</v>
      </c>
      <c r="AN433" s="170">
        <f t="shared" si="176"/>
        <v>0</v>
      </c>
      <c r="AO433" s="170">
        <f t="shared" si="177"/>
        <v>0</v>
      </c>
      <c r="AP433" s="170">
        <f t="shared" si="178"/>
        <v>10553.524821705909</v>
      </c>
      <c r="AQ433" s="170">
        <f t="shared" si="179"/>
        <v>0</v>
      </c>
      <c r="AR433" s="170"/>
      <c r="AS433" s="170">
        <f>'Projection - England'!$B$13*'Eng19'!AP433</f>
        <v>0</v>
      </c>
      <c r="AT433" s="170">
        <f>'Projection - England'!$B$13*'Eng19'!AQ433</f>
        <v>0</v>
      </c>
      <c r="AU433" s="170">
        <f>'Projection - England'!$C$13*'Eng19'!AP433</f>
        <v>5847.7126430151684</v>
      </c>
      <c r="AV433" s="170">
        <f>'Projection - England'!$C$13*'Eng19'!AQ433</f>
        <v>0</v>
      </c>
      <c r="AW433" s="170">
        <f>'Projection - England'!$D$13*'Eng19'!AP433</f>
        <v>0</v>
      </c>
      <c r="AX433" s="170">
        <f>'Projection - England'!$D$13*'Eng19'!AQ433</f>
        <v>0</v>
      </c>
      <c r="AY433" s="170">
        <f>'Projection - England'!$E$13*'Eng19'!AP433</f>
        <v>1158.4961968725875</v>
      </c>
      <c r="AZ433" s="170">
        <f>'Projection - England'!$E$13*'Eng19'!AQ433</f>
        <v>0</v>
      </c>
      <c r="BA433" s="170">
        <f>'Projection - England'!$F$13*'Eng19'!AP433</f>
        <v>2377.538755373715</v>
      </c>
      <c r="BB433" s="170">
        <f>'Projection - England'!$F$13*'Eng19'!AQ433</f>
        <v>0</v>
      </c>
      <c r="BC433" s="170">
        <f>'Projection - England'!$G$13*'Eng19'!AP433</f>
        <v>1169.7772264444404</v>
      </c>
      <c r="BD433" s="170">
        <f>'Projection - England'!$G$13*'Eng19'!AQ433</f>
        <v>0</v>
      </c>
    </row>
    <row r="434" spans="1:56" ht="19.95" customHeight="1">
      <c r="A434" s="132" t="s">
        <v>458</v>
      </c>
      <c r="B434" s="20" t="s">
        <v>401</v>
      </c>
      <c r="C434" s="20" t="s">
        <v>21</v>
      </c>
      <c r="D434" s="153">
        <v>12875.486163305206</v>
      </c>
      <c r="E434" s="154">
        <v>18712.342916850394</v>
      </c>
      <c r="F434" s="155">
        <v>1869.1773094609093</v>
      </c>
      <c r="G434" s="156">
        <v>1621.3777836239506</v>
      </c>
      <c r="H434" s="157">
        <v>10676.01492175284</v>
      </c>
      <c r="I434" s="158">
        <v>5377.6500747500595</v>
      </c>
      <c r="J434" s="159">
        <v>1437.24151147923</v>
      </c>
      <c r="K434" s="160">
        <v>0</v>
      </c>
      <c r="L434" s="161">
        <v>0</v>
      </c>
      <c r="M434" s="162">
        <v>0</v>
      </c>
      <c r="N434" s="163">
        <v>10.467043267434788</v>
      </c>
      <c r="O434" s="164">
        <v>800.31688427424524</v>
      </c>
      <c r="P434" s="170">
        <f t="shared" si="165"/>
        <v>53380.074608764262</v>
      </c>
      <c r="Q434" s="86">
        <f t="shared" si="180"/>
        <v>-0.94506059310872403</v>
      </c>
      <c r="R434" s="86">
        <f t="shared" si="181"/>
        <v>0</v>
      </c>
      <c r="S434" s="86">
        <f t="shared" si="182"/>
        <v>0</v>
      </c>
      <c r="T434" s="86">
        <f t="shared" si="183"/>
        <v>0</v>
      </c>
      <c r="U434" s="86">
        <f t="shared" si="184"/>
        <v>-8.8357360441388269E-2</v>
      </c>
      <c r="V434" s="86">
        <f t="shared" si="185"/>
        <v>0</v>
      </c>
      <c r="W434" s="86">
        <f t="shared" si="186"/>
        <v>0</v>
      </c>
      <c r="X434" s="86">
        <f t="shared" si="187"/>
        <v>0</v>
      </c>
      <c r="Y434" s="86">
        <f t="shared" si="188"/>
        <v>0</v>
      </c>
      <c r="Z434" s="86">
        <f t="shared" si="189"/>
        <v>0</v>
      </c>
      <c r="AA434" s="86">
        <f t="shared" si="190"/>
        <v>0</v>
      </c>
      <c r="AB434" s="86">
        <f t="shared" si="191"/>
        <v>0</v>
      </c>
      <c r="AD434" s="170">
        <f t="shared" si="166"/>
        <v>-12168.114590056388</v>
      </c>
      <c r="AE434" s="170">
        <f t="shared" si="167"/>
        <v>0</v>
      </c>
      <c r="AF434" s="170">
        <f t="shared" si="168"/>
        <v>0</v>
      </c>
      <c r="AG434" s="170">
        <f t="shared" si="169"/>
        <v>0</v>
      </c>
      <c r="AH434" s="170">
        <f t="shared" si="170"/>
        <v>-943.30449851895526</v>
      </c>
      <c r="AI434" s="170">
        <f t="shared" si="171"/>
        <v>0</v>
      </c>
      <c r="AJ434" s="170">
        <f t="shared" si="172"/>
        <v>0</v>
      </c>
      <c r="AK434" s="170">
        <f t="shared" si="173"/>
        <v>0</v>
      </c>
      <c r="AL434" s="170">
        <f t="shared" si="174"/>
        <v>0</v>
      </c>
      <c r="AM434" s="170">
        <f t="shared" si="175"/>
        <v>0</v>
      </c>
      <c r="AN434" s="170">
        <f t="shared" si="176"/>
        <v>0</v>
      </c>
      <c r="AO434" s="170">
        <f t="shared" si="177"/>
        <v>0</v>
      </c>
      <c r="AP434" s="170">
        <f t="shared" si="178"/>
        <v>13111.419088575343</v>
      </c>
      <c r="AQ434" s="170">
        <f t="shared" si="179"/>
        <v>0</v>
      </c>
      <c r="AR434" s="170"/>
      <c r="AS434" s="170">
        <f>'Projection - England'!$B$13*'Eng19'!AP434</f>
        <v>0</v>
      </c>
      <c r="AT434" s="170">
        <f>'Projection - England'!$B$13*'Eng19'!AQ434</f>
        <v>0</v>
      </c>
      <c r="AU434" s="170">
        <f>'Projection - England'!$C$13*'Eng19'!AP434</f>
        <v>7265.0429564952647</v>
      </c>
      <c r="AV434" s="170">
        <f>'Projection - England'!$C$13*'Eng19'!AQ434</f>
        <v>0</v>
      </c>
      <c r="AW434" s="170">
        <f>'Projection - England'!$D$13*'Eng19'!AP434</f>
        <v>0</v>
      </c>
      <c r="AX434" s="170">
        <f>'Projection - England'!$D$13*'Eng19'!AQ434</f>
        <v>0</v>
      </c>
      <c r="AY434" s="170">
        <f>'Projection - England'!$E$13*'Eng19'!AP434</f>
        <v>1439.2849219889258</v>
      </c>
      <c r="AZ434" s="170">
        <f>'Projection - England'!$E$13*'Eng19'!AQ434</f>
        <v>0</v>
      </c>
      <c r="BA434" s="170">
        <f>'Projection - England'!$F$13*'Eng19'!AP434</f>
        <v>2953.7910364241407</v>
      </c>
      <c r="BB434" s="170">
        <f>'Projection - England'!$F$13*'Eng19'!AQ434</f>
        <v>0</v>
      </c>
      <c r="BC434" s="170">
        <f>'Projection - England'!$G$13*'Eng19'!AP434</f>
        <v>1453.3001736670155</v>
      </c>
      <c r="BD434" s="170">
        <f>'Projection - England'!$G$13*'Eng19'!AQ434</f>
        <v>0</v>
      </c>
    </row>
    <row r="435" spans="1:56" ht="19.95" customHeight="1">
      <c r="A435" s="132" t="s">
        <v>459</v>
      </c>
      <c r="B435" s="20" t="s">
        <v>460</v>
      </c>
      <c r="C435" s="20" t="s">
        <v>21</v>
      </c>
      <c r="D435" s="153">
        <v>13706.200046268797</v>
      </c>
      <c r="E435" s="154">
        <v>19919.645138036012</v>
      </c>
      <c r="F435" s="155">
        <v>5516.8095512898562</v>
      </c>
      <c r="G435" s="156">
        <v>4785.4381698682046</v>
      </c>
      <c r="H435" s="157">
        <v>2884.2461603085799</v>
      </c>
      <c r="I435" s="158">
        <v>0</v>
      </c>
      <c r="J435" s="159">
        <v>916.625604790696</v>
      </c>
      <c r="K435" s="160">
        <v>0</v>
      </c>
      <c r="L435" s="161">
        <v>223.222154045937</v>
      </c>
      <c r="M435" s="162">
        <v>0</v>
      </c>
      <c r="N435" s="163">
        <v>5.3534422570577229</v>
      </c>
      <c r="O435" s="164">
        <v>409.32765040155721</v>
      </c>
      <c r="P435" s="170">
        <f t="shared" si="165"/>
        <v>48366.867917266703</v>
      </c>
      <c r="Q435" s="86">
        <f t="shared" si="180"/>
        <v>-0.94506059310872403</v>
      </c>
      <c r="R435" s="86">
        <f t="shared" si="181"/>
        <v>0</v>
      </c>
      <c r="S435" s="86">
        <f t="shared" si="182"/>
        <v>0</v>
      </c>
      <c r="T435" s="86">
        <f t="shared" si="183"/>
        <v>0</v>
      </c>
      <c r="U435" s="86">
        <f t="shared" si="184"/>
        <v>-8.8357360441388269E-2</v>
      </c>
      <c r="V435" s="86">
        <f t="shared" si="185"/>
        <v>0</v>
      </c>
      <c r="W435" s="86">
        <f t="shared" si="186"/>
        <v>0</v>
      </c>
      <c r="X435" s="86">
        <f t="shared" si="187"/>
        <v>0</v>
      </c>
      <c r="Y435" s="86">
        <f t="shared" si="188"/>
        <v>0</v>
      </c>
      <c r="Z435" s="86">
        <f t="shared" si="189"/>
        <v>0</v>
      </c>
      <c r="AA435" s="86">
        <f t="shared" si="190"/>
        <v>0</v>
      </c>
      <c r="AB435" s="86">
        <f t="shared" si="191"/>
        <v>0</v>
      </c>
      <c r="AD435" s="170">
        <f t="shared" si="166"/>
        <v>-12953.189544993611</v>
      </c>
      <c r="AE435" s="170">
        <f t="shared" si="167"/>
        <v>0</v>
      </c>
      <c r="AF435" s="170">
        <f t="shared" si="168"/>
        <v>0</v>
      </c>
      <c r="AG435" s="170">
        <f t="shared" si="169"/>
        <v>0</v>
      </c>
      <c r="AH435" s="170">
        <f t="shared" si="170"/>
        <v>-254.84437758807533</v>
      </c>
      <c r="AI435" s="170">
        <f t="shared" si="171"/>
        <v>0</v>
      </c>
      <c r="AJ435" s="170">
        <f t="shared" si="172"/>
        <v>0</v>
      </c>
      <c r="AK435" s="170">
        <f t="shared" si="173"/>
        <v>0</v>
      </c>
      <c r="AL435" s="170">
        <f t="shared" si="174"/>
        <v>0</v>
      </c>
      <c r="AM435" s="170">
        <f t="shared" si="175"/>
        <v>0</v>
      </c>
      <c r="AN435" s="170">
        <f t="shared" si="176"/>
        <v>0</v>
      </c>
      <c r="AO435" s="170">
        <f t="shared" si="177"/>
        <v>0</v>
      </c>
      <c r="AP435" s="170">
        <f t="shared" si="178"/>
        <v>13208.033922581686</v>
      </c>
      <c r="AQ435" s="170">
        <f t="shared" si="179"/>
        <v>0</v>
      </c>
      <c r="AR435" s="170"/>
      <c r="AS435" s="170">
        <f>'Projection - England'!$B$13*'Eng19'!AP435</f>
        <v>0</v>
      </c>
      <c r="AT435" s="170">
        <f>'Projection - England'!$B$13*'Eng19'!AQ435</f>
        <v>0</v>
      </c>
      <c r="AU435" s="170">
        <f>'Projection - England'!$C$13*'Eng19'!AP435</f>
        <v>7318.5772775743881</v>
      </c>
      <c r="AV435" s="170">
        <f>'Projection - England'!$C$13*'Eng19'!AQ435</f>
        <v>0</v>
      </c>
      <c r="AW435" s="170">
        <f>'Projection - England'!$D$13*'Eng19'!AP435</f>
        <v>0</v>
      </c>
      <c r="AX435" s="170">
        <f>'Projection - England'!$D$13*'Eng19'!AQ435</f>
        <v>0</v>
      </c>
      <c r="AY435" s="170">
        <f>'Projection - England'!$E$13*'Eng19'!AP435</f>
        <v>1449.8906598489077</v>
      </c>
      <c r="AZ435" s="170">
        <f>'Projection - England'!$E$13*'Eng19'!AQ435</f>
        <v>0</v>
      </c>
      <c r="BA435" s="170">
        <f>'Projection - England'!$F$13*'Eng19'!AP435</f>
        <v>2975.5567986765432</v>
      </c>
      <c r="BB435" s="170">
        <f>'Projection - England'!$F$13*'Eng19'!AQ435</f>
        <v>0</v>
      </c>
      <c r="BC435" s="170">
        <f>'Projection - England'!$G$13*'Eng19'!AP435</f>
        <v>1464.0091864818507</v>
      </c>
      <c r="BD435" s="170">
        <f>'Projection - England'!$G$13*'Eng19'!AQ435</f>
        <v>0</v>
      </c>
    </row>
    <row r="436" spans="1:56" ht="19.95" customHeight="1">
      <c r="A436" s="132" t="s">
        <v>461</v>
      </c>
      <c r="B436" s="20" t="s">
        <v>460</v>
      </c>
      <c r="C436" s="20" t="s">
        <v>21</v>
      </c>
      <c r="D436" s="153">
        <v>12329.76726464865</v>
      </c>
      <c r="E436" s="154">
        <v>17919.23273535135</v>
      </c>
      <c r="F436" s="155">
        <v>6582.8488743020498</v>
      </c>
      <c r="G436" s="156">
        <v>5710.1511256979502</v>
      </c>
      <c r="H436" s="157">
        <v>2069</v>
      </c>
      <c r="I436" s="158">
        <v>0</v>
      </c>
      <c r="J436" s="159">
        <v>1303</v>
      </c>
      <c r="K436" s="160">
        <v>0</v>
      </c>
      <c r="L436" s="161">
        <v>0</v>
      </c>
      <c r="M436" s="162">
        <v>0</v>
      </c>
      <c r="N436" s="163">
        <v>0</v>
      </c>
      <c r="O436" s="164">
        <v>0</v>
      </c>
      <c r="P436" s="170">
        <f t="shared" si="165"/>
        <v>45914</v>
      </c>
      <c r="Q436" s="86">
        <f t="shared" si="180"/>
        <v>-0.94506059310872403</v>
      </c>
      <c r="R436" s="86">
        <f t="shared" si="181"/>
        <v>0</v>
      </c>
      <c r="S436" s="86">
        <f t="shared" si="182"/>
        <v>0</v>
      </c>
      <c r="T436" s="86">
        <f t="shared" si="183"/>
        <v>0</v>
      </c>
      <c r="U436" s="86">
        <f t="shared" si="184"/>
        <v>-8.8357360441388269E-2</v>
      </c>
      <c r="V436" s="86">
        <f t="shared" si="185"/>
        <v>0</v>
      </c>
      <c r="W436" s="86">
        <f t="shared" si="186"/>
        <v>0</v>
      </c>
      <c r="X436" s="86">
        <f t="shared" si="187"/>
        <v>0</v>
      </c>
      <c r="Y436" s="86">
        <f t="shared" si="188"/>
        <v>0</v>
      </c>
      <c r="Z436" s="86">
        <f t="shared" si="189"/>
        <v>0</v>
      </c>
      <c r="AA436" s="86">
        <f t="shared" si="190"/>
        <v>0</v>
      </c>
      <c r="AB436" s="86">
        <f t="shared" si="191"/>
        <v>0</v>
      </c>
      <c r="AD436" s="170">
        <f t="shared" si="166"/>
        <v>-11652.377164021384</v>
      </c>
      <c r="AE436" s="170">
        <f t="shared" si="167"/>
        <v>0</v>
      </c>
      <c r="AF436" s="170">
        <f t="shared" si="168"/>
        <v>0</v>
      </c>
      <c r="AG436" s="170">
        <f t="shared" si="169"/>
        <v>0</v>
      </c>
      <c r="AH436" s="170">
        <f t="shared" si="170"/>
        <v>-182.81137875323233</v>
      </c>
      <c r="AI436" s="170">
        <f t="shared" si="171"/>
        <v>0</v>
      </c>
      <c r="AJ436" s="170">
        <f t="shared" si="172"/>
        <v>0</v>
      </c>
      <c r="AK436" s="170">
        <f t="shared" si="173"/>
        <v>0</v>
      </c>
      <c r="AL436" s="170">
        <f t="shared" si="174"/>
        <v>0</v>
      </c>
      <c r="AM436" s="170">
        <f t="shared" si="175"/>
        <v>0</v>
      </c>
      <c r="AN436" s="170">
        <f t="shared" si="176"/>
        <v>0</v>
      </c>
      <c r="AO436" s="170">
        <f t="shared" si="177"/>
        <v>0</v>
      </c>
      <c r="AP436" s="170">
        <f t="shared" si="178"/>
        <v>11835.188542774617</v>
      </c>
      <c r="AQ436" s="170">
        <f t="shared" si="179"/>
        <v>0</v>
      </c>
      <c r="AR436" s="170"/>
      <c r="AS436" s="170">
        <f>'Projection - England'!$B$13*'Eng19'!AP436</f>
        <v>0</v>
      </c>
      <c r="AT436" s="170">
        <f>'Projection - England'!$B$13*'Eng19'!AQ436</f>
        <v>0</v>
      </c>
      <c r="AU436" s="170">
        <f>'Projection - England'!$C$13*'Eng19'!AP436</f>
        <v>6557.8830621316756</v>
      </c>
      <c r="AV436" s="170">
        <f>'Projection - England'!$C$13*'Eng19'!AQ436</f>
        <v>0</v>
      </c>
      <c r="AW436" s="170">
        <f>'Projection - England'!$D$13*'Eng19'!AP436</f>
        <v>0</v>
      </c>
      <c r="AX436" s="170">
        <f>'Projection - England'!$D$13*'Eng19'!AQ436</f>
        <v>0</v>
      </c>
      <c r="AY436" s="170">
        <f>'Projection - England'!$E$13*'Eng19'!AP436</f>
        <v>1299.1887684647636</v>
      </c>
      <c r="AZ436" s="170">
        <f>'Projection - England'!$E$13*'Eng19'!AQ436</f>
        <v>0</v>
      </c>
      <c r="BA436" s="170">
        <f>'Projection - England'!$F$13*'Eng19'!AP436</f>
        <v>2666.2768992334818</v>
      </c>
      <c r="BB436" s="170">
        <f>'Projection - England'!$F$13*'Eng19'!AQ436</f>
        <v>0</v>
      </c>
      <c r="BC436" s="170">
        <f>'Projection - England'!$G$13*'Eng19'!AP436</f>
        <v>1311.8398129446982</v>
      </c>
      <c r="BD436" s="170">
        <f>'Projection - England'!$G$13*'Eng19'!AQ436</f>
        <v>0</v>
      </c>
    </row>
    <row r="437" spans="1:56" ht="19.95" customHeight="1">
      <c r="A437" s="132" t="s">
        <v>462</v>
      </c>
      <c r="B437" s="20" t="s">
        <v>460</v>
      </c>
      <c r="C437" s="20" t="s">
        <v>21</v>
      </c>
      <c r="D437" s="153">
        <v>6563.5506893038601</v>
      </c>
      <c r="E437" s="154">
        <v>9539.0115520775962</v>
      </c>
      <c r="F437" s="155">
        <v>12622.42637505389</v>
      </c>
      <c r="G437" s="156">
        <v>10949.053145655778</v>
      </c>
      <c r="H437" s="157">
        <v>3384.37509218382</v>
      </c>
      <c r="I437" s="158">
        <v>0</v>
      </c>
      <c r="J437" s="159">
        <v>1098.8097426816701</v>
      </c>
      <c r="K437" s="160">
        <v>0</v>
      </c>
      <c r="L437" s="161">
        <v>1028.94584936461</v>
      </c>
      <c r="M437" s="162">
        <v>0</v>
      </c>
      <c r="N437" s="163">
        <v>0.76512764091092045</v>
      </c>
      <c r="O437" s="164">
        <v>58.502153282490617</v>
      </c>
      <c r="P437" s="170">
        <f t="shared" si="165"/>
        <v>45245.439727244629</v>
      </c>
      <c r="Q437" s="86">
        <f t="shared" si="180"/>
        <v>-0.94506059310872403</v>
      </c>
      <c r="R437" s="86">
        <f t="shared" si="181"/>
        <v>0</v>
      </c>
      <c r="S437" s="86">
        <f t="shared" si="182"/>
        <v>0</v>
      </c>
      <c r="T437" s="86">
        <f t="shared" si="183"/>
        <v>0</v>
      </c>
      <c r="U437" s="86">
        <f t="shared" si="184"/>
        <v>-8.8357360441388269E-2</v>
      </c>
      <c r="V437" s="86">
        <f t="shared" si="185"/>
        <v>0</v>
      </c>
      <c r="W437" s="86">
        <f t="shared" si="186"/>
        <v>0</v>
      </c>
      <c r="X437" s="86">
        <f t="shared" si="187"/>
        <v>0</v>
      </c>
      <c r="Y437" s="86">
        <f t="shared" si="188"/>
        <v>0</v>
      </c>
      <c r="Z437" s="86">
        <f t="shared" si="189"/>
        <v>0</v>
      </c>
      <c r="AA437" s="86">
        <f t="shared" si="190"/>
        <v>0</v>
      </c>
      <c r="AB437" s="86">
        <f t="shared" si="191"/>
        <v>0</v>
      </c>
      <c r="AD437" s="170">
        <f t="shared" si="166"/>
        <v>-6202.9531073326807</v>
      </c>
      <c r="AE437" s="170">
        <f t="shared" si="167"/>
        <v>0</v>
      </c>
      <c r="AF437" s="170">
        <f t="shared" si="168"/>
        <v>0</v>
      </c>
      <c r="AG437" s="170">
        <f t="shared" si="169"/>
        <v>0</v>
      </c>
      <c r="AH437" s="170">
        <f t="shared" si="170"/>
        <v>-299.03444988894245</v>
      </c>
      <c r="AI437" s="170">
        <f t="shared" si="171"/>
        <v>0</v>
      </c>
      <c r="AJ437" s="170">
        <f t="shared" si="172"/>
        <v>0</v>
      </c>
      <c r="AK437" s="170">
        <f t="shared" si="173"/>
        <v>0</v>
      </c>
      <c r="AL437" s="170">
        <f t="shared" si="174"/>
        <v>0</v>
      </c>
      <c r="AM437" s="170">
        <f t="shared" si="175"/>
        <v>0</v>
      </c>
      <c r="AN437" s="170">
        <f t="shared" si="176"/>
        <v>0</v>
      </c>
      <c r="AO437" s="170">
        <f t="shared" si="177"/>
        <v>0</v>
      </c>
      <c r="AP437" s="170">
        <f t="shared" si="178"/>
        <v>6501.9875572216233</v>
      </c>
      <c r="AQ437" s="170">
        <f t="shared" si="179"/>
        <v>0</v>
      </c>
      <c r="AR437" s="170"/>
      <c r="AS437" s="170">
        <f>'Projection - England'!$B$13*'Eng19'!AP437</f>
        <v>0</v>
      </c>
      <c r="AT437" s="170">
        <f>'Projection - England'!$B$13*'Eng19'!AQ437</f>
        <v>0</v>
      </c>
      <c r="AU437" s="170">
        <f>'Projection - England'!$C$13*'Eng19'!AP437</f>
        <v>3602.7541021073025</v>
      </c>
      <c r="AV437" s="170">
        <f>'Projection - England'!$C$13*'Eng19'!AQ437</f>
        <v>0</v>
      </c>
      <c r="AW437" s="170">
        <f>'Projection - England'!$D$13*'Eng19'!AP437</f>
        <v>0</v>
      </c>
      <c r="AX437" s="170">
        <f>'Projection - England'!$D$13*'Eng19'!AQ437</f>
        <v>0</v>
      </c>
      <c r="AY437" s="170">
        <f>'Projection - England'!$E$13*'Eng19'!AP437</f>
        <v>713.74521635289545</v>
      </c>
      <c r="AZ437" s="170">
        <f>'Projection - England'!$E$13*'Eng19'!AQ437</f>
        <v>0</v>
      </c>
      <c r="BA437" s="170">
        <f>'Projection - England'!$F$13*'Eng19'!AP437</f>
        <v>1464.7928218690897</v>
      </c>
      <c r="BB437" s="170">
        <f>'Projection - England'!$F$13*'Eng19'!AQ437</f>
        <v>0</v>
      </c>
      <c r="BC437" s="170">
        <f>'Projection - England'!$G$13*'Eng19'!AP437</f>
        <v>720.69541689233756</v>
      </c>
      <c r="BD437" s="170">
        <f>'Projection - England'!$G$13*'Eng19'!AQ437</f>
        <v>0</v>
      </c>
    </row>
    <row r="438" spans="1:56" ht="19.95" customHeight="1">
      <c r="A438" s="132" t="s">
        <v>463</v>
      </c>
      <c r="B438" s="20" t="s">
        <v>460</v>
      </c>
      <c r="C438" s="20" t="s">
        <v>21</v>
      </c>
      <c r="D438" s="153">
        <v>6714.3549491890935</v>
      </c>
      <c r="E438" s="154">
        <v>9758.1800548046358</v>
      </c>
      <c r="F438" s="155">
        <v>10772.282041696488</v>
      </c>
      <c r="G438" s="156">
        <v>9344.185109103053</v>
      </c>
      <c r="H438" s="157">
        <v>1618.9081535970899</v>
      </c>
      <c r="I438" s="158">
        <v>0</v>
      </c>
      <c r="J438" s="159">
        <v>816.40337434746505</v>
      </c>
      <c r="K438" s="160">
        <v>0</v>
      </c>
      <c r="L438" s="161">
        <v>1948.16466163616</v>
      </c>
      <c r="M438" s="162">
        <v>0</v>
      </c>
      <c r="N438" s="163">
        <v>2.0834726264185774</v>
      </c>
      <c r="O438" s="164">
        <v>159.30366181190365</v>
      </c>
      <c r="P438" s="170">
        <f t="shared" si="165"/>
        <v>41133.865478812309</v>
      </c>
      <c r="Q438" s="86">
        <f t="shared" si="180"/>
        <v>-0.94506059310872403</v>
      </c>
      <c r="R438" s="86">
        <f t="shared" si="181"/>
        <v>0</v>
      </c>
      <c r="S438" s="86">
        <f t="shared" si="182"/>
        <v>0</v>
      </c>
      <c r="T438" s="86">
        <f t="shared" si="183"/>
        <v>0</v>
      </c>
      <c r="U438" s="86">
        <f t="shared" si="184"/>
        <v>-8.8357360441388269E-2</v>
      </c>
      <c r="V438" s="86">
        <f t="shared" si="185"/>
        <v>0</v>
      </c>
      <c r="W438" s="86">
        <f t="shared" si="186"/>
        <v>0</v>
      </c>
      <c r="X438" s="86">
        <f t="shared" si="187"/>
        <v>0</v>
      </c>
      <c r="Y438" s="86">
        <f t="shared" si="188"/>
        <v>0</v>
      </c>
      <c r="Z438" s="86">
        <f t="shared" si="189"/>
        <v>0</v>
      </c>
      <c r="AA438" s="86">
        <f t="shared" si="190"/>
        <v>0</v>
      </c>
      <c r="AB438" s="86">
        <f t="shared" si="191"/>
        <v>0</v>
      </c>
      <c r="AD438" s="170">
        <f t="shared" si="166"/>
        <v>-6345.4722706231414</v>
      </c>
      <c r="AE438" s="170">
        <f t="shared" si="167"/>
        <v>0</v>
      </c>
      <c r="AF438" s="170">
        <f t="shared" si="168"/>
        <v>0</v>
      </c>
      <c r="AG438" s="170">
        <f t="shared" si="169"/>
        <v>0</v>
      </c>
      <c r="AH438" s="170">
        <f t="shared" si="170"/>
        <v>-143.04245124888044</v>
      </c>
      <c r="AI438" s="170">
        <f t="shared" si="171"/>
        <v>0</v>
      </c>
      <c r="AJ438" s="170">
        <f t="shared" si="172"/>
        <v>0</v>
      </c>
      <c r="AK438" s="170">
        <f t="shared" si="173"/>
        <v>0</v>
      </c>
      <c r="AL438" s="170">
        <f t="shared" si="174"/>
        <v>0</v>
      </c>
      <c r="AM438" s="170">
        <f t="shared" si="175"/>
        <v>0</v>
      </c>
      <c r="AN438" s="170">
        <f t="shared" si="176"/>
        <v>0</v>
      </c>
      <c r="AO438" s="170">
        <f t="shared" si="177"/>
        <v>0</v>
      </c>
      <c r="AP438" s="170">
        <f t="shared" si="178"/>
        <v>6488.5147218720222</v>
      </c>
      <c r="AQ438" s="170">
        <f t="shared" si="179"/>
        <v>0</v>
      </c>
      <c r="AR438" s="170"/>
      <c r="AS438" s="170">
        <f>'Projection - England'!$B$13*'Eng19'!AP438</f>
        <v>0</v>
      </c>
      <c r="AT438" s="170">
        <f>'Projection - England'!$B$13*'Eng19'!AQ438</f>
        <v>0</v>
      </c>
      <c r="AU438" s="170">
        <f>'Projection - England'!$C$13*'Eng19'!AP438</f>
        <v>3595.2887982451193</v>
      </c>
      <c r="AV438" s="170">
        <f>'Projection - England'!$C$13*'Eng19'!AQ438</f>
        <v>0</v>
      </c>
      <c r="AW438" s="170">
        <f>'Projection - England'!$D$13*'Eng19'!AP438</f>
        <v>0</v>
      </c>
      <c r="AX438" s="170">
        <f>'Projection - England'!$D$13*'Eng19'!AQ438</f>
        <v>0</v>
      </c>
      <c r="AY438" s="170">
        <f>'Projection - England'!$E$13*'Eng19'!AP438</f>
        <v>712.26625754270708</v>
      </c>
      <c r="AZ438" s="170">
        <f>'Projection - England'!$E$13*'Eng19'!AQ438</f>
        <v>0</v>
      </c>
      <c r="BA438" s="170">
        <f>'Projection - England'!$F$13*'Eng19'!AP438</f>
        <v>1461.7576095841323</v>
      </c>
      <c r="BB438" s="170">
        <f>'Projection - England'!$F$13*'Eng19'!AQ438</f>
        <v>0</v>
      </c>
      <c r="BC438" s="170">
        <f>'Projection - England'!$G$13*'Eng19'!AP438</f>
        <v>719.20205650006517</v>
      </c>
      <c r="BD438" s="170">
        <f>'Projection - England'!$G$13*'Eng19'!AQ438</f>
        <v>0</v>
      </c>
    </row>
    <row r="439" spans="1:56" ht="19.95" customHeight="1">
      <c r="A439" s="132" t="s">
        <v>464</v>
      </c>
      <c r="B439" s="20" t="s">
        <v>460</v>
      </c>
      <c r="C439" s="20" t="s">
        <v>21</v>
      </c>
      <c r="D439" s="153">
        <v>3245.3684825271794</v>
      </c>
      <c r="E439" s="154">
        <v>4716.5945554476566</v>
      </c>
      <c r="F439" s="155">
        <v>17928.290345829821</v>
      </c>
      <c r="G439" s="156">
        <v>15551.511094189296</v>
      </c>
      <c r="H439" s="157">
        <v>3628.3261495214902</v>
      </c>
      <c r="I439" s="158">
        <v>0</v>
      </c>
      <c r="J439" s="159">
        <v>827.83390906228499</v>
      </c>
      <c r="K439" s="160">
        <v>0</v>
      </c>
      <c r="L439" s="161">
        <v>855.28100009521097</v>
      </c>
      <c r="M439" s="162">
        <v>0</v>
      </c>
      <c r="N439" s="163">
        <v>50.563077606500833</v>
      </c>
      <c r="O439" s="164">
        <v>3866.0855501812534</v>
      </c>
      <c r="P439" s="170">
        <f t="shared" si="165"/>
        <v>50669.854164460696</v>
      </c>
      <c r="Q439" s="86">
        <f t="shared" si="180"/>
        <v>-0.94506059310872403</v>
      </c>
      <c r="R439" s="86">
        <f t="shared" si="181"/>
        <v>0</v>
      </c>
      <c r="S439" s="86">
        <f t="shared" si="182"/>
        <v>0</v>
      </c>
      <c r="T439" s="86">
        <f t="shared" si="183"/>
        <v>0</v>
      </c>
      <c r="U439" s="86">
        <f t="shared" si="184"/>
        <v>-8.8357360441388269E-2</v>
      </c>
      <c r="V439" s="86">
        <f t="shared" si="185"/>
        <v>0</v>
      </c>
      <c r="W439" s="86">
        <f t="shared" si="186"/>
        <v>0</v>
      </c>
      <c r="X439" s="86">
        <f t="shared" si="187"/>
        <v>0</v>
      </c>
      <c r="Y439" s="86">
        <f t="shared" si="188"/>
        <v>0</v>
      </c>
      <c r="Z439" s="86">
        <f t="shared" si="189"/>
        <v>0</v>
      </c>
      <c r="AA439" s="86">
        <f t="shared" si="190"/>
        <v>0</v>
      </c>
      <c r="AB439" s="86">
        <f t="shared" si="191"/>
        <v>0</v>
      </c>
      <c r="AD439" s="170">
        <f t="shared" si="166"/>
        <v>-3067.0698629534959</v>
      </c>
      <c r="AE439" s="170">
        <f t="shared" si="167"/>
        <v>0</v>
      </c>
      <c r="AF439" s="170">
        <f t="shared" si="168"/>
        <v>0</v>
      </c>
      <c r="AG439" s="170">
        <f t="shared" si="169"/>
        <v>0</v>
      </c>
      <c r="AH439" s="170">
        <f t="shared" si="170"/>
        <v>-320.58932139218473</v>
      </c>
      <c r="AI439" s="170">
        <f t="shared" si="171"/>
        <v>0</v>
      </c>
      <c r="AJ439" s="170">
        <f t="shared" si="172"/>
        <v>0</v>
      </c>
      <c r="AK439" s="170">
        <f t="shared" si="173"/>
        <v>0</v>
      </c>
      <c r="AL439" s="170">
        <f t="shared" si="174"/>
        <v>0</v>
      </c>
      <c r="AM439" s="170">
        <f t="shared" si="175"/>
        <v>0</v>
      </c>
      <c r="AN439" s="170">
        <f t="shared" si="176"/>
        <v>0</v>
      </c>
      <c r="AO439" s="170">
        <f t="shared" si="177"/>
        <v>0</v>
      </c>
      <c r="AP439" s="170">
        <f t="shared" si="178"/>
        <v>3387.6591843456808</v>
      </c>
      <c r="AQ439" s="170">
        <f t="shared" si="179"/>
        <v>0</v>
      </c>
      <c r="AR439" s="170"/>
      <c r="AS439" s="170">
        <f>'Projection - England'!$B$13*'Eng19'!AP439</f>
        <v>0</v>
      </c>
      <c r="AT439" s="170">
        <f>'Projection - England'!$B$13*'Eng19'!AQ439</f>
        <v>0</v>
      </c>
      <c r="AU439" s="170">
        <f>'Projection - England'!$C$13*'Eng19'!AP439</f>
        <v>1877.103411154201</v>
      </c>
      <c r="AV439" s="170">
        <f>'Projection - England'!$C$13*'Eng19'!AQ439</f>
        <v>0</v>
      </c>
      <c r="AW439" s="170">
        <f>'Projection - England'!$D$13*'Eng19'!AP439</f>
        <v>0</v>
      </c>
      <c r="AX439" s="170">
        <f>'Projection - England'!$D$13*'Eng19'!AQ439</f>
        <v>0</v>
      </c>
      <c r="AY439" s="170">
        <f>'Projection - England'!$E$13*'Eng19'!AP439</f>
        <v>371.8748330693345</v>
      </c>
      <c r="AZ439" s="170">
        <f>'Projection - England'!$E$13*'Eng19'!AQ439</f>
        <v>0</v>
      </c>
      <c r="BA439" s="170">
        <f>'Projection - England'!$F$13*'Eng19'!AP439</f>
        <v>763.18492037977137</v>
      </c>
      <c r="BB439" s="170">
        <f>'Projection - England'!$F$13*'Eng19'!AQ439</f>
        <v>0</v>
      </c>
      <c r="BC439" s="170">
        <f>'Projection - England'!$G$13*'Eng19'!AP439</f>
        <v>375.49601974237493</v>
      </c>
      <c r="BD439" s="170">
        <f>'Projection - England'!$G$13*'Eng19'!AQ439</f>
        <v>0</v>
      </c>
    </row>
    <row r="440" spans="1:56" ht="19.95" customHeight="1">
      <c r="A440" s="132" t="s">
        <v>465</v>
      </c>
      <c r="B440" s="20" t="s">
        <v>460</v>
      </c>
      <c r="C440" s="20" t="s">
        <v>21</v>
      </c>
      <c r="D440" s="153">
        <v>5436.0573031616068</v>
      </c>
      <c r="E440" s="154">
        <v>7900.3904848511402</v>
      </c>
      <c r="F440" s="155">
        <v>14940.132100912328</v>
      </c>
      <c r="G440" s="156">
        <v>12959.497288040915</v>
      </c>
      <c r="H440" s="157">
        <v>1364.26529684248</v>
      </c>
      <c r="I440" s="158">
        <v>0</v>
      </c>
      <c r="J440" s="159">
        <v>787.08271120540098</v>
      </c>
      <c r="K440" s="160">
        <v>0</v>
      </c>
      <c r="L440" s="161">
        <v>1795.43087232841</v>
      </c>
      <c r="M440" s="162">
        <v>0</v>
      </c>
      <c r="N440" s="163">
        <v>3.8374002502218332</v>
      </c>
      <c r="O440" s="164">
        <v>293.41010001608657</v>
      </c>
      <c r="P440" s="170">
        <f t="shared" si="165"/>
        <v>45480.103557608585</v>
      </c>
      <c r="Q440" s="86">
        <f t="shared" si="180"/>
        <v>-0.94506059310872403</v>
      </c>
      <c r="R440" s="86">
        <f t="shared" si="181"/>
        <v>0</v>
      </c>
      <c r="S440" s="86">
        <f t="shared" si="182"/>
        <v>0</v>
      </c>
      <c r="T440" s="86">
        <f t="shared" si="183"/>
        <v>0</v>
      </c>
      <c r="U440" s="86">
        <f t="shared" si="184"/>
        <v>-8.8357360441388269E-2</v>
      </c>
      <c r="V440" s="86">
        <f t="shared" si="185"/>
        <v>0</v>
      </c>
      <c r="W440" s="86">
        <f t="shared" si="186"/>
        <v>0</v>
      </c>
      <c r="X440" s="86">
        <f t="shared" si="187"/>
        <v>0</v>
      </c>
      <c r="Y440" s="86">
        <f t="shared" si="188"/>
        <v>0</v>
      </c>
      <c r="Z440" s="86">
        <f t="shared" si="189"/>
        <v>0</v>
      </c>
      <c r="AA440" s="86">
        <f t="shared" si="190"/>
        <v>0</v>
      </c>
      <c r="AB440" s="86">
        <f t="shared" si="191"/>
        <v>0</v>
      </c>
      <c r="AD440" s="170">
        <f t="shared" si="166"/>
        <v>-5137.4035390989193</v>
      </c>
      <c r="AE440" s="170">
        <f t="shared" si="167"/>
        <v>0</v>
      </c>
      <c r="AF440" s="170">
        <f t="shared" si="168"/>
        <v>0</v>
      </c>
      <c r="AG440" s="170">
        <f t="shared" si="169"/>
        <v>0</v>
      </c>
      <c r="AH440" s="170">
        <f t="shared" si="170"/>
        <v>-120.54288057078857</v>
      </c>
      <c r="AI440" s="170">
        <f t="shared" si="171"/>
        <v>0</v>
      </c>
      <c r="AJ440" s="170">
        <f t="shared" si="172"/>
        <v>0</v>
      </c>
      <c r="AK440" s="170">
        <f t="shared" si="173"/>
        <v>0</v>
      </c>
      <c r="AL440" s="170">
        <f t="shared" si="174"/>
        <v>0</v>
      </c>
      <c r="AM440" s="170">
        <f t="shared" si="175"/>
        <v>0</v>
      </c>
      <c r="AN440" s="170">
        <f t="shared" si="176"/>
        <v>0</v>
      </c>
      <c r="AO440" s="170">
        <f t="shared" si="177"/>
        <v>0</v>
      </c>
      <c r="AP440" s="170">
        <f t="shared" si="178"/>
        <v>5257.9464196697081</v>
      </c>
      <c r="AQ440" s="170">
        <f t="shared" si="179"/>
        <v>0</v>
      </c>
      <c r="AR440" s="170"/>
      <c r="AS440" s="170">
        <f>'Projection - England'!$B$13*'Eng19'!AP440</f>
        <v>0</v>
      </c>
      <c r="AT440" s="170">
        <f>'Projection - England'!$B$13*'Eng19'!AQ440</f>
        <v>0</v>
      </c>
      <c r="AU440" s="170">
        <f>'Projection - England'!$C$13*'Eng19'!AP440</f>
        <v>2913.4303726997673</v>
      </c>
      <c r="AV440" s="170">
        <f>'Projection - England'!$C$13*'Eng19'!AQ440</f>
        <v>0</v>
      </c>
      <c r="AW440" s="170">
        <f>'Projection - England'!$D$13*'Eng19'!AP440</f>
        <v>0</v>
      </c>
      <c r="AX440" s="170">
        <f>'Projection - England'!$D$13*'Eng19'!AQ440</f>
        <v>0</v>
      </c>
      <c r="AY440" s="170">
        <f>'Projection - England'!$E$13*'Eng19'!AP440</f>
        <v>577.18260329657085</v>
      </c>
      <c r="AZ440" s="170">
        <f>'Projection - England'!$E$13*'Eng19'!AQ440</f>
        <v>0</v>
      </c>
      <c r="BA440" s="170">
        <f>'Projection - England'!$F$13*'Eng19'!AP440</f>
        <v>1184.5304386579819</v>
      </c>
      <c r="BB440" s="170">
        <f>'Projection - England'!$F$13*'Eng19'!AQ440</f>
        <v>0</v>
      </c>
      <c r="BC440" s="170">
        <f>'Projection - England'!$G$13*'Eng19'!AP440</f>
        <v>582.80300501538954</v>
      </c>
      <c r="BD440" s="170">
        <f>'Projection - England'!$G$13*'Eng19'!AQ440</f>
        <v>0</v>
      </c>
    </row>
    <row r="441" spans="1:56" ht="19.95" customHeight="1">
      <c r="A441" s="132" t="s">
        <v>466</v>
      </c>
      <c r="B441" s="20" t="s">
        <v>460</v>
      </c>
      <c r="C441" s="20" t="s">
        <v>21</v>
      </c>
      <c r="D441" s="153">
        <v>2154.4053347877298</v>
      </c>
      <c r="E441" s="154">
        <v>3131.0640153793665</v>
      </c>
      <c r="F441" s="155">
        <v>20231.961652474678</v>
      </c>
      <c r="G441" s="156">
        <v>17549.781380512843</v>
      </c>
      <c r="H441" s="157">
        <v>2242.9516595103601</v>
      </c>
      <c r="I441" s="158">
        <v>0</v>
      </c>
      <c r="J441" s="159">
        <v>940.24260668618695</v>
      </c>
      <c r="K441" s="160">
        <v>0</v>
      </c>
      <c r="L441" s="161">
        <v>903.45781925352799</v>
      </c>
      <c r="M441" s="162">
        <v>0</v>
      </c>
      <c r="N441" s="163">
        <v>4.7658481627959501</v>
      </c>
      <c r="O441" s="164">
        <v>364.39982668646724</v>
      </c>
      <c r="P441" s="170">
        <f t="shared" si="165"/>
        <v>47523.030143453951</v>
      </c>
      <c r="Q441" s="86">
        <f t="shared" si="180"/>
        <v>-0.94506059310872403</v>
      </c>
      <c r="R441" s="86">
        <f t="shared" si="181"/>
        <v>0</v>
      </c>
      <c r="S441" s="86">
        <f t="shared" si="182"/>
        <v>0</v>
      </c>
      <c r="T441" s="86">
        <f t="shared" si="183"/>
        <v>0</v>
      </c>
      <c r="U441" s="86">
        <f t="shared" si="184"/>
        <v>-8.8357360441388269E-2</v>
      </c>
      <c r="V441" s="86">
        <f t="shared" si="185"/>
        <v>0</v>
      </c>
      <c r="W441" s="86">
        <f t="shared" si="186"/>
        <v>0</v>
      </c>
      <c r="X441" s="86">
        <f t="shared" si="187"/>
        <v>0</v>
      </c>
      <c r="Y441" s="86">
        <f t="shared" si="188"/>
        <v>0</v>
      </c>
      <c r="Z441" s="86">
        <f t="shared" si="189"/>
        <v>0</v>
      </c>
      <c r="AA441" s="86">
        <f t="shared" si="190"/>
        <v>0</v>
      </c>
      <c r="AB441" s="86">
        <f t="shared" si="191"/>
        <v>0</v>
      </c>
      <c r="AD441" s="170">
        <f t="shared" si="166"/>
        <v>-2036.0435834910911</v>
      </c>
      <c r="AE441" s="170">
        <f t="shared" si="167"/>
        <v>0</v>
      </c>
      <c r="AF441" s="170">
        <f t="shared" si="168"/>
        <v>0</v>
      </c>
      <c r="AG441" s="170">
        <f t="shared" si="169"/>
        <v>0</v>
      </c>
      <c r="AH441" s="170">
        <f t="shared" si="170"/>
        <v>-198.18128823196685</v>
      </c>
      <c r="AI441" s="170">
        <f t="shared" si="171"/>
        <v>0</v>
      </c>
      <c r="AJ441" s="170">
        <f t="shared" si="172"/>
        <v>0</v>
      </c>
      <c r="AK441" s="170">
        <f t="shared" si="173"/>
        <v>0</v>
      </c>
      <c r="AL441" s="170">
        <f t="shared" si="174"/>
        <v>0</v>
      </c>
      <c r="AM441" s="170">
        <f t="shared" si="175"/>
        <v>0</v>
      </c>
      <c r="AN441" s="170">
        <f t="shared" si="176"/>
        <v>0</v>
      </c>
      <c r="AO441" s="170">
        <f t="shared" si="177"/>
        <v>0</v>
      </c>
      <c r="AP441" s="170">
        <f t="shared" si="178"/>
        <v>2234.2248717230577</v>
      </c>
      <c r="AQ441" s="170">
        <f t="shared" si="179"/>
        <v>0</v>
      </c>
      <c r="AR441" s="170"/>
      <c r="AS441" s="170">
        <f>'Projection - England'!$B$13*'Eng19'!AP441</f>
        <v>0</v>
      </c>
      <c r="AT441" s="170">
        <f>'Projection - England'!$B$13*'Eng19'!AQ441</f>
        <v>0</v>
      </c>
      <c r="AU441" s="170">
        <f>'Projection - England'!$C$13*'Eng19'!AP441</f>
        <v>1237.9849624120161</v>
      </c>
      <c r="AV441" s="170">
        <f>'Projection - England'!$C$13*'Eng19'!AQ441</f>
        <v>0</v>
      </c>
      <c r="AW441" s="170">
        <f>'Projection - England'!$D$13*'Eng19'!AP441</f>
        <v>0</v>
      </c>
      <c r="AX441" s="170">
        <f>'Projection - England'!$D$13*'Eng19'!AQ441</f>
        <v>0</v>
      </c>
      <c r="AY441" s="170">
        <f>'Projection - England'!$E$13*'Eng19'!AP441</f>
        <v>245.25843834902909</v>
      </c>
      <c r="AZ441" s="170">
        <f>'Projection - England'!$E$13*'Eng19'!AQ441</f>
        <v>0</v>
      </c>
      <c r="BA441" s="170">
        <f>'Projection - England'!$F$13*'Eng19'!AP441</f>
        <v>503.33479197548274</v>
      </c>
      <c r="BB441" s="170">
        <f>'Projection - England'!$F$13*'Eng19'!AQ441</f>
        <v>0</v>
      </c>
      <c r="BC441" s="170">
        <f>'Projection - England'!$G$13*'Eng19'!AP441</f>
        <v>247.64667898653042</v>
      </c>
      <c r="BD441" s="170">
        <f>'Projection - England'!$G$13*'Eng19'!AQ441</f>
        <v>0</v>
      </c>
    </row>
    <row r="442" spans="1:56" ht="19.95" customHeight="1">
      <c r="A442" s="132" t="s">
        <v>467</v>
      </c>
      <c r="B442" s="20" t="s">
        <v>460</v>
      </c>
      <c r="C442" s="20" t="s">
        <v>21</v>
      </c>
      <c r="D442" s="153">
        <v>8438.1752095279408</v>
      </c>
      <c r="E442" s="154">
        <v>12263.461442190659</v>
      </c>
      <c r="F442" s="155">
        <v>10214.15252032737</v>
      </c>
      <c r="G442" s="156">
        <v>8860.0476215826457</v>
      </c>
      <c r="H442" s="157">
        <v>1979.2963317499</v>
      </c>
      <c r="I442" s="158">
        <v>0</v>
      </c>
      <c r="J442" s="159">
        <v>969.29168182239005</v>
      </c>
      <c r="K442" s="160">
        <v>0</v>
      </c>
      <c r="L442" s="161">
        <v>1706.2156199906001</v>
      </c>
      <c r="M442" s="162">
        <v>0</v>
      </c>
      <c r="N442" s="163">
        <v>4.5354874182145917</v>
      </c>
      <c r="O442" s="164">
        <v>346.78629546738495</v>
      </c>
      <c r="P442" s="170">
        <f t="shared" si="165"/>
        <v>44781.962210077108</v>
      </c>
      <c r="Q442" s="86">
        <f t="shared" si="180"/>
        <v>-0.94506059310872403</v>
      </c>
      <c r="R442" s="86">
        <f t="shared" si="181"/>
        <v>0</v>
      </c>
      <c r="S442" s="86">
        <f t="shared" si="182"/>
        <v>0</v>
      </c>
      <c r="T442" s="86">
        <f t="shared" si="183"/>
        <v>0</v>
      </c>
      <c r="U442" s="86">
        <f t="shared" si="184"/>
        <v>-8.8357360441388269E-2</v>
      </c>
      <c r="V442" s="86">
        <f t="shared" si="185"/>
        <v>0</v>
      </c>
      <c r="W442" s="86">
        <f t="shared" si="186"/>
        <v>0</v>
      </c>
      <c r="X442" s="86">
        <f t="shared" si="187"/>
        <v>0</v>
      </c>
      <c r="Y442" s="86">
        <f t="shared" si="188"/>
        <v>0</v>
      </c>
      <c r="Z442" s="86">
        <f t="shared" si="189"/>
        <v>0</v>
      </c>
      <c r="AA442" s="86">
        <f t="shared" si="190"/>
        <v>0</v>
      </c>
      <c r="AB442" s="86">
        <f t="shared" si="191"/>
        <v>0</v>
      </c>
      <c r="AD442" s="170">
        <f t="shared" si="166"/>
        <v>-7974.5868682718074</v>
      </c>
      <c r="AE442" s="170">
        <f t="shared" si="167"/>
        <v>0</v>
      </c>
      <c r="AF442" s="170">
        <f t="shared" si="168"/>
        <v>0</v>
      </c>
      <c r="AG442" s="170">
        <f t="shared" si="169"/>
        <v>0</v>
      </c>
      <c r="AH442" s="170">
        <f t="shared" si="170"/>
        <v>-174.88539940474354</v>
      </c>
      <c r="AI442" s="170">
        <f t="shared" si="171"/>
        <v>0</v>
      </c>
      <c r="AJ442" s="170">
        <f t="shared" si="172"/>
        <v>0</v>
      </c>
      <c r="AK442" s="170">
        <f t="shared" si="173"/>
        <v>0</v>
      </c>
      <c r="AL442" s="170">
        <f t="shared" si="174"/>
        <v>0</v>
      </c>
      <c r="AM442" s="170">
        <f t="shared" si="175"/>
        <v>0</v>
      </c>
      <c r="AN442" s="170">
        <f t="shared" si="176"/>
        <v>0</v>
      </c>
      <c r="AO442" s="170">
        <f t="shared" si="177"/>
        <v>0</v>
      </c>
      <c r="AP442" s="170">
        <f t="shared" si="178"/>
        <v>8149.4722676765505</v>
      </c>
      <c r="AQ442" s="170">
        <f t="shared" si="179"/>
        <v>0</v>
      </c>
      <c r="AR442" s="170"/>
      <c r="AS442" s="170">
        <f>'Projection - England'!$B$13*'Eng19'!AP442</f>
        <v>0</v>
      </c>
      <c r="AT442" s="170">
        <f>'Projection - England'!$B$13*'Eng19'!AQ442</f>
        <v>0</v>
      </c>
      <c r="AU442" s="170">
        <f>'Projection - England'!$C$13*'Eng19'!AP442</f>
        <v>4515.6260887905328</v>
      </c>
      <c r="AV442" s="170">
        <f>'Projection - England'!$C$13*'Eng19'!AQ442</f>
        <v>0</v>
      </c>
      <c r="AW442" s="170">
        <f>'Projection - England'!$D$13*'Eng19'!AP442</f>
        <v>0</v>
      </c>
      <c r="AX442" s="170">
        <f>'Projection - England'!$D$13*'Eng19'!AQ442</f>
        <v>0</v>
      </c>
      <c r="AY442" s="170">
        <f>'Projection - England'!$E$13*'Eng19'!AP442</f>
        <v>894.59519810896768</v>
      </c>
      <c r="AZ442" s="170">
        <f>'Projection - England'!$E$13*'Eng19'!AQ442</f>
        <v>0</v>
      </c>
      <c r="BA442" s="170">
        <f>'Projection - England'!$F$13*'Eng19'!AP442</f>
        <v>1835.9445284473552</v>
      </c>
      <c r="BB442" s="170">
        <f>'Projection - England'!$F$13*'Eng19'!AQ442</f>
        <v>0</v>
      </c>
      <c r="BC442" s="170">
        <f>'Projection - England'!$G$13*'Eng19'!AP442</f>
        <v>903.30645232969664</v>
      </c>
      <c r="BD442" s="170">
        <f>'Projection - England'!$G$13*'Eng19'!AQ442</f>
        <v>0</v>
      </c>
    </row>
    <row r="443" spans="1:56" ht="19.95" customHeight="1">
      <c r="A443" s="132" t="s">
        <v>468</v>
      </c>
      <c r="B443" s="20" t="s">
        <v>460</v>
      </c>
      <c r="C443" s="20" t="s">
        <v>21</v>
      </c>
      <c r="D443" s="153">
        <v>4222.0480444089262</v>
      </c>
      <c r="E443" s="154">
        <v>6136.0332197441912</v>
      </c>
      <c r="F443" s="155">
        <v>16223.678813178563</v>
      </c>
      <c r="G443" s="156">
        <v>14072.882365517728</v>
      </c>
      <c r="H443" s="157">
        <v>1771.31528619184</v>
      </c>
      <c r="I443" s="158">
        <v>0</v>
      </c>
      <c r="J443" s="159">
        <v>732.15574519773702</v>
      </c>
      <c r="K443" s="160">
        <v>0</v>
      </c>
      <c r="L443" s="161">
        <v>921.86904735794803</v>
      </c>
      <c r="M443" s="162">
        <v>0</v>
      </c>
      <c r="N443" s="163">
        <v>1.9538201863060383</v>
      </c>
      <c r="O443" s="164">
        <v>149.39035255557818</v>
      </c>
      <c r="P443" s="170">
        <f t="shared" si="165"/>
        <v>44231.326694338815</v>
      </c>
      <c r="Q443" s="86">
        <f t="shared" si="180"/>
        <v>-0.94506059310872403</v>
      </c>
      <c r="R443" s="86">
        <f t="shared" si="181"/>
        <v>0</v>
      </c>
      <c r="S443" s="86">
        <f t="shared" si="182"/>
        <v>0</v>
      </c>
      <c r="T443" s="86">
        <f t="shared" si="183"/>
        <v>0</v>
      </c>
      <c r="U443" s="86">
        <f t="shared" si="184"/>
        <v>-8.8357360441388269E-2</v>
      </c>
      <c r="V443" s="86">
        <f t="shared" si="185"/>
        <v>0</v>
      </c>
      <c r="W443" s="86">
        <f t="shared" si="186"/>
        <v>0</v>
      </c>
      <c r="X443" s="86">
        <f t="shared" si="187"/>
        <v>0</v>
      </c>
      <c r="Y443" s="86">
        <f t="shared" si="188"/>
        <v>0</v>
      </c>
      <c r="Z443" s="86">
        <f t="shared" si="189"/>
        <v>0</v>
      </c>
      <c r="AA443" s="86">
        <f t="shared" si="190"/>
        <v>0</v>
      </c>
      <c r="AB443" s="86">
        <f t="shared" si="191"/>
        <v>0</v>
      </c>
      <c r="AD443" s="170">
        <f t="shared" si="166"/>
        <v>-3990.0912289826283</v>
      </c>
      <c r="AE443" s="170">
        <f t="shared" si="167"/>
        <v>0</v>
      </c>
      <c r="AF443" s="170">
        <f t="shared" si="168"/>
        <v>0</v>
      </c>
      <c r="AG443" s="170">
        <f t="shared" si="169"/>
        <v>0</v>
      </c>
      <c r="AH443" s="170">
        <f t="shared" si="170"/>
        <v>-156.50874319739322</v>
      </c>
      <c r="AI443" s="170">
        <f t="shared" si="171"/>
        <v>0</v>
      </c>
      <c r="AJ443" s="170">
        <f t="shared" si="172"/>
        <v>0</v>
      </c>
      <c r="AK443" s="170">
        <f t="shared" si="173"/>
        <v>0</v>
      </c>
      <c r="AL443" s="170">
        <f t="shared" si="174"/>
        <v>0</v>
      </c>
      <c r="AM443" s="170">
        <f t="shared" si="175"/>
        <v>0</v>
      </c>
      <c r="AN443" s="170">
        <f t="shared" si="176"/>
        <v>0</v>
      </c>
      <c r="AO443" s="170">
        <f t="shared" si="177"/>
        <v>0</v>
      </c>
      <c r="AP443" s="170">
        <f t="shared" si="178"/>
        <v>4146.5999721800217</v>
      </c>
      <c r="AQ443" s="170">
        <f t="shared" si="179"/>
        <v>0</v>
      </c>
      <c r="AR443" s="170"/>
      <c r="AS443" s="170">
        <f>'Projection - England'!$B$13*'Eng19'!AP443</f>
        <v>0</v>
      </c>
      <c r="AT443" s="170">
        <f>'Projection - England'!$B$13*'Eng19'!AQ443</f>
        <v>0</v>
      </c>
      <c r="AU443" s="170">
        <f>'Projection - England'!$C$13*'Eng19'!AP443</f>
        <v>2297.6328281306783</v>
      </c>
      <c r="AV443" s="170">
        <f>'Projection - England'!$C$13*'Eng19'!AQ443</f>
        <v>0</v>
      </c>
      <c r="AW443" s="170">
        <f>'Projection - England'!$D$13*'Eng19'!AP443</f>
        <v>0</v>
      </c>
      <c r="AX443" s="170">
        <f>'Projection - England'!$D$13*'Eng19'!AQ443</f>
        <v>0</v>
      </c>
      <c r="AY443" s="170">
        <f>'Projection - England'!$E$13*'Eng19'!AP443</f>
        <v>455.18633621274091</v>
      </c>
      <c r="AZ443" s="170">
        <f>'Projection - England'!$E$13*'Eng19'!AQ443</f>
        <v>0</v>
      </c>
      <c r="BA443" s="170">
        <f>'Projection - England'!$F$13*'Eng19'!AP443</f>
        <v>934.16202675837121</v>
      </c>
      <c r="BB443" s="170">
        <f>'Projection - England'!$F$13*'Eng19'!AQ443</f>
        <v>0</v>
      </c>
      <c r="BC443" s="170">
        <f>'Projection - England'!$G$13*'Eng19'!AP443</f>
        <v>459.61878107823236</v>
      </c>
      <c r="BD443" s="170">
        <f>'Projection - England'!$G$13*'Eng19'!AQ443</f>
        <v>0</v>
      </c>
    </row>
    <row r="444" spans="1:56" ht="19.95" customHeight="1">
      <c r="A444" s="132" t="s">
        <v>469</v>
      </c>
      <c r="B444" s="20" t="s">
        <v>460</v>
      </c>
      <c r="C444" s="20" t="s">
        <v>21</v>
      </c>
      <c r="D444" s="153">
        <v>6275.3321394492796</v>
      </c>
      <c r="E444" s="154">
        <v>9120.1346047164279</v>
      </c>
      <c r="F444" s="155">
        <v>15010.335346394386</v>
      </c>
      <c r="G444" s="156">
        <v>13020.393588240353</v>
      </c>
      <c r="H444" s="157">
        <v>3139.37134013894</v>
      </c>
      <c r="I444" s="158">
        <v>0</v>
      </c>
      <c r="J444" s="159">
        <v>1816.1882630626001</v>
      </c>
      <c r="K444" s="160">
        <v>0</v>
      </c>
      <c r="L444" s="161">
        <v>1441.5462030532501</v>
      </c>
      <c r="M444" s="162">
        <v>0</v>
      </c>
      <c r="N444" s="163">
        <v>2.4755056206470401</v>
      </c>
      <c r="O444" s="164">
        <v>189.27875759179517</v>
      </c>
      <c r="P444" s="170">
        <f t="shared" si="165"/>
        <v>50015.055748267681</v>
      </c>
      <c r="Q444" s="86">
        <f t="shared" si="180"/>
        <v>-0.94506059310872403</v>
      </c>
      <c r="R444" s="86">
        <f t="shared" si="181"/>
        <v>0</v>
      </c>
      <c r="S444" s="86">
        <f t="shared" si="182"/>
        <v>0</v>
      </c>
      <c r="T444" s="86">
        <f t="shared" si="183"/>
        <v>0</v>
      </c>
      <c r="U444" s="86">
        <f t="shared" si="184"/>
        <v>-8.8357360441388269E-2</v>
      </c>
      <c r="V444" s="86">
        <f t="shared" si="185"/>
        <v>0</v>
      </c>
      <c r="W444" s="86">
        <f t="shared" si="186"/>
        <v>0</v>
      </c>
      <c r="X444" s="86">
        <f t="shared" si="187"/>
        <v>0</v>
      </c>
      <c r="Y444" s="86">
        <f t="shared" si="188"/>
        <v>0</v>
      </c>
      <c r="Z444" s="86">
        <f t="shared" si="189"/>
        <v>0</v>
      </c>
      <c r="AA444" s="86">
        <f t="shared" si="190"/>
        <v>0</v>
      </c>
      <c r="AB444" s="86">
        <f t="shared" si="191"/>
        <v>0</v>
      </c>
      <c r="AD444" s="170">
        <f t="shared" si="166"/>
        <v>-5930.5691136621745</v>
      </c>
      <c r="AE444" s="170">
        <f t="shared" si="167"/>
        <v>0</v>
      </c>
      <c r="AF444" s="170">
        <f t="shared" si="168"/>
        <v>0</v>
      </c>
      <c r="AG444" s="170">
        <f t="shared" si="169"/>
        <v>0</v>
      </c>
      <c r="AH444" s="170">
        <f t="shared" si="170"/>
        <v>-277.38656506002047</v>
      </c>
      <c r="AI444" s="170">
        <f t="shared" si="171"/>
        <v>0</v>
      </c>
      <c r="AJ444" s="170">
        <f t="shared" si="172"/>
        <v>0</v>
      </c>
      <c r="AK444" s="170">
        <f t="shared" si="173"/>
        <v>0</v>
      </c>
      <c r="AL444" s="170">
        <f t="shared" si="174"/>
        <v>0</v>
      </c>
      <c r="AM444" s="170">
        <f t="shared" si="175"/>
        <v>0</v>
      </c>
      <c r="AN444" s="170">
        <f t="shared" si="176"/>
        <v>0</v>
      </c>
      <c r="AO444" s="170">
        <f t="shared" si="177"/>
        <v>0</v>
      </c>
      <c r="AP444" s="170">
        <f t="shared" si="178"/>
        <v>6207.9556787221945</v>
      </c>
      <c r="AQ444" s="170">
        <f t="shared" si="179"/>
        <v>0</v>
      </c>
      <c r="AR444" s="170"/>
      <c r="AS444" s="170">
        <f>'Projection - England'!$B$13*'Eng19'!AP444</f>
        <v>0</v>
      </c>
      <c r="AT444" s="170">
        <f>'Projection - England'!$B$13*'Eng19'!AQ444</f>
        <v>0</v>
      </c>
      <c r="AU444" s="170">
        <f>'Projection - England'!$C$13*'Eng19'!AP444</f>
        <v>3439.8309117610575</v>
      </c>
      <c r="AV444" s="170">
        <f>'Projection - England'!$C$13*'Eng19'!AQ444</f>
        <v>0</v>
      </c>
      <c r="AW444" s="170">
        <f>'Projection - England'!$D$13*'Eng19'!AP444</f>
        <v>0</v>
      </c>
      <c r="AX444" s="170">
        <f>'Projection - England'!$D$13*'Eng19'!AQ444</f>
        <v>0</v>
      </c>
      <c r="AY444" s="170">
        <f>'Projection - England'!$E$13*'Eng19'!AP444</f>
        <v>681.46834026119461</v>
      </c>
      <c r="AZ444" s="170">
        <f>'Projection - England'!$E$13*'Eng19'!AQ444</f>
        <v>0</v>
      </c>
      <c r="BA444" s="170">
        <f>'Projection - England'!$F$13*'Eng19'!AP444</f>
        <v>1398.55218679616</v>
      </c>
      <c r="BB444" s="170">
        <f>'Projection - England'!$F$13*'Eng19'!AQ444</f>
        <v>0</v>
      </c>
      <c r="BC444" s="170">
        <f>'Projection - England'!$G$13*'Eng19'!AP444</f>
        <v>688.10423990378399</v>
      </c>
      <c r="BD444" s="170">
        <f>'Projection - England'!$G$13*'Eng19'!AQ444</f>
        <v>0</v>
      </c>
    </row>
    <row r="445" spans="1:56" ht="19.95" customHeight="1">
      <c r="A445" s="132" t="s">
        <v>470</v>
      </c>
      <c r="B445" s="20" t="s">
        <v>460</v>
      </c>
      <c r="C445" s="20" t="s">
        <v>21</v>
      </c>
      <c r="D445" s="153">
        <v>5191.6070447205211</v>
      </c>
      <c r="E445" s="154">
        <v>7545.1233513196103</v>
      </c>
      <c r="F445" s="155">
        <v>12875.327878602915</v>
      </c>
      <c r="G445" s="156">
        <v>11168.42713293029</v>
      </c>
      <c r="H445" s="157">
        <v>3419.4692058619598</v>
      </c>
      <c r="I445" s="158">
        <v>0</v>
      </c>
      <c r="J445" s="159">
        <v>503.18930010122</v>
      </c>
      <c r="K445" s="160">
        <v>0</v>
      </c>
      <c r="L445" s="161">
        <v>1826.2645308573599</v>
      </c>
      <c r="M445" s="162">
        <v>0</v>
      </c>
      <c r="N445" s="163">
        <v>1.932192493299425</v>
      </c>
      <c r="O445" s="164">
        <v>147.7366851885057</v>
      </c>
      <c r="P445" s="170">
        <f t="shared" si="165"/>
        <v>42679.077322075682</v>
      </c>
      <c r="Q445" s="86">
        <f t="shared" si="180"/>
        <v>-0.94506059310872403</v>
      </c>
      <c r="R445" s="86">
        <f t="shared" si="181"/>
        <v>0</v>
      </c>
      <c r="S445" s="86">
        <f t="shared" si="182"/>
        <v>0</v>
      </c>
      <c r="T445" s="86">
        <f t="shared" si="183"/>
        <v>0</v>
      </c>
      <c r="U445" s="86">
        <f t="shared" si="184"/>
        <v>-8.8357360441388269E-2</v>
      </c>
      <c r="V445" s="86">
        <f t="shared" si="185"/>
        <v>0</v>
      </c>
      <c r="W445" s="86">
        <f t="shared" si="186"/>
        <v>0</v>
      </c>
      <c r="X445" s="86">
        <f t="shared" si="187"/>
        <v>0</v>
      </c>
      <c r="Y445" s="86">
        <f t="shared" si="188"/>
        <v>0</v>
      </c>
      <c r="Z445" s="86">
        <f t="shared" si="189"/>
        <v>0</v>
      </c>
      <c r="AA445" s="86">
        <f t="shared" si="190"/>
        <v>0</v>
      </c>
      <c r="AB445" s="86">
        <f t="shared" si="191"/>
        <v>0</v>
      </c>
      <c r="AD445" s="170">
        <f t="shared" si="166"/>
        <v>-4906.3832328710059</v>
      </c>
      <c r="AE445" s="170">
        <f t="shared" si="167"/>
        <v>0</v>
      </c>
      <c r="AF445" s="170">
        <f t="shared" si="168"/>
        <v>0</v>
      </c>
      <c r="AG445" s="170">
        <f t="shared" si="169"/>
        <v>0</v>
      </c>
      <c r="AH445" s="170">
        <f t="shared" si="170"/>
        <v>-302.13527314057291</v>
      </c>
      <c r="AI445" s="170">
        <f t="shared" si="171"/>
        <v>0</v>
      </c>
      <c r="AJ445" s="170">
        <f t="shared" si="172"/>
        <v>0</v>
      </c>
      <c r="AK445" s="170">
        <f t="shared" si="173"/>
        <v>0</v>
      </c>
      <c r="AL445" s="170">
        <f t="shared" si="174"/>
        <v>0</v>
      </c>
      <c r="AM445" s="170">
        <f t="shared" si="175"/>
        <v>0</v>
      </c>
      <c r="AN445" s="170">
        <f t="shared" si="176"/>
        <v>0</v>
      </c>
      <c r="AO445" s="170">
        <f t="shared" si="177"/>
        <v>0</v>
      </c>
      <c r="AP445" s="170">
        <f t="shared" si="178"/>
        <v>5208.5185060115791</v>
      </c>
      <c r="AQ445" s="170">
        <f t="shared" si="179"/>
        <v>0</v>
      </c>
      <c r="AR445" s="170"/>
      <c r="AS445" s="170">
        <f>'Projection - England'!$B$13*'Eng19'!AP445</f>
        <v>0</v>
      </c>
      <c r="AT445" s="170">
        <f>'Projection - England'!$B$13*'Eng19'!AQ445</f>
        <v>0</v>
      </c>
      <c r="AU445" s="170">
        <f>'Projection - England'!$C$13*'Eng19'!AP445</f>
        <v>2886.0423444817429</v>
      </c>
      <c r="AV445" s="170">
        <f>'Projection - England'!$C$13*'Eng19'!AQ445</f>
        <v>0</v>
      </c>
      <c r="AW445" s="170">
        <f>'Projection - England'!$D$13*'Eng19'!AP445</f>
        <v>0</v>
      </c>
      <c r="AX445" s="170">
        <f>'Projection - England'!$D$13*'Eng19'!AQ445</f>
        <v>0</v>
      </c>
      <c r="AY445" s="170">
        <f>'Projection - England'!$E$13*'Eng19'!AP445</f>
        <v>571.75673365020248</v>
      </c>
      <c r="AZ445" s="170">
        <f>'Projection - England'!$E$13*'Eng19'!AQ445</f>
        <v>0</v>
      </c>
      <c r="BA445" s="170">
        <f>'Projection - England'!$F$13*'Eng19'!AP445</f>
        <v>1173.3951277258689</v>
      </c>
      <c r="BB445" s="170">
        <f>'Projection - England'!$F$13*'Eng19'!AQ445</f>
        <v>0</v>
      </c>
      <c r="BC445" s="170">
        <f>'Projection - England'!$G$13*'Eng19'!AP445</f>
        <v>577.32430015376633</v>
      </c>
      <c r="BD445" s="170">
        <f>'Projection - England'!$G$13*'Eng19'!AQ445</f>
        <v>0</v>
      </c>
    </row>
    <row r="446" spans="1:56" ht="19.95" customHeight="1">
      <c r="A446" s="132" t="s">
        <v>471</v>
      </c>
      <c r="B446" s="20" t="s">
        <v>460</v>
      </c>
      <c r="C446" s="20" t="s">
        <v>21</v>
      </c>
      <c r="D446" s="153">
        <v>14025.013456379738</v>
      </c>
      <c r="E446" s="154">
        <v>20382.98654362026</v>
      </c>
      <c r="F446" s="155">
        <v>6052.1726167218558</v>
      </c>
      <c r="G446" s="156">
        <v>5249.8273832781442</v>
      </c>
      <c r="H446" s="157">
        <v>6779</v>
      </c>
      <c r="I446" s="158">
        <v>0</v>
      </c>
      <c r="J446" s="159">
        <v>1783</v>
      </c>
      <c r="K446" s="160">
        <v>0</v>
      </c>
      <c r="L446" s="161">
        <v>0</v>
      </c>
      <c r="M446" s="162">
        <v>0</v>
      </c>
      <c r="N446" s="163">
        <v>0</v>
      </c>
      <c r="O446" s="164">
        <v>0</v>
      </c>
      <c r="P446" s="170">
        <f t="shared" si="165"/>
        <v>54272</v>
      </c>
      <c r="Q446" s="86">
        <f t="shared" si="180"/>
        <v>-0.94506059310872403</v>
      </c>
      <c r="R446" s="86">
        <f t="shared" si="181"/>
        <v>0</v>
      </c>
      <c r="S446" s="86">
        <f t="shared" si="182"/>
        <v>0</v>
      </c>
      <c r="T446" s="86">
        <f t="shared" si="183"/>
        <v>0</v>
      </c>
      <c r="U446" s="86">
        <f t="shared" si="184"/>
        <v>-8.8357360441388269E-2</v>
      </c>
      <c r="V446" s="86">
        <f t="shared" si="185"/>
        <v>0</v>
      </c>
      <c r="W446" s="86">
        <f t="shared" si="186"/>
        <v>0</v>
      </c>
      <c r="X446" s="86">
        <f t="shared" si="187"/>
        <v>0</v>
      </c>
      <c r="Y446" s="86">
        <f t="shared" si="188"/>
        <v>0</v>
      </c>
      <c r="Z446" s="86">
        <f t="shared" si="189"/>
        <v>0</v>
      </c>
      <c r="AA446" s="86">
        <f t="shared" si="190"/>
        <v>0</v>
      </c>
      <c r="AB446" s="86">
        <f t="shared" si="191"/>
        <v>0</v>
      </c>
      <c r="AD446" s="170">
        <f t="shared" si="166"/>
        <v>-13254.487535444072</v>
      </c>
      <c r="AE446" s="170">
        <f t="shared" si="167"/>
        <v>0</v>
      </c>
      <c r="AF446" s="170">
        <f t="shared" si="168"/>
        <v>0</v>
      </c>
      <c r="AG446" s="170">
        <f t="shared" si="169"/>
        <v>0</v>
      </c>
      <c r="AH446" s="170">
        <f t="shared" si="170"/>
        <v>-598.97454643217111</v>
      </c>
      <c r="AI446" s="170">
        <f t="shared" si="171"/>
        <v>0</v>
      </c>
      <c r="AJ446" s="170">
        <f t="shared" si="172"/>
        <v>0</v>
      </c>
      <c r="AK446" s="170">
        <f t="shared" si="173"/>
        <v>0</v>
      </c>
      <c r="AL446" s="170">
        <f t="shared" si="174"/>
        <v>0</v>
      </c>
      <c r="AM446" s="170">
        <f t="shared" si="175"/>
        <v>0</v>
      </c>
      <c r="AN446" s="170">
        <f t="shared" si="176"/>
        <v>0</v>
      </c>
      <c r="AO446" s="170">
        <f t="shared" si="177"/>
        <v>0</v>
      </c>
      <c r="AP446" s="170">
        <f t="shared" si="178"/>
        <v>13853.462081876243</v>
      </c>
      <c r="AQ446" s="170">
        <f t="shared" si="179"/>
        <v>0</v>
      </c>
      <c r="AR446" s="170"/>
      <c r="AS446" s="170">
        <f>'Projection - England'!$B$13*'Eng19'!AP446</f>
        <v>0</v>
      </c>
      <c r="AT446" s="170">
        <f>'Projection - England'!$B$13*'Eng19'!AQ446</f>
        <v>0</v>
      </c>
      <c r="AU446" s="170">
        <f>'Projection - England'!$C$13*'Eng19'!AP446</f>
        <v>7676.2092982526419</v>
      </c>
      <c r="AV446" s="170">
        <f>'Projection - England'!$C$13*'Eng19'!AQ446</f>
        <v>0</v>
      </c>
      <c r="AW446" s="170">
        <f>'Projection - England'!$D$13*'Eng19'!AP446</f>
        <v>0</v>
      </c>
      <c r="AX446" s="170">
        <f>'Projection - England'!$D$13*'Eng19'!AQ446</f>
        <v>0</v>
      </c>
      <c r="AY446" s="170">
        <f>'Projection - England'!$E$13*'Eng19'!AP446</f>
        <v>1520.7414969416805</v>
      </c>
      <c r="AZ446" s="170">
        <f>'Projection - England'!$E$13*'Eng19'!AQ446</f>
        <v>0</v>
      </c>
      <c r="BA446" s="170">
        <f>'Projection - England'!$F$13*'Eng19'!AP446</f>
        <v>3120.9613425097268</v>
      </c>
      <c r="BB446" s="170">
        <f>'Projection - England'!$F$13*'Eng19'!AQ446</f>
        <v>0</v>
      </c>
      <c r="BC446" s="170">
        <f>'Projection - England'!$G$13*'Eng19'!AP446</f>
        <v>1535.5499441721979</v>
      </c>
      <c r="BD446" s="170">
        <f>'Projection - England'!$G$13*'Eng19'!AQ446</f>
        <v>0</v>
      </c>
    </row>
    <row r="447" spans="1:56" ht="19.95" customHeight="1">
      <c r="A447" s="132" t="s">
        <v>472</v>
      </c>
      <c r="B447" s="20" t="s">
        <v>460</v>
      </c>
      <c r="C447" s="20" t="s">
        <v>21</v>
      </c>
      <c r="D447" s="153">
        <v>12048.924603888197</v>
      </c>
      <c r="E447" s="154">
        <v>17511.075396111803</v>
      </c>
      <c r="F447" s="155">
        <v>8066.7075117941986</v>
      </c>
      <c r="G447" s="156">
        <v>6997.2924882058014</v>
      </c>
      <c r="H447" s="157">
        <v>2681</v>
      </c>
      <c r="I447" s="158">
        <v>0</v>
      </c>
      <c r="J447" s="159">
        <v>1433</v>
      </c>
      <c r="K447" s="160">
        <v>0</v>
      </c>
      <c r="L447" s="161">
        <v>0</v>
      </c>
      <c r="M447" s="162">
        <v>0</v>
      </c>
      <c r="N447" s="163">
        <v>0</v>
      </c>
      <c r="O447" s="164">
        <v>0</v>
      </c>
      <c r="P447" s="170">
        <f t="shared" si="165"/>
        <v>48738</v>
      </c>
      <c r="Q447" s="86">
        <f t="shared" si="180"/>
        <v>-0.94506059310872403</v>
      </c>
      <c r="R447" s="86">
        <f t="shared" si="181"/>
        <v>0</v>
      </c>
      <c r="S447" s="86">
        <f t="shared" si="182"/>
        <v>0</v>
      </c>
      <c r="T447" s="86">
        <f t="shared" si="183"/>
        <v>0</v>
      </c>
      <c r="U447" s="86">
        <f t="shared" si="184"/>
        <v>-8.8357360441388269E-2</v>
      </c>
      <c r="V447" s="86">
        <f t="shared" si="185"/>
        <v>0</v>
      </c>
      <c r="W447" s="86">
        <f t="shared" si="186"/>
        <v>0</v>
      </c>
      <c r="X447" s="86">
        <f t="shared" si="187"/>
        <v>0</v>
      </c>
      <c r="Y447" s="86">
        <f t="shared" si="188"/>
        <v>0</v>
      </c>
      <c r="Z447" s="86">
        <f t="shared" si="189"/>
        <v>0</v>
      </c>
      <c r="AA447" s="86">
        <f t="shared" si="190"/>
        <v>0</v>
      </c>
      <c r="AB447" s="86">
        <f t="shared" si="191"/>
        <v>0</v>
      </c>
      <c r="AD447" s="170">
        <f t="shared" si="166"/>
        <v>-11386.963832472878</v>
      </c>
      <c r="AE447" s="170">
        <f t="shared" si="167"/>
        <v>0</v>
      </c>
      <c r="AF447" s="170">
        <f t="shared" si="168"/>
        <v>0</v>
      </c>
      <c r="AG447" s="170">
        <f t="shared" si="169"/>
        <v>0</v>
      </c>
      <c r="AH447" s="170">
        <f t="shared" si="170"/>
        <v>-236.88608334336195</v>
      </c>
      <c r="AI447" s="170">
        <f t="shared" si="171"/>
        <v>0</v>
      </c>
      <c r="AJ447" s="170">
        <f t="shared" si="172"/>
        <v>0</v>
      </c>
      <c r="AK447" s="170">
        <f t="shared" si="173"/>
        <v>0</v>
      </c>
      <c r="AL447" s="170">
        <f t="shared" si="174"/>
        <v>0</v>
      </c>
      <c r="AM447" s="170">
        <f t="shared" si="175"/>
        <v>0</v>
      </c>
      <c r="AN447" s="170">
        <f t="shared" si="176"/>
        <v>0</v>
      </c>
      <c r="AO447" s="170">
        <f t="shared" si="177"/>
        <v>0</v>
      </c>
      <c r="AP447" s="170">
        <f t="shared" si="178"/>
        <v>11623.849915816241</v>
      </c>
      <c r="AQ447" s="170">
        <f t="shared" si="179"/>
        <v>0</v>
      </c>
      <c r="AR447" s="170"/>
      <c r="AS447" s="170">
        <f>'Projection - England'!$B$13*'Eng19'!AP447</f>
        <v>0</v>
      </c>
      <c r="AT447" s="170">
        <f>'Projection - England'!$B$13*'Eng19'!AQ447</f>
        <v>0</v>
      </c>
      <c r="AU447" s="170">
        <f>'Projection - England'!$C$13*'Eng19'!AP447</f>
        <v>6440.7802380325529</v>
      </c>
      <c r="AV447" s="170">
        <f>'Projection - England'!$C$13*'Eng19'!AQ447</f>
        <v>0</v>
      </c>
      <c r="AW447" s="170">
        <f>'Projection - England'!$D$13*'Eng19'!AP447</f>
        <v>0</v>
      </c>
      <c r="AX447" s="170">
        <f>'Projection - England'!$D$13*'Eng19'!AQ447</f>
        <v>0</v>
      </c>
      <c r="AY447" s="170">
        <f>'Projection - England'!$E$13*'Eng19'!AP447</f>
        <v>1275.9894109306829</v>
      </c>
      <c r="AZ447" s="170">
        <f>'Projection - England'!$E$13*'Eng19'!AQ447</f>
        <v>0</v>
      </c>
      <c r="BA447" s="170">
        <f>'Projection - England'!$F$13*'Eng19'!AP447</f>
        <v>2618.6657186478674</v>
      </c>
      <c r="BB447" s="170">
        <f>'Projection - England'!$F$13*'Eng19'!AQ447</f>
        <v>0</v>
      </c>
      <c r="BC447" s="170">
        <f>'Projection - England'!$G$13*'Eng19'!AP447</f>
        <v>1288.4145482051413</v>
      </c>
      <c r="BD447" s="170">
        <f>'Projection - England'!$G$13*'Eng19'!AQ447</f>
        <v>0</v>
      </c>
    </row>
    <row r="448" spans="1:56" ht="19.95" customHeight="1">
      <c r="A448" s="132" t="s">
        <v>473</v>
      </c>
      <c r="B448" s="20" t="s">
        <v>460</v>
      </c>
      <c r="C448" s="20" t="s">
        <v>21</v>
      </c>
      <c r="D448" s="153">
        <v>12895.121067950169</v>
      </c>
      <c r="E448" s="154">
        <v>18740.878932049833</v>
      </c>
      <c r="F448" s="155">
        <v>6295.8231688903606</v>
      </c>
      <c r="G448" s="156">
        <v>5461.1768311096394</v>
      </c>
      <c r="H448" s="157">
        <v>0</v>
      </c>
      <c r="I448" s="158">
        <v>0</v>
      </c>
      <c r="J448" s="159">
        <v>2920</v>
      </c>
      <c r="K448" s="160">
        <v>0</v>
      </c>
      <c r="L448" s="161">
        <v>0</v>
      </c>
      <c r="M448" s="162">
        <v>0</v>
      </c>
      <c r="N448" s="163">
        <v>0</v>
      </c>
      <c r="O448" s="164">
        <v>0</v>
      </c>
      <c r="P448" s="170">
        <f t="shared" si="165"/>
        <v>46313</v>
      </c>
      <c r="Q448" s="86">
        <f t="shared" si="180"/>
        <v>-0.94506059310872403</v>
      </c>
      <c r="R448" s="86">
        <f t="shared" si="181"/>
        <v>0</v>
      </c>
      <c r="S448" s="86">
        <f t="shared" si="182"/>
        <v>0</v>
      </c>
      <c r="T448" s="86">
        <f t="shared" si="183"/>
        <v>0</v>
      </c>
      <c r="U448" s="86">
        <f t="shared" si="184"/>
        <v>-8.8357360441388269E-2</v>
      </c>
      <c r="V448" s="86">
        <f t="shared" si="185"/>
        <v>0</v>
      </c>
      <c r="W448" s="86">
        <f t="shared" si="186"/>
        <v>0</v>
      </c>
      <c r="X448" s="86">
        <f t="shared" si="187"/>
        <v>0</v>
      </c>
      <c r="Y448" s="86">
        <f t="shared" si="188"/>
        <v>0</v>
      </c>
      <c r="Z448" s="86">
        <f t="shared" si="189"/>
        <v>0</v>
      </c>
      <c r="AA448" s="86">
        <f t="shared" si="190"/>
        <v>0</v>
      </c>
      <c r="AB448" s="86">
        <f t="shared" si="191"/>
        <v>0</v>
      </c>
      <c r="AD448" s="170">
        <f t="shared" si="166"/>
        <v>-12186.67076468579</v>
      </c>
      <c r="AE448" s="170">
        <f t="shared" si="167"/>
        <v>0</v>
      </c>
      <c r="AF448" s="170">
        <f t="shared" si="168"/>
        <v>0</v>
      </c>
      <c r="AG448" s="170">
        <f t="shared" si="169"/>
        <v>0</v>
      </c>
      <c r="AH448" s="170">
        <f t="shared" si="170"/>
        <v>0</v>
      </c>
      <c r="AI448" s="170">
        <f t="shared" si="171"/>
        <v>0</v>
      </c>
      <c r="AJ448" s="170">
        <f t="shared" si="172"/>
        <v>0</v>
      </c>
      <c r="AK448" s="170">
        <f t="shared" si="173"/>
        <v>0</v>
      </c>
      <c r="AL448" s="170">
        <f t="shared" si="174"/>
        <v>0</v>
      </c>
      <c r="AM448" s="170">
        <f t="shared" si="175"/>
        <v>0</v>
      </c>
      <c r="AN448" s="170">
        <f t="shared" si="176"/>
        <v>0</v>
      </c>
      <c r="AO448" s="170">
        <f t="shared" si="177"/>
        <v>0</v>
      </c>
      <c r="AP448" s="170">
        <f t="shared" si="178"/>
        <v>12186.67076468579</v>
      </c>
      <c r="AQ448" s="170">
        <f t="shared" si="179"/>
        <v>0</v>
      </c>
      <c r="AR448" s="170"/>
      <c r="AS448" s="170">
        <f>'Projection - England'!$B$13*'Eng19'!AP448</f>
        <v>0</v>
      </c>
      <c r="AT448" s="170">
        <f>'Projection - England'!$B$13*'Eng19'!AQ448</f>
        <v>0</v>
      </c>
      <c r="AU448" s="170">
        <f>'Projection - England'!$C$13*'Eng19'!AP448</f>
        <v>6752.6395124730507</v>
      </c>
      <c r="AV448" s="170">
        <f>'Projection - England'!$C$13*'Eng19'!AQ448</f>
        <v>0</v>
      </c>
      <c r="AW448" s="170">
        <f>'Projection - England'!$D$13*'Eng19'!AP448</f>
        <v>0</v>
      </c>
      <c r="AX448" s="170">
        <f>'Projection - England'!$D$13*'Eng19'!AQ448</f>
        <v>0</v>
      </c>
      <c r="AY448" s="170">
        <f>'Projection - England'!$E$13*'Eng19'!AP448</f>
        <v>1337.7721635134903</v>
      </c>
      <c r="AZ448" s="170">
        <f>'Projection - England'!$E$13*'Eng19'!AQ448</f>
        <v>0</v>
      </c>
      <c r="BA448" s="170">
        <f>'Projection - England'!$F$13*'Eng19'!AP448</f>
        <v>2745.4601691396592</v>
      </c>
      <c r="BB448" s="170">
        <f>'Projection - England'!$F$13*'Eng19'!AQ448</f>
        <v>0</v>
      </c>
      <c r="BC448" s="170">
        <f>'Projection - England'!$G$13*'Eng19'!AP448</f>
        <v>1350.7989195595933</v>
      </c>
      <c r="BD448" s="170">
        <f>'Projection - England'!$G$13*'Eng19'!AQ448</f>
        <v>0</v>
      </c>
    </row>
    <row r="449" spans="1:56" ht="19.95" customHeight="1">
      <c r="A449" s="132" t="s">
        <v>474</v>
      </c>
      <c r="B449" s="20" t="s">
        <v>460</v>
      </c>
      <c r="C449" s="20" t="s">
        <v>21</v>
      </c>
      <c r="D449" s="153">
        <v>7031.833248754323</v>
      </c>
      <c r="E449" s="154">
        <v>10219.581102871787</v>
      </c>
      <c r="F449" s="155">
        <v>12489.924301141253</v>
      </c>
      <c r="G449" s="156">
        <v>10834.11706236467</v>
      </c>
      <c r="H449" s="157">
        <v>1887.4560535314699</v>
      </c>
      <c r="I449" s="158">
        <v>0</v>
      </c>
      <c r="J449" s="159">
        <v>1003.16787645368</v>
      </c>
      <c r="K449" s="160">
        <v>0</v>
      </c>
      <c r="L449" s="161">
        <v>2245.46186034934</v>
      </c>
      <c r="M449" s="162">
        <v>0</v>
      </c>
      <c r="N449" s="163">
        <v>3.0185885024291603</v>
      </c>
      <c r="O449" s="164">
        <v>230.80322527053283</v>
      </c>
      <c r="P449" s="170">
        <f t="shared" si="165"/>
        <v>45945.363319239485</v>
      </c>
      <c r="Q449" s="86">
        <f t="shared" si="180"/>
        <v>-0.94506059310872403</v>
      </c>
      <c r="R449" s="86">
        <f t="shared" si="181"/>
        <v>0</v>
      </c>
      <c r="S449" s="86">
        <f t="shared" si="182"/>
        <v>0</v>
      </c>
      <c r="T449" s="86">
        <f t="shared" si="183"/>
        <v>0</v>
      </c>
      <c r="U449" s="86">
        <f t="shared" si="184"/>
        <v>-8.8357360441388269E-2</v>
      </c>
      <c r="V449" s="86">
        <f t="shared" si="185"/>
        <v>0</v>
      </c>
      <c r="W449" s="86">
        <f t="shared" si="186"/>
        <v>0</v>
      </c>
      <c r="X449" s="86">
        <f t="shared" si="187"/>
        <v>0</v>
      </c>
      <c r="Y449" s="86">
        <f t="shared" si="188"/>
        <v>0</v>
      </c>
      <c r="Z449" s="86">
        <f t="shared" si="189"/>
        <v>0</v>
      </c>
      <c r="AA449" s="86">
        <f t="shared" si="190"/>
        <v>0</v>
      </c>
      <c r="AB449" s="86">
        <f t="shared" si="191"/>
        <v>0</v>
      </c>
      <c r="AD449" s="170">
        <f t="shared" si="166"/>
        <v>-6645.5085007094067</v>
      </c>
      <c r="AE449" s="170">
        <f t="shared" si="167"/>
        <v>0</v>
      </c>
      <c r="AF449" s="170">
        <f t="shared" si="168"/>
        <v>0</v>
      </c>
      <c r="AG449" s="170">
        <f t="shared" si="169"/>
        <v>0</v>
      </c>
      <c r="AH449" s="170">
        <f t="shared" si="170"/>
        <v>-166.77063483916032</v>
      </c>
      <c r="AI449" s="170">
        <f t="shared" si="171"/>
        <v>0</v>
      </c>
      <c r="AJ449" s="170">
        <f t="shared" si="172"/>
        <v>0</v>
      </c>
      <c r="AK449" s="170">
        <f t="shared" si="173"/>
        <v>0</v>
      </c>
      <c r="AL449" s="170">
        <f t="shared" si="174"/>
        <v>0</v>
      </c>
      <c r="AM449" s="170">
        <f t="shared" si="175"/>
        <v>0</v>
      </c>
      <c r="AN449" s="170">
        <f t="shared" si="176"/>
        <v>0</v>
      </c>
      <c r="AO449" s="170">
        <f t="shared" si="177"/>
        <v>0</v>
      </c>
      <c r="AP449" s="170">
        <f t="shared" si="178"/>
        <v>6812.279135548567</v>
      </c>
      <c r="AQ449" s="170">
        <f t="shared" si="179"/>
        <v>0</v>
      </c>
      <c r="AR449" s="170"/>
      <c r="AS449" s="170">
        <f>'Projection - England'!$B$13*'Eng19'!AP449</f>
        <v>0</v>
      </c>
      <c r="AT449" s="170">
        <f>'Projection - England'!$B$13*'Eng19'!AQ449</f>
        <v>0</v>
      </c>
      <c r="AU449" s="170">
        <f>'Projection - England'!$C$13*'Eng19'!AP449</f>
        <v>3774.686799121635</v>
      </c>
      <c r="AV449" s="170">
        <f>'Projection - England'!$C$13*'Eng19'!AQ449</f>
        <v>0</v>
      </c>
      <c r="AW449" s="170">
        <f>'Projection - England'!$D$13*'Eng19'!AP449</f>
        <v>0</v>
      </c>
      <c r="AX449" s="170">
        <f>'Projection - England'!$D$13*'Eng19'!AQ449</f>
        <v>0</v>
      </c>
      <c r="AY449" s="170">
        <f>'Projection - England'!$E$13*'Eng19'!AP449</f>
        <v>747.80697481619245</v>
      </c>
      <c r="AZ449" s="170">
        <f>'Projection - England'!$E$13*'Eng19'!AQ449</f>
        <v>0</v>
      </c>
      <c r="BA449" s="170">
        <f>'Projection - England'!$F$13*'Eng19'!AP449</f>
        <v>1534.6965047998451</v>
      </c>
      <c r="BB449" s="170">
        <f>'Projection - England'!$F$13*'Eng19'!AQ449</f>
        <v>0</v>
      </c>
      <c r="BC449" s="170">
        <f>'Projection - England'!$G$13*'Eng19'!AP449</f>
        <v>755.08885681089623</v>
      </c>
      <c r="BD449" s="170">
        <f>'Projection - England'!$G$13*'Eng19'!AQ449</f>
        <v>0</v>
      </c>
    </row>
    <row r="450" spans="1:56" ht="19.95" customHeight="1">
      <c r="A450" s="132" t="s">
        <v>475</v>
      </c>
      <c r="B450" s="20" t="s">
        <v>460</v>
      </c>
      <c r="C450" s="20" t="s">
        <v>21</v>
      </c>
      <c r="D450" s="153">
        <v>8663.348050730654</v>
      </c>
      <c r="E450" s="154">
        <v>12590.71210804552</v>
      </c>
      <c r="F450" s="155">
        <v>11333.657251294439</v>
      </c>
      <c r="G450" s="156">
        <v>9831.1379992929451</v>
      </c>
      <c r="H450" s="157">
        <v>2696.5801993158602</v>
      </c>
      <c r="I450" s="158">
        <v>0</v>
      </c>
      <c r="J450" s="159">
        <v>1429.9193264753401</v>
      </c>
      <c r="K450" s="160">
        <v>0</v>
      </c>
      <c r="L450" s="161">
        <v>1955.6288557478599</v>
      </c>
      <c r="M450" s="162">
        <v>0</v>
      </c>
      <c r="N450" s="163">
        <v>1.4719411402926688</v>
      </c>
      <c r="O450" s="164">
        <v>112.54556966427938</v>
      </c>
      <c r="P450" s="170">
        <f t="shared" si="165"/>
        <v>48615.001301707183</v>
      </c>
      <c r="Q450" s="86">
        <f t="shared" si="180"/>
        <v>-0.94506059310872403</v>
      </c>
      <c r="R450" s="86">
        <f t="shared" si="181"/>
        <v>0</v>
      </c>
      <c r="S450" s="86">
        <f t="shared" si="182"/>
        <v>0</v>
      </c>
      <c r="T450" s="86">
        <f t="shared" si="183"/>
        <v>0</v>
      </c>
      <c r="U450" s="86">
        <f t="shared" si="184"/>
        <v>-8.8357360441388269E-2</v>
      </c>
      <c r="V450" s="86">
        <f t="shared" si="185"/>
        <v>0</v>
      </c>
      <c r="W450" s="86">
        <f t="shared" si="186"/>
        <v>0</v>
      </c>
      <c r="X450" s="86">
        <f t="shared" si="187"/>
        <v>0</v>
      </c>
      <c r="Y450" s="86">
        <f t="shared" si="188"/>
        <v>0</v>
      </c>
      <c r="Z450" s="86">
        <f t="shared" si="189"/>
        <v>0</v>
      </c>
      <c r="AA450" s="86">
        <f t="shared" si="190"/>
        <v>0</v>
      </c>
      <c r="AB450" s="86">
        <f t="shared" si="191"/>
        <v>0</v>
      </c>
      <c r="AD450" s="170">
        <f t="shared" si="166"/>
        <v>-8187.3888471308201</v>
      </c>
      <c r="AE450" s="170">
        <f t="shared" si="167"/>
        <v>0</v>
      </c>
      <c r="AF450" s="170">
        <f t="shared" si="168"/>
        <v>0</v>
      </c>
      <c r="AG450" s="170">
        <f t="shared" si="169"/>
        <v>0</v>
      </c>
      <c r="AH450" s="170">
        <f t="shared" si="170"/>
        <v>-238.26270863006209</v>
      </c>
      <c r="AI450" s="170">
        <f t="shared" si="171"/>
        <v>0</v>
      </c>
      <c r="AJ450" s="170">
        <f t="shared" si="172"/>
        <v>0</v>
      </c>
      <c r="AK450" s="170">
        <f t="shared" si="173"/>
        <v>0</v>
      </c>
      <c r="AL450" s="170">
        <f t="shared" si="174"/>
        <v>0</v>
      </c>
      <c r="AM450" s="170">
        <f t="shared" si="175"/>
        <v>0</v>
      </c>
      <c r="AN450" s="170">
        <f t="shared" si="176"/>
        <v>0</v>
      </c>
      <c r="AO450" s="170">
        <f t="shared" si="177"/>
        <v>0</v>
      </c>
      <c r="AP450" s="170">
        <f t="shared" si="178"/>
        <v>8425.6515557608818</v>
      </c>
      <c r="AQ450" s="170">
        <f t="shared" si="179"/>
        <v>0</v>
      </c>
      <c r="AR450" s="170"/>
      <c r="AS450" s="170">
        <f>'Projection - England'!$B$13*'Eng19'!AP450</f>
        <v>0</v>
      </c>
      <c r="AT450" s="170">
        <f>'Projection - England'!$B$13*'Eng19'!AQ450</f>
        <v>0</v>
      </c>
      <c r="AU450" s="170">
        <f>'Projection - England'!$C$13*'Eng19'!AP450</f>
        <v>4668.6571511089724</v>
      </c>
      <c r="AV450" s="170">
        <f>'Projection - England'!$C$13*'Eng19'!AQ450</f>
        <v>0</v>
      </c>
      <c r="AW450" s="170">
        <f>'Projection - England'!$D$13*'Eng19'!AP450</f>
        <v>0</v>
      </c>
      <c r="AX450" s="170">
        <f>'Projection - England'!$D$13*'Eng19'!AQ450</f>
        <v>0</v>
      </c>
      <c r="AY450" s="170">
        <f>'Projection - England'!$E$13*'Eng19'!AP450</f>
        <v>924.91233482926191</v>
      </c>
      <c r="AZ450" s="170">
        <f>'Projection - England'!$E$13*'Eng19'!AQ450</f>
        <v>0</v>
      </c>
      <c r="BA450" s="170">
        <f>'Projection - England'!$F$13*'Eng19'!AP450</f>
        <v>1898.1632631303405</v>
      </c>
      <c r="BB450" s="170">
        <f>'Projection - England'!$F$13*'Eng19'!AQ450</f>
        <v>0</v>
      </c>
      <c r="BC450" s="170">
        <f>'Projection - England'!$G$13*'Eng19'!AP450</f>
        <v>933.9188066923092</v>
      </c>
      <c r="BD450" s="170">
        <f>'Projection - England'!$G$13*'Eng19'!AQ450</f>
        <v>0</v>
      </c>
    </row>
    <row r="451" spans="1:56" ht="19.95" customHeight="1">
      <c r="A451" s="132" t="s">
        <v>476</v>
      </c>
      <c r="B451" s="20" t="s">
        <v>460</v>
      </c>
      <c r="C451" s="20" t="s">
        <v>21</v>
      </c>
      <c r="D451" s="153">
        <v>7751.2007977303492</v>
      </c>
      <c r="E451" s="154">
        <v>11265.06024742302</v>
      </c>
      <c r="F451" s="155">
        <v>10814.05169047454</v>
      </c>
      <c r="G451" s="156">
        <v>9380.4172954321493</v>
      </c>
      <c r="H451" s="157">
        <v>3591.9637471526798</v>
      </c>
      <c r="I451" s="158">
        <v>0</v>
      </c>
      <c r="J451" s="159">
        <v>1242.9127970709801</v>
      </c>
      <c r="K451" s="160">
        <v>0</v>
      </c>
      <c r="L451" s="161">
        <v>1296.9092839028001</v>
      </c>
      <c r="M451" s="162">
        <v>0</v>
      </c>
      <c r="N451" s="163">
        <v>5.2135568072017877</v>
      </c>
      <c r="O451" s="164">
        <v>398.63191861526451</v>
      </c>
      <c r="P451" s="170">
        <f t="shared" si="165"/>
        <v>45746.361334608984</v>
      </c>
      <c r="Q451" s="86">
        <f t="shared" si="180"/>
        <v>-0.94506059310872403</v>
      </c>
      <c r="R451" s="86">
        <f t="shared" si="181"/>
        <v>0</v>
      </c>
      <c r="S451" s="86">
        <f t="shared" si="182"/>
        <v>0</v>
      </c>
      <c r="T451" s="86">
        <f t="shared" si="183"/>
        <v>0</v>
      </c>
      <c r="U451" s="86">
        <f t="shared" si="184"/>
        <v>-8.8357360441388269E-2</v>
      </c>
      <c r="V451" s="86">
        <f t="shared" si="185"/>
        <v>0</v>
      </c>
      <c r="W451" s="86">
        <f t="shared" si="186"/>
        <v>0</v>
      </c>
      <c r="X451" s="86">
        <f t="shared" si="187"/>
        <v>0</v>
      </c>
      <c r="Y451" s="86">
        <f t="shared" si="188"/>
        <v>0</v>
      </c>
      <c r="Z451" s="86">
        <f t="shared" si="189"/>
        <v>0</v>
      </c>
      <c r="AA451" s="86">
        <f t="shared" si="190"/>
        <v>0</v>
      </c>
      <c r="AB451" s="86">
        <f t="shared" si="191"/>
        <v>0</v>
      </c>
      <c r="AD451" s="170">
        <f t="shared" si="166"/>
        <v>-7325.3544232078584</v>
      </c>
      <c r="AE451" s="170">
        <f t="shared" si="167"/>
        <v>0</v>
      </c>
      <c r="AF451" s="170">
        <f t="shared" si="168"/>
        <v>0</v>
      </c>
      <c r="AG451" s="170">
        <f t="shared" si="169"/>
        <v>0</v>
      </c>
      <c r="AH451" s="170">
        <f t="shared" si="170"/>
        <v>-317.37643549956897</v>
      </c>
      <c r="AI451" s="170">
        <f t="shared" si="171"/>
        <v>0</v>
      </c>
      <c r="AJ451" s="170">
        <f t="shared" si="172"/>
        <v>0</v>
      </c>
      <c r="AK451" s="170">
        <f t="shared" si="173"/>
        <v>0</v>
      </c>
      <c r="AL451" s="170">
        <f t="shared" si="174"/>
        <v>0</v>
      </c>
      <c r="AM451" s="170">
        <f t="shared" si="175"/>
        <v>0</v>
      </c>
      <c r="AN451" s="170">
        <f t="shared" si="176"/>
        <v>0</v>
      </c>
      <c r="AO451" s="170">
        <f t="shared" si="177"/>
        <v>0</v>
      </c>
      <c r="AP451" s="170">
        <f t="shared" si="178"/>
        <v>7642.7308587074276</v>
      </c>
      <c r="AQ451" s="170">
        <f t="shared" si="179"/>
        <v>0</v>
      </c>
      <c r="AR451" s="170"/>
      <c r="AS451" s="170">
        <f>'Projection - England'!$B$13*'Eng19'!AP451</f>
        <v>0</v>
      </c>
      <c r="AT451" s="170">
        <f>'Projection - England'!$B$13*'Eng19'!AQ451</f>
        <v>0</v>
      </c>
      <c r="AU451" s="170">
        <f>'Projection - England'!$C$13*'Eng19'!AP451</f>
        <v>4234.8404561198868</v>
      </c>
      <c r="AV451" s="170">
        <f>'Projection - England'!$C$13*'Eng19'!AQ451</f>
        <v>0</v>
      </c>
      <c r="AW451" s="170">
        <f>'Projection - England'!$D$13*'Eng19'!AP451</f>
        <v>0</v>
      </c>
      <c r="AX451" s="170">
        <f>'Projection - England'!$D$13*'Eng19'!AQ451</f>
        <v>0</v>
      </c>
      <c r="AY451" s="170">
        <f>'Projection - England'!$E$13*'Eng19'!AP451</f>
        <v>838.96847575728884</v>
      </c>
      <c r="AZ451" s="170">
        <f>'Projection - England'!$E$13*'Eng19'!AQ451</f>
        <v>0</v>
      </c>
      <c r="BA451" s="170">
        <f>'Projection - England'!$F$13*'Eng19'!AP451</f>
        <v>1721.7838703609868</v>
      </c>
      <c r="BB451" s="170">
        <f>'Projection - England'!$F$13*'Eng19'!AQ451</f>
        <v>0</v>
      </c>
      <c r="BC451" s="170">
        <f>'Projection - England'!$G$13*'Eng19'!AP451</f>
        <v>847.13805646926687</v>
      </c>
      <c r="BD451" s="170">
        <f>'Projection - England'!$G$13*'Eng19'!AQ451</f>
        <v>0</v>
      </c>
    </row>
    <row r="452" spans="1:56" ht="19.95" customHeight="1">
      <c r="A452" s="132" t="s">
        <v>477</v>
      </c>
      <c r="B452" s="20" t="s">
        <v>460</v>
      </c>
      <c r="C452" s="20" t="s">
        <v>21</v>
      </c>
      <c r="D452" s="153">
        <v>14463.778998486607</v>
      </c>
      <c r="E452" s="154">
        <v>21020.658098687494</v>
      </c>
      <c r="F452" s="155">
        <v>4815.2087510820757</v>
      </c>
      <c r="G452" s="156">
        <v>4176.8495974134248</v>
      </c>
      <c r="H452" s="157">
        <v>6103.5231057467599</v>
      </c>
      <c r="I452" s="158">
        <v>0</v>
      </c>
      <c r="J452" s="159">
        <v>2041.0719117968199</v>
      </c>
      <c r="K452" s="160">
        <v>0</v>
      </c>
      <c r="L452" s="161">
        <v>0</v>
      </c>
      <c r="M452" s="162">
        <v>0</v>
      </c>
      <c r="N452" s="163">
        <v>7.8351286660857467</v>
      </c>
      <c r="O452" s="164">
        <v>599.07899506240722</v>
      </c>
      <c r="P452" s="170">
        <f t="shared" ref="P452:P515" si="192">O452+N452+M452+L452+K452+J452+I452+H452+G452+F452+E452+D452</f>
        <v>53228.004586941679</v>
      </c>
      <c r="Q452" s="86">
        <f t="shared" si="180"/>
        <v>-0.94506059310872403</v>
      </c>
      <c r="R452" s="86">
        <f t="shared" si="181"/>
        <v>0</v>
      </c>
      <c r="S452" s="86">
        <f t="shared" si="182"/>
        <v>0</v>
      </c>
      <c r="T452" s="86">
        <f t="shared" si="183"/>
        <v>0</v>
      </c>
      <c r="U452" s="86">
        <f t="shared" si="184"/>
        <v>-8.8357360441388269E-2</v>
      </c>
      <c r="V452" s="86">
        <f t="shared" si="185"/>
        <v>0</v>
      </c>
      <c r="W452" s="86">
        <f t="shared" si="186"/>
        <v>0</v>
      </c>
      <c r="X452" s="86">
        <f t="shared" si="187"/>
        <v>0</v>
      </c>
      <c r="Y452" s="86">
        <f t="shared" si="188"/>
        <v>0</v>
      </c>
      <c r="Z452" s="86">
        <f t="shared" si="189"/>
        <v>0</v>
      </c>
      <c r="AA452" s="86">
        <f t="shared" si="190"/>
        <v>0</v>
      </c>
      <c r="AB452" s="86">
        <f t="shared" si="191"/>
        <v>0</v>
      </c>
      <c r="AD452" s="170">
        <f t="shared" ref="AD452:AD515" si="193">Q452*D452</f>
        <v>-13669.14755890326</v>
      </c>
      <c r="AE452" s="170">
        <f t="shared" ref="AE452:AE515" si="194">R452*E452</f>
        <v>0</v>
      </c>
      <c r="AF452" s="170">
        <f t="shared" ref="AF452:AF515" si="195">S452*F452</f>
        <v>0</v>
      </c>
      <c r="AG452" s="170">
        <f t="shared" ref="AG452:AG515" si="196">T452*G452</f>
        <v>0</v>
      </c>
      <c r="AH452" s="170">
        <f t="shared" ref="AH452:AH515" si="197">U452*H452</f>
        <v>-539.29119101680806</v>
      </c>
      <c r="AI452" s="170">
        <f t="shared" ref="AI452:AI515" si="198">V452*I452</f>
        <v>0</v>
      </c>
      <c r="AJ452" s="170">
        <f t="shared" ref="AJ452:AJ515" si="199">W452*J452</f>
        <v>0</v>
      </c>
      <c r="AK452" s="170">
        <f t="shared" ref="AK452:AK515" si="200">X452*K452</f>
        <v>0</v>
      </c>
      <c r="AL452" s="170">
        <f t="shared" ref="AL452:AL515" si="201">Y452*L452</f>
        <v>0</v>
      </c>
      <c r="AM452" s="170">
        <f t="shared" ref="AM452:AM515" si="202">Z452*M452</f>
        <v>0</v>
      </c>
      <c r="AN452" s="170">
        <f t="shared" ref="AN452:AN515" si="203">AA452*N452</f>
        <v>0</v>
      </c>
      <c r="AO452" s="170">
        <f t="shared" ref="AO452:AO515" si="204">AB452*O452</f>
        <v>0</v>
      </c>
      <c r="AP452" s="170">
        <f t="shared" ref="AP452:AP515" si="205">-(AD452+AF452+AH452+AJ452+AL452+AN452)</f>
        <v>14208.438749920067</v>
      </c>
      <c r="AQ452" s="170">
        <f t="shared" ref="AQ452:AQ515" si="206">-(AE452+AG452+AI452+AK452+AM452+AO452)</f>
        <v>0</v>
      </c>
      <c r="AR452" s="170"/>
      <c r="AS452" s="170">
        <f>'Projection - England'!$B$13*'Eng19'!AP452</f>
        <v>0</v>
      </c>
      <c r="AT452" s="170">
        <f>'Projection - England'!$B$13*'Eng19'!AQ452</f>
        <v>0</v>
      </c>
      <c r="AU452" s="170">
        <f>'Projection - England'!$C$13*'Eng19'!AP452</f>
        <v>7872.9020226991579</v>
      </c>
      <c r="AV452" s="170">
        <f>'Projection - England'!$C$13*'Eng19'!AQ452</f>
        <v>0</v>
      </c>
      <c r="AW452" s="170">
        <f>'Projection - England'!$D$13*'Eng19'!AP452</f>
        <v>0</v>
      </c>
      <c r="AX452" s="170">
        <f>'Projection - England'!$D$13*'Eng19'!AQ452</f>
        <v>0</v>
      </c>
      <c r="AY452" s="170">
        <f>'Projection - England'!$E$13*'Eng19'!AP452</f>
        <v>1559.7084891888073</v>
      </c>
      <c r="AZ452" s="170">
        <f>'Projection - England'!$E$13*'Eng19'!AQ452</f>
        <v>0</v>
      </c>
      <c r="BA452" s="170">
        <f>'Projection - England'!$F$13*'Eng19'!AP452</f>
        <v>3200.9318547116586</v>
      </c>
      <c r="BB452" s="170">
        <f>'Projection - England'!$F$13*'Eng19'!AQ452</f>
        <v>0</v>
      </c>
      <c r="BC452" s="170">
        <f>'Projection - England'!$G$13*'Eng19'!AP452</f>
        <v>1574.8963833204475</v>
      </c>
      <c r="BD452" s="170">
        <f>'Projection - England'!$G$13*'Eng19'!AQ452</f>
        <v>0</v>
      </c>
    </row>
    <row r="453" spans="1:56" ht="19.95" customHeight="1">
      <c r="A453" s="132" t="s">
        <v>478</v>
      </c>
      <c r="B453" s="20" t="s">
        <v>460</v>
      </c>
      <c r="C453" s="20" t="s">
        <v>21</v>
      </c>
      <c r="D453" s="153">
        <v>10436.818937816179</v>
      </c>
      <c r="E453" s="154">
        <v>15168.152289432523</v>
      </c>
      <c r="F453" s="155">
        <v>7197.1261364437541</v>
      </c>
      <c r="G453" s="156">
        <v>6242.9927671948462</v>
      </c>
      <c r="H453" s="157">
        <v>1304.3441440699601</v>
      </c>
      <c r="I453" s="158">
        <v>0</v>
      </c>
      <c r="J453" s="159">
        <v>828.74787980310202</v>
      </c>
      <c r="K453" s="160">
        <v>0</v>
      </c>
      <c r="L453" s="161">
        <v>0</v>
      </c>
      <c r="M453" s="162">
        <v>0</v>
      </c>
      <c r="N453" s="163">
        <v>0</v>
      </c>
      <c r="O453" s="164">
        <v>0</v>
      </c>
      <c r="P453" s="170">
        <f t="shared" si="192"/>
        <v>41178.182154760361</v>
      </c>
      <c r="Q453" s="86">
        <f t="shared" ref="Q453:Q516" si="207">Q452</f>
        <v>-0.94506059310872403</v>
      </c>
      <c r="R453" s="86">
        <f t="shared" ref="R453:R516" si="208">R452</f>
        <v>0</v>
      </c>
      <c r="S453" s="86">
        <f t="shared" ref="S453:S516" si="209">S452</f>
        <v>0</v>
      </c>
      <c r="T453" s="86">
        <f t="shared" ref="T453:T516" si="210">T452</f>
        <v>0</v>
      </c>
      <c r="U453" s="86">
        <f t="shared" ref="U453:U516" si="211">U452</f>
        <v>-8.8357360441388269E-2</v>
      </c>
      <c r="V453" s="86">
        <f t="shared" ref="V453:V516" si="212">V452</f>
        <v>0</v>
      </c>
      <c r="W453" s="86">
        <f t="shared" ref="W453:W516" si="213">W452</f>
        <v>0</v>
      </c>
      <c r="X453" s="86">
        <f t="shared" ref="X453:X516" si="214">X452</f>
        <v>0</v>
      </c>
      <c r="Y453" s="86">
        <f t="shared" ref="Y453:Y516" si="215">Y452</f>
        <v>0</v>
      </c>
      <c r="Z453" s="86">
        <f t="shared" ref="Z453:Z516" si="216">Z452</f>
        <v>0</v>
      </c>
      <c r="AA453" s="86">
        <f t="shared" ref="AA453:AA516" si="217">AA452</f>
        <v>0</v>
      </c>
      <c r="AB453" s="86">
        <f t="shared" ref="AB453:AB516" si="218">AB452</f>
        <v>0</v>
      </c>
      <c r="AD453" s="170">
        <f t="shared" si="193"/>
        <v>-9863.4262955409213</v>
      </c>
      <c r="AE453" s="170">
        <f t="shared" si="194"/>
        <v>0</v>
      </c>
      <c r="AF453" s="170">
        <f t="shared" si="195"/>
        <v>0</v>
      </c>
      <c r="AG453" s="170">
        <f t="shared" si="196"/>
        <v>0</v>
      </c>
      <c r="AH453" s="170">
        <f t="shared" si="197"/>
        <v>-115.24840567720354</v>
      </c>
      <c r="AI453" s="170">
        <f t="shared" si="198"/>
        <v>0</v>
      </c>
      <c r="AJ453" s="170">
        <f t="shared" si="199"/>
        <v>0</v>
      </c>
      <c r="AK453" s="170">
        <f t="shared" si="200"/>
        <v>0</v>
      </c>
      <c r="AL453" s="170">
        <f t="shared" si="201"/>
        <v>0</v>
      </c>
      <c r="AM453" s="170">
        <f t="shared" si="202"/>
        <v>0</v>
      </c>
      <c r="AN453" s="170">
        <f t="shared" si="203"/>
        <v>0</v>
      </c>
      <c r="AO453" s="170">
        <f t="shared" si="204"/>
        <v>0</v>
      </c>
      <c r="AP453" s="170">
        <f t="shared" si="205"/>
        <v>9978.674701218124</v>
      </c>
      <c r="AQ453" s="170">
        <f t="shared" si="206"/>
        <v>0</v>
      </c>
      <c r="AR453" s="170"/>
      <c r="AS453" s="170">
        <f>'Projection - England'!$B$13*'Eng19'!AP453</f>
        <v>0</v>
      </c>
      <c r="AT453" s="170">
        <f>'Projection - England'!$B$13*'Eng19'!AQ453</f>
        <v>0</v>
      </c>
      <c r="AU453" s="170">
        <f>'Projection - England'!$C$13*'Eng19'!AP453</f>
        <v>5529.1879439969462</v>
      </c>
      <c r="AV453" s="170">
        <f>'Projection - England'!$C$13*'Eng19'!AQ453</f>
        <v>0</v>
      </c>
      <c r="AW453" s="170">
        <f>'Projection - England'!$D$13*'Eng19'!AP453</f>
        <v>0</v>
      </c>
      <c r="AX453" s="170">
        <f>'Projection - England'!$D$13*'Eng19'!AQ453</f>
        <v>0</v>
      </c>
      <c r="AY453" s="170">
        <f>'Projection - England'!$E$13*'Eng19'!AP453</f>
        <v>1095.3929503641666</v>
      </c>
      <c r="AZ453" s="170">
        <f>'Projection - England'!$E$13*'Eng19'!AQ453</f>
        <v>0</v>
      </c>
      <c r="BA453" s="170">
        <f>'Projection - England'!$F$13*'Eng19'!AP453</f>
        <v>2248.0343041992651</v>
      </c>
      <c r="BB453" s="170">
        <f>'Projection - England'!$F$13*'Eng19'!AQ453</f>
        <v>0</v>
      </c>
      <c r="BC453" s="170">
        <f>'Projection - England'!$G$13*'Eng19'!AP453</f>
        <v>1106.0595026577485</v>
      </c>
      <c r="BD453" s="170">
        <f>'Projection - England'!$G$13*'Eng19'!AQ453</f>
        <v>0</v>
      </c>
    </row>
    <row r="454" spans="1:56" ht="19.95" customHeight="1">
      <c r="A454" s="132" t="s">
        <v>479</v>
      </c>
      <c r="B454" s="20" t="s">
        <v>460</v>
      </c>
      <c r="C454" s="20" t="s">
        <v>21</v>
      </c>
      <c r="D454" s="153">
        <v>10675.553725610962</v>
      </c>
      <c r="E454" s="154">
        <v>15515.112952411537</v>
      </c>
      <c r="F454" s="155">
        <v>7504.1586927779608</v>
      </c>
      <c r="G454" s="156">
        <v>6509.3215756871396</v>
      </c>
      <c r="H454" s="157">
        <v>1785.6964022759701</v>
      </c>
      <c r="I454" s="158">
        <v>0</v>
      </c>
      <c r="J454" s="159">
        <v>928.32675033660598</v>
      </c>
      <c r="K454" s="160">
        <v>0</v>
      </c>
      <c r="L454" s="161">
        <v>0</v>
      </c>
      <c r="M454" s="162">
        <v>0</v>
      </c>
      <c r="N454" s="163">
        <v>6.9800541449700555</v>
      </c>
      <c r="O454" s="164">
        <v>533.69944526244592</v>
      </c>
      <c r="P454" s="170">
        <f t="shared" si="192"/>
        <v>43458.849598507593</v>
      </c>
      <c r="Q454" s="86">
        <f t="shared" si="207"/>
        <v>-0.94506059310872403</v>
      </c>
      <c r="R454" s="86">
        <f t="shared" si="208"/>
        <v>0</v>
      </c>
      <c r="S454" s="86">
        <f t="shared" si="209"/>
        <v>0</v>
      </c>
      <c r="T454" s="86">
        <f t="shared" si="210"/>
        <v>0</v>
      </c>
      <c r="U454" s="86">
        <f t="shared" si="211"/>
        <v>-8.8357360441388269E-2</v>
      </c>
      <c r="V454" s="86">
        <f t="shared" si="212"/>
        <v>0</v>
      </c>
      <c r="W454" s="86">
        <f t="shared" si="213"/>
        <v>0</v>
      </c>
      <c r="X454" s="86">
        <f t="shared" si="214"/>
        <v>0</v>
      </c>
      <c r="Y454" s="86">
        <f t="shared" si="215"/>
        <v>0</v>
      </c>
      <c r="Z454" s="86">
        <f t="shared" si="216"/>
        <v>0</v>
      </c>
      <c r="AA454" s="86">
        <f t="shared" si="217"/>
        <v>0</v>
      </c>
      <c r="AB454" s="86">
        <f t="shared" si="218"/>
        <v>0</v>
      </c>
      <c r="AD454" s="170">
        <f t="shared" si="193"/>
        <v>-10089.045135689945</v>
      </c>
      <c r="AE454" s="170">
        <f t="shared" si="194"/>
        <v>0</v>
      </c>
      <c r="AF454" s="170">
        <f t="shared" si="195"/>
        <v>0</v>
      </c>
      <c r="AG454" s="170">
        <f t="shared" si="196"/>
        <v>0</v>
      </c>
      <c r="AH454" s="170">
        <f t="shared" si="197"/>
        <v>-157.77942065478814</v>
      </c>
      <c r="AI454" s="170">
        <f t="shared" si="198"/>
        <v>0</v>
      </c>
      <c r="AJ454" s="170">
        <f t="shared" si="199"/>
        <v>0</v>
      </c>
      <c r="AK454" s="170">
        <f t="shared" si="200"/>
        <v>0</v>
      </c>
      <c r="AL454" s="170">
        <f t="shared" si="201"/>
        <v>0</v>
      </c>
      <c r="AM454" s="170">
        <f t="shared" si="202"/>
        <v>0</v>
      </c>
      <c r="AN454" s="170">
        <f t="shared" si="203"/>
        <v>0</v>
      </c>
      <c r="AO454" s="170">
        <f t="shared" si="204"/>
        <v>0</v>
      </c>
      <c r="AP454" s="170">
        <f t="shared" si="205"/>
        <v>10246.824556344733</v>
      </c>
      <c r="AQ454" s="170">
        <f t="shared" si="206"/>
        <v>0</v>
      </c>
      <c r="AR454" s="170"/>
      <c r="AS454" s="170">
        <f>'Projection - England'!$B$13*'Eng19'!AP454</f>
        <v>0</v>
      </c>
      <c r="AT454" s="170">
        <f>'Projection - England'!$B$13*'Eng19'!AQ454</f>
        <v>0</v>
      </c>
      <c r="AU454" s="170">
        <f>'Projection - England'!$C$13*'Eng19'!AP454</f>
        <v>5677.7698940598721</v>
      </c>
      <c r="AV454" s="170">
        <f>'Projection - England'!$C$13*'Eng19'!AQ454</f>
        <v>0</v>
      </c>
      <c r="AW454" s="170">
        <f>'Projection - England'!$D$13*'Eng19'!AP454</f>
        <v>0</v>
      </c>
      <c r="AX454" s="170">
        <f>'Projection - England'!$D$13*'Eng19'!AQ454</f>
        <v>0</v>
      </c>
      <c r="AY454" s="170">
        <f>'Projection - England'!$E$13*'Eng19'!AP454</f>
        <v>1124.8286690083471</v>
      </c>
      <c r="AZ454" s="170">
        <f>'Projection - England'!$E$13*'Eng19'!AQ454</f>
        <v>0</v>
      </c>
      <c r="BA454" s="170">
        <f>'Projection - England'!$F$13*'Eng19'!AP454</f>
        <v>2308.4441372722977</v>
      </c>
      <c r="BB454" s="170">
        <f>'Projection - England'!$F$13*'Eng19'!AQ454</f>
        <v>0</v>
      </c>
      <c r="BC454" s="170">
        <f>'Projection - England'!$G$13*'Eng19'!AP454</f>
        <v>1135.7818560042183</v>
      </c>
      <c r="BD454" s="170">
        <f>'Projection - England'!$G$13*'Eng19'!AQ454</f>
        <v>0</v>
      </c>
    </row>
    <row r="455" spans="1:56" ht="19.95" customHeight="1">
      <c r="A455" s="132" t="s">
        <v>480</v>
      </c>
      <c r="B455" s="20" t="s">
        <v>460</v>
      </c>
      <c r="C455" s="20" t="s">
        <v>21</v>
      </c>
      <c r="D455" s="153">
        <v>12245.236376279718</v>
      </c>
      <c r="E455" s="154">
        <v>17796.381376562782</v>
      </c>
      <c r="F455" s="155">
        <v>5619.3569293612954</v>
      </c>
      <c r="G455" s="156">
        <v>4874.3906944534037</v>
      </c>
      <c r="H455" s="157">
        <v>6146.6810248278898</v>
      </c>
      <c r="I455" s="158">
        <v>0</v>
      </c>
      <c r="J455" s="159">
        <v>2380.9187258392299</v>
      </c>
      <c r="K455" s="160">
        <v>0</v>
      </c>
      <c r="L455" s="161">
        <v>0</v>
      </c>
      <c r="M455" s="162">
        <v>0</v>
      </c>
      <c r="N455" s="163">
        <v>0</v>
      </c>
      <c r="O455" s="164">
        <v>0</v>
      </c>
      <c r="P455" s="170">
        <f t="shared" si="192"/>
        <v>49062.965127324322</v>
      </c>
      <c r="Q455" s="86">
        <f t="shared" si="207"/>
        <v>-0.94506059310872403</v>
      </c>
      <c r="R455" s="86">
        <f t="shared" si="208"/>
        <v>0</v>
      </c>
      <c r="S455" s="86">
        <f t="shared" si="209"/>
        <v>0</v>
      </c>
      <c r="T455" s="86">
        <f t="shared" si="210"/>
        <v>0</v>
      </c>
      <c r="U455" s="86">
        <f t="shared" si="211"/>
        <v>-8.8357360441388269E-2</v>
      </c>
      <c r="V455" s="86">
        <f t="shared" si="212"/>
        <v>0</v>
      </c>
      <c r="W455" s="86">
        <f t="shared" si="213"/>
        <v>0</v>
      </c>
      <c r="X455" s="86">
        <f t="shared" si="214"/>
        <v>0</v>
      </c>
      <c r="Y455" s="86">
        <f t="shared" si="215"/>
        <v>0</v>
      </c>
      <c r="Z455" s="86">
        <f t="shared" si="216"/>
        <v>0</v>
      </c>
      <c r="AA455" s="86">
        <f t="shared" si="217"/>
        <v>0</v>
      </c>
      <c r="AB455" s="86">
        <f t="shared" si="218"/>
        <v>0</v>
      </c>
      <c r="AD455" s="170">
        <f t="shared" si="193"/>
        <v>-11572.490352523433</v>
      </c>
      <c r="AE455" s="170">
        <f t="shared" si="194"/>
        <v>0</v>
      </c>
      <c r="AF455" s="170">
        <f t="shared" si="195"/>
        <v>0</v>
      </c>
      <c r="AG455" s="170">
        <f t="shared" si="196"/>
        <v>0</v>
      </c>
      <c r="AH455" s="170">
        <f t="shared" si="197"/>
        <v>-543.10451082895975</v>
      </c>
      <c r="AI455" s="170">
        <f t="shared" si="198"/>
        <v>0</v>
      </c>
      <c r="AJ455" s="170">
        <f t="shared" si="199"/>
        <v>0</v>
      </c>
      <c r="AK455" s="170">
        <f t="shared" si="200"/>
        <v>0</v>
      </c>
      <c r="AL455" s="170">
        <f t="shared" si="201"/>
        <v>0</v>
      </c>
      <c r="AM455" s="170">
        <f t="shared" si="202"/>
        <v>0</v>
      </c>
      <c r="AN455" s="170">
        <f t="shared" si="203"/>
        <v>0</v>
      </c>
      <c r="AO455" s="170">
        <f t="shared" si="204"/>
        <v>0</v>
      </c>
      <c r="AP455" s="170">
        <f t="shared" si="205"/>
        <v>12115.594863352393</v>
      </c>
      <c r="AQ455" s="170">
        <f t="shared" si="206"/>
        <v>0</v>
      </c>
      <c r="AR455" s="170"/>
      <c r="AS455" s="170">
        <f>'Projection - England'!$B$13*'Eng19'!AP455</f>
        <v>0</v>
      </c>
      <c r="AT455" s="170">
        <f>'Projection - England'!$B$13*'Eng19'!AQ455</f>
        <v>0</v>
      </c>
      <c r="AU455" s="170">
        <f>'Projection - England'!$C$13*'Eng19'!AP455</f>
        <v>6713.2563249728746</v>
      </c>
      <c r="AV455" s="170">
        <f>'Projection - England'!$C$13*'Eng19'!AQ455</f>
        <v>0</v>
      </c>
      <c r="AW455" s="170">
        <f>'Projection - England'!$D$13*'Eng19'!AP455</f>
        <v>0</v>
      </c>
      <c r="AX455" s="170">
        <f>'Projection - England'!$D$13*'Eng19'!AQ455</f>
        <v>0</v>
      </c>
      <c r="AY455" s="170">
        <f>'Projection - England'!$E$13*'Eng19'!AP455</f>
        <v>1329.9699208718018</v>
      </c>
      <c r="AZ455" s="170">
        <f>'Projection - England'!$E$13*'Eng19'!AQ455</f>
        <v>0</v>
      </c>
      <c r="BA455" s="170">
        <f>'Projection - England'!$F$13*'Eng19'!AP455</f>
        <v>2729.4479160916812</v>
      </c>
      <c r="BB455" s="170">
        <f>'Projection - England'!$F$13*'Eng19'!AQ455</f>
        <v>0</v>
      </c>
      <c r="BC455" s="170">
        <f>'Projection - England'!$G$13*'Eng19'!AP455</f>
        <v>1342.9207014160384</v>
      </c>
      <c r="BD455" s="170">
        <f>'Projection - England'!$G$13*'Eng19'!AQ455</f>
        <v>0</v>
      </c>
    </row>
    <row r="456" spans="1:56" ht="19.95" customHeight="1">
      <c r="A456" s="132" t="s">
        <v>481</v>
      </c>
      <c r="B456" s="20" t="s">
        <v>460</v>
      </c>
      <c r="C456" s="20" t="s">
        <v>21</v>
      </c>
      <c r="D456" s="153">
        <v>13270.691701842758</v>
      </c>
      <c r="E456" s="154">
        <v>19286.707369264579</v>
      </c>
      <c r="F456" s="155">
        <v>5484.4553523545219</v>
      </c>
      <c r="G456" s="156">
        <v>4757.3732136464587</v>
      </c>
      <c r="H456" s="157">
        <v>10881.398610329599</v>
      </c>
      <c r="I456" s="158">
        <v>0</v>
      </c>
      <c r="J456" s="159">
        <v>2481.5782229095598</v>
      </c>
      <c r="K456" s="160">
        <v>0</v>
      </c>
      <c r="L456" s="161">
        <v>40.965923169696701</v>
      </c>
      <c r="M456" s="162">
        <v>0</v>
      </c>
      <c r="N456" s="163">
        <v>6.1760301752367939</v>
      </c>
      <c r="O456" s="164">
        <v>472.22325357221769</v>
      </c>
      <c r="P456" s="170">
        <f t="shared" si="192"/>
        <v>56681.569677264626</v>
      </c>
      <c r="Q456" s="86">
        <f t="shared" si="207"/>
        <v>-0.94506059310872403</v>
      </c>
      <c r="R456" s="86">
        <f t="shared" si="208"/>
        <v>0</v>
      </c>
      <c r="S456" s="86">
        <f t="shared" si="209"/>
        <v>0</v>
      </c>
      <c r="T456" s="86">
        <f t="shared" si="210"/>
        <v>0</v>
      </c>
      <c r="U456" s="86">
        <f t="shared" si="211"/>
        <v>-8.8357360441388269E-2</v>
      </c>
      <c r="V456" s="86">
        <f t="shared" si="212"/>
        <v>0</v>
      </c>
      <c r="W456" s="86">
        <f t="shared" si="213"/>
        <v>0</v>
      </c>
      <c r="X456" s="86">
        <f t="shared" si="214"/>
        <v>0</v>
      </c>
      <c r="Y456" s="86">
        <f t="shared" si="215"/>
        <v>0</v>
      </c>
      <c r="Z456" s="86">
        <f t="shared" si="216"/>
        <v>0</v>
      </c>
      <c r="AA456" s="86">
        <f t="shared" si="217"/>
        <v>0</v>
      </c>
      <c r="AB456" s="86">
        <f t="shared" si="218"/>
        <v>0</v>
      </c>
      <c r="AD456" s="170">
        <f t="shared" si="193"/>
        <v>-12541.60777070654</v>
      </c>
      <c r="AE456" s="170">
        <f t="shared" si="194"/>
        <v>0</v>
      </c>
      <c r="AF456" s="170">
        <f t="shared" si="195"/>
        <v>0</v>
      </c>
      <c r="AG456" s="170">
        <f t="shared" si="196"/>
        <v>0</v>
      </c>
      <c r="AH456" s="170">
        <f t="shared" si="197"/>
        <v>-961.45165911931383</v>
      </c>
      <c r="AI456" s="170">
        <f t="shared" si="198"/>
        <v>0</v>
      </c>
      <c r="AJ456" s="170">
        <f t="shared" si="199"/>
        <v>0</v>
      </c>
      <c r="AK456" s="170">
        <f t="shared" si="200"/>
        <v>0</v>
      </c>
      <c r="AL456" s="170">
        <f t="shared" si="201"/>
        <v>0</v>
      </c>
      <c r="AM456" s="170">
        <f t="shared" si="202"/>
        <v>0</v>
      </c>
      <c r="AN456" s="170">
        <f t="shared" si="203"/>
        <v>0</v>
      </c>
      <c r="AO456" s="170">
        <f t="shared" si="204"/>
        <v>0</v>
      </c>
      <c r="AP456" s="170">
        <f t="shared" si="205"/>
        <v>13503.059429825853</v>
      </c>
      <c r="AQ456" s="170">
        <f t="shared" si="206"/>
        <v>0</v>
      </c>
      <c r="AR456" s="170"/>
      <c r="AS456" s="170">
        <f>'Projection - England'!$B$13*'Eng19'!AP456</f>
        <v>0</v>
      </c>
      <c r="AT456" s="170">
        <f>'Projection - England'!$B$13*'Eng19'!AQ456</f>
        <v>0</v>
      </c>
      <c r="AU456" s="170">
        <f>'Projection - England'!$C$13*'Eng19'!AP456</f>
        <v>7482.0510380354735</v>
      </c>
      <c r="AV456" s="170">
        <f>'Projection - England'!$C$13*'Eng19'!AQ456</f>
        <v>0</v>
      </c>
      <c r="AW456" s="170">
        <f>'Projection - England'!$D$13*'Eng19'!AP456</f>
        <v>0</v>
      </c>
      <c r="AX456" s="170">
        <f>'Projection - England'!$D$13*'Eng19'!AQ456</f>
        <v>0</v>
      </c>
      <c r="AY456" s="170">
        <f>'Projection - England'!$E$13*'Eng19'!AP456</f>
        <v>1482.2766099363901</v>
      </c>
      <c r="AZ456" s="170">
        <f>'Projection - England'!$E$13*'Eng19'!AQ456</f>
        <v>0</v>
      </c>
      <c r="BA456" s="170">
        <f>'Projection - England'!$F$13*'Eng19'!AP456</f>
        <v>3042.0212822634981</v>
      </c>
      <c r="BB456" s="170">
        <f>'Projection - England'!$F$13*'Eng19'!AQ456</f>
        <v>0</v>
      </c>
      <c r="BC456" s="170">
        <f>'Projection - England'!$G$13*'Eng19'!AP456</f>
        <v>1496.7104995904942</v>
      </c>
      <c r="BD456" s="170">
        <f>'Projection - England'!$G$13*'Eng19'!AQ456</f>
        <v>0</v>
      </c>
    </row>
    <row r="457" spans="1:56" ht="19.95" customHeight="1">
      <c r="A457" s="132" t="s">
        <v>482</v>
      </c>
      <c r="B457" s="20" t="s">
        <v>460</v>
      </c>
      <c r="C457" s="20" t="s">
        <v>21</v>
      </c>
      <c r="D457" s="153">
        <v>15132.414981105974</v>
      </c>
      <c r="E457" s="154">
        <v>21992.407486215627</v>
      </c>
      <c r="F457" s="155">
        <v>4122.0196701519571</v>
      </c>
      <c r="G457" s="156">
        <v>3575.5575905064125</v>
      </c>
      <c r="H457" s="157">
        <v>3725.7809345625401</v>
      </c>
      <c r="I457" s="158">
        <v>0</v>
      </c>
      <c r="J457" s="159">
        <v>1734.0806506873</v>
      </c>
      <c r="K457" s="160">
        <v>0</v>
      </c>
      <c r="L457" s="161">
        <v>0</v>
      </c>
      <c r="M457" s="162">
        <v>0</v>
      </c>
      <c r="N457" s="163">
        <v>0</v>
      </c>
      <c r="O457" s="164">
        <v>0</v>
      </c>
      <c r="P457" s="170">
        <f t="shared" si="192"/>
        <v>50282.261313229814</v>
      </c>
      <c r="Q457" s="86">
        <f t="shared" si="207"/>
        <v>-0.94506059310872403</v>
      </c>
      <c r="R457" s="86">
        <f t="shared" si="208"/>
        <v>0</v>
      </c>
      <c r="S457" s="86">
        <f t="shared" si="209"/>
        <v>0</v>
      </c>
      <c r="T457" s="86">
        <f t="shared" si="210"/>
        <v>0</v>
      </c>
      <c r="U457" s="86">
        <f t="shared" si="211"/>
        <v>-8.8357360441388269E-2</v>
      </c>
      <c r="V457" s="86">
        <f t="shared" si="212"/>
        <v>0</v>
      </c>
      <c r="W457" s="86">
        <f t="shared" si="213"/>
        <v>0</v>
      </c>
      <c r="X457" s="86">
        <f t="shared" si="214"/>
        <v>0</v>
      </c>
      <c r="Y457" s="86">
        <f t="shared" si="215"/>
        <v>0</v>
      </c>
      <c r="Z457" s="86">
        <f t="shared" si="216"/>
        <v>0</v>
      </c>
      <c r="AA457" s="86">
        <f t="shared" si="217"/>
        <v>0</v>
      </c>
      <c r="AB457" s="86">
        <f t="shared" si="218"/>
        <v>0</v>
      </c>
      <c r="AD457" s="170">
        <f t="shared" si="193"/>
        <v>-14301.049077211354</v>
      </c>
      <c r="AE457" s="170">
        <f t="shared" si="194"/>
        <v>0</v>
      </c>
      <c r="AF457" s="170">
        <f t="shared" si="195"/>
        <v>0</v>
      </c>
      <c r="AG457" s="170">
        <f t="shared" si="196"/>
        <v>0</v>
      </c>
      <c r="AH457" s="170">
        <f t="shared" si="197"/>
        <v>-329.20016896079477</v>
      </c>
      <c r="AI457" s="170">
        <f t="shared" si="198"/>
        <v>0</v>
      </c>
      <c r="AJ457" s="170">
        <f t="shared" si="199"/>
        <v>0</v>
      </c>
      <c r="AK457" s="170">
        <f t="shared" si="200"/>
        <v>0</v>
      </c>
      <c r="AL457" s="170">
        <f t="shared" si="201"/>
        <v>0</v>
      </c>
      <c r="AM457" s="170">
        <f t="shared" si="202"/>
        <v>0</v>
      </c>
      <c r="AN457" s="170">
        <f t="shared" si="203"/>
        <v>0</v>
      </c>
      <c r="AO457" s="170">
        <f t="shared" si="204"/>
        <v>0</v>
      </c>
      <c r="AP457" s="170">
        <f t="shared" si="205"/>
        <v>14630.249246172149</v>
      </c>
      <c r="AQ457" s="170">
        <f t="shared" si="206"/>
        <v>0</v>
      </c>
      <c r="AR457" s="170"/>
      <c r="AS457" s="170">
        <f>'Projection - England'!$B$13*'Eng19'!AP457</f>
        <v>0</v>
      </c>
      <c r="AT457" s="170">
        <f>'Projection - England'!$B$13*'Eng19'!AQ457</f>
        <v>0</v>
      </c>
      <c r="AU457" s="170">
        <f>'Projection - England'!$C$13*'Eng19'!AP457</f>
        <v>8106.6274001025986</v>
      </c>
      <c r="AV457" s="170">
        <f>'Projection - England'!$C$13*'Eng19'!AQ457</f>
        <v>0</v>
      </c>
      <c r="AW457" s="170">
        <f>'Projection - England'!$D$13*'Eng19'!AP457</f>
        <v>0</v>
      </c>
      <c r="AX457" s="170">
        <f>'Projection - England'!$D$13*'Eng19'!AQ457</f>
        <v>0</v>
      </c>
      <c r="AY457" s="170">
        <f>'Projection - England'!$E$13*'Eng19'!AP457</f>
        <v>1606.0120573297486</v>
      </c>
      <c r="AZ457" s="170">
        <f>'Projection - England'!$E$13*'Eng19'!AQ457</f>
        <v>0</v>
      </c>
      <c r="BA457" s="170">
        <f>'Projection - England'!$F$13*'Eng19'!AP457</f>
        <v>3295.9589493748649</v>
      </c>
      <c r="BB457" s="170">
        <f>'Projection - England'!$F$13*'Eng19'!AQ457</f>
        <v>0</v>
      </c>
      <c r="BC457" s="170">
        <f>'Projection - England'!$G$13*'Eng19'!AP457</f>
        <v>1621.6508393649403</v>
      </c>
      <c r="BD457" s="170">
        <f>'Projection - England'!$G$13*'Eng19'!AQ457</f>
        <v>0</v>
      </c>
    </row>
    <row r="458" spans="1:56" ht="19.95" customHeight="1">
      <c r="A458" s="132" t="s">
        <v>483</v>
      </c>
      <c r="B458" s="20" t="s">
        <v>460</v>
      </c>
      <c r="C458" s="20" t="s">
        <v>21</v>
      </c>
      <c r="D458" s="153">
        <v>13768.008118213922</v>
      </c>
      <c r="E458" s="154">
        <v>20009.472723775081</v>
      </c>
      <c r="F458" s="155">
        <v>5838.1399272050094</v>
      </c>
      <c r="G458" s="156">
        <v>5064.1693154236909</v>
      </c>
      <c r="H458" s="157">
        <v>5416.40487273299</v>
      </c>
      <c r="I458" s="158">
        <v>0</v>
      </c>
      <c r="J458" s="159">
        <v>1706.18988790564</v>
      </c>
      <c r="K458" s="160">
        <v>0</v>
      </c>
      <c r="L458" s="161">
        <v>0</v>
      </c>
      <c r="M458" s="162">
        <v>0</v>
      </c>
      <c r="N458" s="163">
        <v>7.1960557815499078</v>
      </c>
      <c r="O458" s="164">
        <v>550.21506981551909</v>
      </c>
      <c r="P458" s="170">
        <f t="shared" si="192"/>
        <v>52359.795970853404</v>
      </c>
      <c r="Q458" s="86">
        <f t="shared" si="207"/>
        <v>-0.94506059310872403</v>
      </c>
      <c r="R458" s="86">
        <f t="shared" si="208"/>
        <v>0</v>
      </c>
      <c r="S458" s="86">
        <f t="shared" si="209"/>
        <v>0</v>
      </c>
      <c r="T458" s="86">
        <f t="shared" si="210"/>
        <v>0</v>
      </c>
      <c r="U458" s="86">
        <f t="shared" si="211"/>
        <v>-8.8357360441388269E-2</v>
      </c>
      <c r="V458" s="86">
        <f t="shared" si="212"/>
        <v>0</v>
      </c>
      <c r="W458" s="86">
        <f t="shared" si="213"/>
        <v>0</v>
      </c>
      <c r="X458" s="86">
        <f t="shared" si="214"/>
        <v>0</v>
      </c>
      <c r="Y458" s="86">
        <f t="shared" si="215"/>
        <v>0</v>
      </c>
      <c r="Z458" s="86">
        <f t="shared" si="216"/>
        <v>0</v>
      </c>
      <c r="AA458" s="86">
        <f t="shared" si="217"/>
        <v>0</v>
      </c>
      <c r="AB458" s="86">
        <f t="shared" si="218"/>
        <v>0</v>
      </c>
      <c r="AD458" s="170">
        <f t="shared" si="193"/>
        <v>-13011.601918124976</v>
      </c>
      <c r="AE458" s="170">
        <f t="shared" si="194"/>
        <v>0</v>
      </c>
      <c r="AF458" s="170">
        <f t="shared" si="195"/>
        <v>0</v>
      </c>
      <c r="AG458" s="170">
        <f t="shared" si="196"/>
        <v>0</v>
      </c>
      <c r="AH458" s="170">
        <f t="shared" si="197"/>
        <v>-478.57923763656055</v>
      </c>
      <c r="AI458" s="170">
        <f t="shared" si="198"/>
        <v>0</v>
      </c>
      <c r="AJ458" s="170">
        <f t="shared" si="199"/>
        <v>0</v>
      </c>
      <c r="AK458" s="170">
        <f t="shared" si="200"/>
        <v>0</v>
      </c>
      <c r="AL458" s="170">
        <f t="shared" si="201"/>
        <v>0</v>
      </c>
      <c r="AM458" s="170">
        <f t="shared" si="202"/>
        <v>0</v>
      </c>
      <c r="AN458" s="170">
        <f t="shared" si="203"/>
        <v>0</v>
      </c>
      <c r="AO458" s="170">
        <f t="shared" si="204"/>
        <v>0</v>
      </c>
      <c r="AP458" s="170">
        <f t="shared" si="205"/>
        <v>13490.181155761537</v>
      </c>
      <c r="AQ458" s="170">
        <f t="shared" si="206"/>
        <v>0</v>
      </c>
      <c r="AR458" s="170"/>
      <c r="AS458" s="170">
        <f>'Projection - England'!$B$13*'Eng19'!AP458</f>
        <v>0</v>
      </c>
      <c r="AT458" s="170">
        <f>'Projection - England'!$B$13*'Eng19'!AQ458</f>
        <v>0</v>
      </c>
      <c r="AU458" s="170">
        <f>'Projection - England'!$C$13*'Eng19'!AP458</f>
        <v>7474.9151808372017</v>
      </c>
      <c r="AV458" s="170">
        <f>'Projection - England'!$C$13*'Eng19'!AQ458</f>
        <v>0</v>
      </c>
      <c r="AW458" s="170">
        <f>'Projection - England'!$D$13*'Eng19'!AP458</f>
        <v>0</v>
      </c>
      <c r="AX458" s="170">
        <f>'Projection - England'!$D$13*'Eng19'!AQ458</f>
        <v>0</v>
      </c>
      <c r="AY458" s="170">
        <f>'Projection - England'!$E$13*'Eng19'!AP458</f>
        <v>1480.8629181340921</v>
      </c>
      <c r="AZ458" s="170">
        <f>'Projection - England'!$E$13*'Eng19'!AQ458</f>
        <v>0</v>
      </c>
      <c r="BA458" s="170">
        <f>'Projection - England'!$F$13*'Eng19'!AP458</f>
        <v>3039.1200150369068</v>
      </c>
      <c r="BB458" s="170">
        <f>'Projection - England'!$F$13*'Eng19'!AQ458</f>
        <v>0</v>
      </c>
      <c r="BC458" s="170">
        <f>'Projection - England'!$G$13*'Eng19'!AP458</f>
        <v>1495.2830417533398</v>
      </c>
      <c r="BD458" s="170">
        <f>'Projection - England'!$G$13*'Eng19'!AQ458</f>
        <v>0</v>
      </c>
    </row>
    <row r="459" spans="1:56" ht="19.95" customHeight="1">
      <c r="A459" s="132" t="s">
        <v>484</v>
      </c>
      <c r="B459" s="20" t="s">
        <v>460</v>
      </c>
      <c r="C459" s="20" t="s">
        <v>21</v>
      </c>
      <c r="D459" s="153">
        <v>12358.903394701996</v>
      </c>
      <c r="E459" s="154">
        <v>17961.577175779705</v>
      </c>
      <c r="F459" s="155">
        <v>5343.0459222217223</v>
      </c>
      <c r="G459" s="156">
        <v>4634.7106351678185</v>
      </c>
      <c r="H459" s="157">
        <v>6263.8402830133</v>
      </c>
      <c r="I459" s="158">
        <v>0</v>
      </c>
      <c r="J459" s="159">
        <v>2211.9941258982299</v>
      </c>
      <c r="K459" s="160">
        <v>0</v>
      </c>
      <c r="L459" s="161">
        <v>0</v>
      </c>
      <c r="M459" s="162">
        <v>0</v>
      </c>
      <c r="N459" s="163">
        <v>0</v>
      </c>
      <c r="O459" s="164">
        <v>0</v>
      </c>
      <c r="P459" s="170">
        <f t="shared" si="192"/>
        <v>48774.071536782765</v>
      </c>
      <c r="Q459" s="86">
        <f t="shared" si="207"/>
        <v>-0.94506059310872403</v>
      </c>
      <c r="R459" s="86">
        <f t="shared" si="208"/>
        <v>0</v>
      </c>
      <c r="S459" s="86">
        <f t="shared" si="209"/>
        <v>0</v>
      </c>
      <c r="T459" s="86">
        <f t="shared" si="210"/>
        <v>0</v>
      </c>
      <c r="U459" s="86">
        <f t="shared" si="211"/>
        <v>-8.8357360441388269E-2</v>
      </c>
      <c r="V459" s="86">
        <f t="shared" si="212"/>
        <v>0</v>
      </c>
      <c r="W459" s="86">
        <f t="shared" si="213"/>
        <v>0</v>
      </c>
      <c r="X459" s="86">
        <f t="shared" si="214"/>
        <v>0</v>
      </c>
      <c r="Y459" s="86">
        <f t="shared" si="215"/>
        <v>0</v>
      </c>
      <c r="Z459" s="86">
        <f t="shared" si="216"/>
        <v>0</v>
      </c>
      <c r="AA459" s="86">
        <f t="shared" si="217"/>
        <v>0</v>
      </c>
      <c r="AB459" s="86">
        <f t="shared" si="218"/>
        <v>0</v>
      </c>
      <c r="AD459" s="170">
        <f t="shared" si="193"/>
        <v>-11679.912572370491</v>
      </c>
      <c r="AE459" s="170">
        <f t="shared" si="194"/>
        <v>0</v>
      </c>
      <c r="AF459" s="170">
        <f t="shared" si="195"/>
        <v>0</v>
      </c>
      <c r="AG459" s="170">
        <f t="shared" si="196"/>
        <v>0</v>
      </c>
      <c r="AH459" s="170">
        <f t="shared" si="197"/>
        <v>-553.45639363349369</v>
      </c>
      <c r="AI459" s="170">
        <f t="shared" si="198"/>
        <v>0</v>
      </c>
      <c r="AJ459" s="170">
        <f t="shared" si="199"/>
        <v>0</v>
      </c>
      <c r="AK459" s="170">
        <f t="shared" si="200"/>
        <v>0</v>
      </c>
      <c r="AL459" s="170">
        <f t="shared" si="201"/>
        <v>0</v>
      </c>
      <c r="AM459" s="170">
        <f t="shared" si="202"/>
        <v>0</v>
      </c>
      <c r="AN459" s="170">
        <f t="shared" si="203"/>
        <v>0</v>
      </c>
      <c r="AO459" s="170">
        <f t="shared" si="204"/>
        <v>0</v>
      </c>
      <c r="AP459" s="170">
        <f t="shared" si="205"/>
        <v>12233.368966003985</v>
      </c>
      <c r="AQ459" s="170">
        <f t="shared" si="206"/>
        <v>0</v>
      </c>
      <c r="AR459" s="170"/>
      <c r="AS459" s="170">
        <f>'Projection - England'!$B$13*'Eng19'!AP459</f>
        <v>0</v>
      </c>
      <c r="AT459" s="170">
        <f>'Projection - England'!$B$13*'Eng19'!AQ459</f>
        <v>0</v>
      </c>
      <c r="AU459" s="170">
        <f>'Projection - England'!$C$13*'Eng19'!AP459</f>
        <v>6778.5150059094076</v>
      </c>
      <c r="AV459" s="170">
        <f>'Projection - England'!$C$13*'Eng19'!AQ459</f>
        <v>0</v>
      </c>
      <c r="AW459" s="170">
        <f>'Projection - England'!$D$13*'Eng19'!AP459</f>
        <v>0</v>
      </c>
      <c r="AX459" s="170">
        <f>'Projection - England'!$D$13*'Eng19'!AQ459</f>
        <v>0</v>
      </c>
      <c r="AY459" s="170">
        <f>'Projection - England'!$E$13*'Eng19'!AP459</f>
        <v>1342.8983833823866</v>
      </c>
      <c r="AZ459" s="170">
        <f>'Projection - England'!$E$13*'Eng19'!AQ459</f>
        <v>0</v>
      </c>
      <c r="BA459" s="170">
        <f>'Projection - England'!$F$13*'Eng19'!AP459</f>
        <v>2755.9805199528678</v>
      </c>
      <c r="BB459" s="170">
        <f>'Projection - England'!$F$13*'Eng19'!AQ459</f>
        <v>0</v>
      </c>
      <c r="BC459" s="170">
        <f>'Projection - England'!$G$13*'Eng19'!AP459</f>
        <v>1355.9750567593267</v>
      </c>
      <c r="BD459" s="170">
        <f>'Projection - England'!$G$13*'Eng19'!AQ459</f>
        <v>0</v>
      </c>
    </row>
    <row r="460" spans="1:56" ht="19.95" customHeight="1">
      <c r="A460" s="132" t="s">
        <v>485</v>
      </c>
      <c r="B460" s="20" t="s">
        <v>460</v>
      </c>
      <c r="C460" s="20" t="s">
        <v>21</v>
      </c>
      <c r="D460" s="153">
        <v>10438.616866417329</v>
      </c>
      <c r="E460" s="154">
        <v>15170.765274767449</v>
      </c>
      <c r="F460" s="155">
        <v>9029.5446122652356</v>
      </c>
      <c r="G460" s="156">
        <v>7832.4848886543623</v>
      </c>
      <c r="H460" s="157">
        <v>2553.1999177818602</v>
      </c>
      <c r="I460" s="158">
        <v>0</v>
      </c>
      <c r="J460" s="159">
        <v>1041.4723072818799</v>
      </c>
      <c r="K460" s="160">
        <v>0</v>
      </c>
      <c r="L460" s="161">
        <v>1921</v>
      </c>
      <c r="M460" s="162">
        <v>0</v>
      </c>
      <c r="N460" s="163">
        <v>1.4284621480299557</v>
      </c>
      <c r="O460" s="164">
        <v>109.22113785197004</v>
      </c>
      <c r="P460" s="170">
        <f t="shared" si="192"/>
        <v>48097.733467168116</v>
      </c>
      <c r="Q460" s="86">
        <f t="shared" si="207"/>
        <v>-0.94506059310872403</v>
      </c>
      <c r="R460" s="86">
        <f t="shared" si="208"/>
        <v>0</v>
      </c>
      <c r="S460" s="86">
        <f t="shared" si="209"/>
        <v>0</v>
      </c>
      <c r="T460" s="86">
        <f t="shared" si="210"/>
        <v>0</v>
      </c>
      <c r="U460" s="86">
        <f t="shared" si="211"/>
        <v>-8.8357360441388269E-2</v>
      </c>
      <c r="V460" s="86">
        <f t="shared" si="212"/>
        <v>0</v>
      </c>
      <c r="W460" s="86">
        <f t="shared" si="213"/>
        <v>0</v>
      </c>
      <c r="X460" s="86">
        <f t="shared" si="214"/>
        <v>0</v>
      </c>
      <c r="Y460" s="86">
        <f t="shared" si="215"/>
        <v>0</v>
      </c>
      <c r="Z460" s="86">
        <f t="shared" si="216"/>
        <v>0</v>
      </c>
      <c r="AA460" s="86">
        <f t="shared" si="217"/>
        <v>0</v>
      </c>
      <c r="AB460" s="86">
        <f t="shared" si="218"/>
        <v>0</v>
      </c>
      <c r="AD460" s="170">
        <f t="shared" si="193"/>
        <v>-9865.1254470110907</v>
      </c>
      <c r="AE460" s="170">
        <f t="shared" si="194"/>
        <v>0</v>
      </c>
      <c r="AF460" s="170">
        <f t="shared" si="195"/>
        <v>0</v>
      </c>
      <c r="AG460" s="170">
        <f t="shared" si="196"/>
        <v>0</v>
      </c>
      <c r="AH460" s="170">
        <f t="shared" si="197"/>
        <v>-225.59400541437472</v>
      </c>
      <c r="AI460" s="170">
        <f t="shared" si="198"/>
        <v>0</v>
      </c>
      <c r="AJ460" s="170">
        <f t="shared" si="199"/>
        <v>0</v>
      </c>
      <c r="AK460" s="170">
        <f t="shared" si="200"/>
        <v>0</v>
      </c>
      <c r="AL460" s="170">
        <f t="shared" si="201"/>
        <v>0</v>
      </c>
      <c r="AM460" s="170">
        <f t="shared" si="202"/>
        <v>0</v>
      </c>
      <c r="AN460" s="170">
        <f t="shared" si="203"/>
        <v>0</v>
      </c>
      <c r="AO460" s="170">
        <f t="shared" si="204"/>
        <v>0</v>
      </c>
      <c r="AP460" s="170">
        <f t="shared" si="205"/>
        <v>10090.719452425465</v>
      </c>
      <c r="AQ460" s="170">
        <f t="shared" si="206"/>
        <v>0</v>
      </c>
      <c r="AR460" s="170"/>
      <c r="AS460" s="170">
        <f>'Projection - England'!$B$13*'Eng19'!AP460</f>
        <v>0</v>
      </c>
      <c r="AT460" s="170">
        <f>'Projection - England'!$B$13*'Eng19'!AQ460</f>
        <v>0</v>
      </c>
      <c r="AU460" s="170">
        <f>'Projection - England'!$C$13*'Eng19'!AP460</f>
        <v>5591.2719888338961</v>
      </c>
      <c r="AV460" s="170">
        <f>'Projection - England'!$C$13*'Eng19'!AQ460</f>
        <v>0</v>
      </c>
      <c r="AW460" s="170">
        <f>'Projection - England'!$D$13*'Eng19'!AP460</f>
        <v>0</v>
      </c>
      <c r="AX460" s="170">
        <f>'Projection - England'!$D$13*'Eng19'!AQ460</f>
        <v>0</v>
      </c>
      <c r="AY460" s="170">
        <f>'Projection - England'!$E$13*'Eng19'!AP460</f>
        <v>1107.6924825438102</v>
      </c>
      <c r="AZ460" s="170">
        <f>'Projection - England'!$E$13*'Eng19'!AQ460</f>
        <v>0</v>
      </c>
      <c r="BA460" s="170">
        <f>'Projection - England'!$F$13*'Eng19'!AP460</f>
        <v>2273.2761776806028</v>
      </c>
      <c r="BB460" s="170">
        <f>'Projection - England'!$F$13*'Eng19'!AQ460</f>
        <v>0</v>
      </c>
      <c r="BC460" s="170">
        <f>'Projection - England'!$G$13*'Eng19'!AP460</f>
        <v>1118.4788033671578</v>
      </c>
      <c r="BD460" s="170">
        <f>'Projection - England'!$G$13*'Eng19'!AQ460</f>
        <v>0</v>
      </c>
    </row>
    <row r="461" spans="1:56" ht="19.95" customHeight="1">
      <c r="A461" s="132" t="s">
        <v>486</v>
      </c>
      <c r="B461" s="20" t="s">
        <v>460</v>
      </c>
      <c r="C461" s="20" t="s">
        <v>21</v>
      </c>
      <c r="D461" s="153">
        <v>13249.896780824442</v>
      </c>
      <c r="E461" s="154">
        <v>19256.485466333059</v>
      </c>
      <c r="F461" s="155">
        <v>3756.1021197951582</v>
      </c>
      <c r="G461" s="156">
        <v>3258.1502563901417</v>
      </c>
      <c r="H461" s="157">
        <v>7336.3189751721102</v>
      </c>
      <c r="I461" s="158">
        <v>0</v>
      </c>
      <c r="J461" s="159">
        <v>4759.0812741607697</v>
      </c>
      <c r="K461" s="160">
        <v>0</v>
      </c>
      <c r="L461" s="161">
        <v>0</v>
      </c>
      <c r="M461" s="162">
        <v>0</v>
      </c>
      <c r="N461" s="163">
        <v>0</v>
      </c>
      <c r="O461" s="164">
        <v>0</v>
      </c>
      <c r="P461" s="170">
        <f t="shared" si="192"/>
        <v>51616.034872675686</v>
      </c>
      <c r="Q461" s="86">
        <f t="shared" si="207"/>
        <v>-0.94506059310872403</v>
      </c>
      <c r="R461" s="86">
        <f t="shared" si="208"/>
        <v>0</v>
      </c>
      <c r="S461" s="86">
        <f t="shared" si="209"/>
        <v>0</v>
      </c>
      <c r="T461" s="86">
        <f t="shared" si="210"/>
        <v>0</v>
      </c>
      <c r="U461" s="86">
        <f t="shared" si="211"/>
        <v>-8.8357360441388269E-2</v>
      </c>
      <c r="V461" s="86">
        <f t="shared" si="212"/>
        <v>0</v>
      </c>
      <c r="W461" s="86">
        <f t="shared" si="213"/>
        <v>0</v>
      </c>
      <c r="X461" s="86">
        <f t="shared" si="214"/>
        <v>0</v>
      </c>
      <c r="Y461" s="86">
        <f t="shared" si="215"/>
        <v>0</v>
      </c>
      <c r="Z461" s="86">
        <f t="shared" si="216"/>
        <v>0</v>
      </c>
      <c r="AA461" s="86">
        <f t="shared" si="217"/>
        <v>0</v>
      </c>
      <c r="AB461" s="86">
        <f t="shared" si="218"/>
        <v>0</v>
      </c>
      <c r="AD461" s="170">
        <f t="shared" si="193"/>
        <v>-12521.955310315319</v>
      </c>
      <c r="AE461" s="170">
        <f t="shared" si="194"/>
        <v>0</v>
      </c>
      <c r="AF461" s="170">
        <f t="shared" si="195"/>
        <v>0</v>
      </c>
      <c r="AG461" s="170">
        <f t="shared" si="196"/>
        <v>0</v>
      </c>
      <c r="AH461" s="170">
        <f t="shared" si="197"/>
        <v>-648.21778000227835</v>
      </c>
      <c r="AI461" s="170">
        <f t="shared" si="198"/>
        <v>0</v>
      </c>
      <c r="AJ461" s="170">
        <f t="shared" si="199"/>
        <v>0</v>
      </c>
      <c r="AK461" s="170">
        <f t="shared" si="200"/>
        <v>0</v>
      </c>
      <c r="AL461" s="170">
        <f t="shared" si="201"/>
        <v>0</v>
      </c>
      <c r="AM461" s="170">
        <f t="shared" si="202"/>
        <v>0</v>
      </c>
      <c r="AN461" s="170">
        <f t="shared" si="203"/>
        <v>0</v>
      </c>
      <c r="AO461" s="170">
        <f t="shared" si="204"/>
        <v>0</v>
      </c>
      <c r="AP461" s="170">
        <f t="shared" si="205"/>
        <v>13170.173090317598</v>
      </c>
      <c r="AQ461" s="170">
        <f t="shared" si="206"/>
        <v>0</v>
      </c>
      <c r="AR461" s="170"/>
      <c r="AS461" s="170">
        <f>'Projection - England'!$B$13*'Eng19'!AP461</f>
        <v>0</v>
      </c>
      <c r="AT461" s="170">
        <f>'Projection - England'!$B$13*'Eng19'!AQ461</f>
        <v>0</v>
      </c>
      <c r="AU461" s="170">
        <f>'Projection - England'!$C$13*'Eng19'!AP461</f>
        <v>7297.5985741320628</v>
      </c>
      <c r="AV461" s="170">
        <f>'Projection - England'!$C$13*'Eng19'!AQ461</f>
        <v>0</v>
      </c>
      <c r="AW461" s="170">
        <f>'Projection - England'!$D$13*'Eng19'!AP461</f>
        <v>0</v>
      </c>
      <c r="AX461" s="170">
        <f>'Projection - England'!$D$13*'Eng19'!AQ461</f>
        <v>0</v>
      </c>
      <c r="AY461" s="170">
        <f>'Projection - England'!$E$13*'Eng19'!AP461</f>
        <v>1445.7345479403855</v>
      </c>
      <c r="AZ461" s="170">
        <f>'Projection - England'!$E$13*'Eng19'!AQ461</f>
        <v>0</v>
      </c>
      <c r="BA461" s="170">
        <f>'Projection - England'!$F$13*'Eng19'!AP461</f>
        <v>2967.0273644316512</v>
      </c>
      <c r="BB461" s="170">
        <f>'Projection - England'!$F$13*'Eng19'!AQ461</f>
        <v>0</v>
      </c>
      <c r="BC461" s="170">
        <f>'Projection - England'!$G$13*'Eng19'!AP461</f>
        <v>1459.8126038135015</v>
      </c>
      <c r="BD461" s="170">
        <f>'Projection - England'!$G$13*'Eng19'!AQ461</f>
        <v>0</v>
      </c>
    </row>
    <row r="462" spans="1:56" ht="19.95" customHeight="1">
      <c r="A462" s="132" t="s">
        <v>487</v>
      </c>
      <c r="B462" s="20" t="s">
        <v>460</v>
      </c>
      <c r="C462" s="20" t="s">
        <v>21</v>
      </c>
      <c r="D462" s="153">
        <v>12809.181859773917</v>
      </c>
      <c r="E462" s="154">
        <v>18615.980818456286</v>
      </c>
      <c r="F462" s="155">
        <v>6301.8481775065629</v>
      </c>
      <c r="G462" s="156">
        <v>5466.4030956630377</v>
      </c>
      <c r="H462" s="157">
        <v>5162.6483857715502</v>
      </c>
      <c r="I462" s="158">
        <v>0</v>
      </c>
      <c r="J462" s="159">
        <v>1615.9002184815399</v>
      </c>
      <c r="K462" s="160">
        <v>0</v>
      </c>
      <c r="L462" s="161">
        <v>0</v>
      </c>
      <c r="M462" s="162">
        <v>0</v>
      </c>
      <c r="N462" s="163">
        <v>13.765700705653673</v>
      </c>
      <c r="O462" s="164">
        <v>1052.5343611482463</v>
      </c>
      <c r="P462" s="170">
        <f t="shared" si="192"/>
        <v>51038.2626175068</v>
      </c>
      <c r="Q462" s="86">
        <f t="shared" si="207"/>
        <v>-0.94506059310872403</v>
      </c>
      <c r="R462" s="86">
        <f t="shared" si="208"/>
        <v>0</v>
      </c>
      <c r="S462" s="86">
        <f t="shared" si="209"/>
        <v>0</v>
      </c>
      <c r="T462" s="86">
        <f t="shared" si="210"/>
        <v>0</v>
      </c>
      <c r="U462" s="86">
        <f t="shared" si="211"/>
        <v>-8.8357360441388269E-2</v>
      </c>
      <c r="V462" s="86">
        <f t="shared" si="212"/>
        <v>0</v>
      </c>
      <c r="W462" s="86">
        <f t="shared" si="213"/>
        <v>0</v>
      </c>
      <c r="X462" s="86">
        <f t="shared" si="214"/>
        <v>0</v>
      </c>
      <c r="Y462" s="86">
        <f t="shared" si="215"/>
        <v>0</v>
      </c>
      <c r="Z462" s="86">
        <f t="shared" si="216"/>
        <v>0</v>
      </c>
      <c r="AA462" s="86">
        <f t="shared" si="217"/>
        <v>0</v>
      </c>
      <c r="AB462" s="86">
        <f t="shared" si="218"/>
        <v>0</v>
      </c>
      <c r="AD462" s="170">
        <f t="shared" si="193"/>
        <v>-12105.453005635447</v>
      </c>
      <c r="AE462" s="170">
        <f t="shared" si="194"/>
        <v>0</v>
      </c>
      <c r="AF462" s="170">
        <f t="shared" si="195"/>
        <v>0</v>
      </c>
      <c r="AG462" s="170">
        <f t="shared" si="196"/>
        <v>0</v>
      </c>
      <c r="AH462" s="170">
        <f t="shared" si="197"/>
        <v>-456.15798425376818</v>
      </c>
      <c r="AI462" s="170">
        <f t="shared" si="198"/>
        <v>0</v>
      </c>
      <c r="AJ462" s="170">
        <f t="shared" si="199"/>
        <v>0</v>
      </c>
      <c r="AK462" s="170">
        <f t="shared" si="200"/>
        <v>0</v>
      </c>
      <c r="AL462" s="170">
        <f t="shared" si="201"/>
        <v>0</v>
      </c>
      <c r="AM462" s="170">
        <f t="shared" si="202"/>
        <v>0</v>
      </c>
      <c r="AN462" s="170">
        <f t="shared" si="203"/>
        <v>0</v>
      </c>
      <c r="AO462" s="170">
        <f t="shared" si="204"/>
        <v>0</v>
      </c>
      <c r="AP462" s="170">
        <f t="shared" si="205"/>
        <v>12561.610989889215</v>
      </c>
      <c r="AQ462" s="170">
        <f t="shared" si="206"/>
        <v>0</v>
      </c>
      <c r="AR462" s="170"/>
      <c r="AS462" s="170">
        <f>'Projection - England'!$B$13*'Eng19'!AP462</f>
        <v>0</v>
      </c>
      <c r="AT462" s="170">
        <f>'Projection - England'!$B$13*'Eng19'!AQ462</f>
        <v>0</v>
      </c>
      <c r="AU462" s="170">
        <f>'Projection - England'!$C$13*'Eng19'!AP462</f>
        <v>6960.3940525284761</v>
      </c>
      <c r="AV462" s="170">
        <f>'Projection - England'!$C$13*'Eng19'!AQ462</f>
        <v>0</v>
      </c>
      <c r="AW462" s="170">
        <f>'Projection - England'!$D$13*'Eng19'!AP462</f>
        <v>0</v>
      </c>
      <c r="AX462" s="170">
        <f>'Projection - England'!$D$13*'Eng19'!AQ462</f>
        <v>0</v>
      </c>
      <c r="AY462" s="170">
        <f>'Projection - England'!$E$13*'Eng19'!AP462</f>
        <v>1378.930623107894</v>
      </c>
      <c r="AZ462" s="170">
        <f>'Projection - England'!$E$13*'Eng19'!AQ462</f>
        <v>0</v>
      </c>
      <c r="BA462" s="170">
        <f>'Projection - England'!$F$13*'Eng19'!AP462</f>
        <v>2829.928148457454</v>
      </c>
      <c r="BB462" s="170">
        <f>'Projection - England'!$F$13*'Eng19'!AQ462</f>
        <v>0</v>
      </c>
      <c r="BC462" s="170">
        <f>'Projection - England'!$G$13*'Eng19'!AP462</f>
        <v>1392.3581657953946</v>
      </c>
      <c r="BD462" s="170">
        <f>'Projection - England'!$G$13*'Eng19'!AQ462</f>
        <v>0</v>
      </c>
    </row>
    <row r="463" spans="1:56" ht="19.95" customHeight="1">
      <c r="A463" s="132" t="s">
        <v>488</v>
      </c>
      <c r="B463" s="20" t="s">
        <v>460</v>
      </c>
      <c r="C463" s="20" t="s">
        <v>21</v>
      </c>
      <c r="D463" s="153">
        <v>11164.412885673129</v>
      </c>
      <c r="E463" s="154">
        <v>16225.587114326871</v>
      </c>
      <c r="F463" s="155">
        <v>7628.6720136099411</v>
      </c>
      <c r="G463" s="156">
        <v>6617.3279863900589</v>
      </c>
      <c r="H463" s="157">
        <v>1862</v>
      </c>
      <c r="I463" s="158">
        <v>0</v>
      </c>
      <c r="J463" s="159">
        <v>1692</v>
      </c>
      <c r="K463" s="160">
        <v>0</v>
      </c>
      <c r="L463" s="161">
        <v>0</v>
      </c>
      <c r="M463" s="162">
        <v>0</v>
      </c>
      <c r="N463" s="163">
        <v>0</v>
      </c>
      <c r="O463" s="164">
        <v>0</v>
      </c>
      <c r="P463" s="170">
        <f t="shared" si="192"/>
        <v>45190</v>
      </c>
      <c r="Q463" s="86">
        <f t="shared" si="207"/>
        <v>-0.94506059310872403</v>
      </c>
      <c r="R463" s="86">
        <f t="shared" si="208"/>
        <v>0</v>
      </c>
      <c r="S463" s="86">
        <f t="shared" si="209"/>
        <v>0</v>
      </c>
      <c r="T463" s="86">
        <f t="shared" si="210"/>
        <v>0</v>
      </c>
      <c r="U463" s="86">
        <f t="shared" si="211"/>
        <v>-8.8357360441388269E-2</v>
      </c>
      <c r="V463" s="86">
        <f t="shared" si="212"/>
        <v>0</v>
      </c>
      <c r="W463" s="86">
        <f t="shared" si="213"/>
        <v>0</v>
      </c>
      <c r="X463" s="86">
        <f t="shared" si="214"/>
        <v>0</v>
      </c>
      <c r="Y463" s="86">
        <f t="shared" si="215"/>
        <v>0</v>
      </c>
      <c r="Z463" s="86">
        <f t="shared" si="216"/>
        <v>0</v>
      </c>
      <c r="AA463" s="86">
        <f t="shared" si="217"/>
        <v>0</v>
      </c>
      <c r="AB463" s="86">
        <f t="shared" si="218"/>
        <v>0</v>
      </c>
      <c r="AD463" s="170">
        <f t="shared" si="193"/>
        <v>-10551.046663444929</v>
      </c>
      <c r="AE463" s="170">
        <f t="shared" si="194"/>
        <v>0</v>
      </c>
      <c r="AF463" s="170">
        <f t="shared" si="195"/>
        <v>0</v>
      </c>
      <c r="AG463" s="170">
        <f t="shared" si="196"/>
        <v>0</v>
      </c>
      <c r="AH463" s="170">
        <f t="shared" si="197"/>
        <v>-164.52140514186496</v>
      </c>
      <c r="AI463" s="170">
        <f t="shared" si="198"/>
        <v>0</v>
      </c>
      <c r="AJ463" s="170">
        <f t="shared" si="199"/>
        <v>0</v>
      </c>
      <c r="AK463" s="170">
        <f t="shared" si="200"/>
        <v>0</v>
      </c>
      <c r="AL463" s="170">
        <f t="shared" si="201"/>
        <v>0</v>
      </c>
      <c r="AM463" s="170">
        <f t="shared" si="202"/>
        <v>0</v>
      </c>
      <c r="AN463" s="170">
        <f t="shared" si="203"/>
        <v>0</v>
      </c>
      <c r="AO463" s="170">
        <f t="shared" si="204"/>
        <v>0</v>
      </c>
      <c r="AP463" s="170">
        <f t="shared" si="205"/>
        <v>10715.568068586794</v>
      </c>
      <c r="AQ463" s="170">
        <f t="shared" si="206"/>
        <v>0</v>
      </c>
      <c r="AR463" s="170"/>
      <c r="AS463" s="170">
        <f>'Projection - England'!$B$13*'Eng19'!AP463</f>
        <v>0</v>
      </c>
      <c r="AT463" s="170">
        <f>'Projection - England'!$B$13*'Eng19'!AQ463</f>
        <v>0</v>
      </c>
      <c r="AU463" s="170">
        <f>'Projection - England'!$C$13*'Eng19'!AP463</f>
        <v>5937.5008758103049</v>
      </c>
      <c r="AV463" s="170">
        <f>'Projection - England'!$C$13*'Eng19'!AQ463</f>
        <v>0</v>
      </c>
      <c r="AW463" s="170">
        <f>'Projection - England'!$D$13*'Eng19'!AP463</f>
        <v>0</v>
      </c>
      <c r="AX463" s="170">
        <f>'Projection - England'!$D$13*'Eng19'!AQ463</f>
        <v>0</v>
      </c>
      <c r="AY463" s="170">
        <f>'Projection - England'!$E$13*'Eng19'!AP463</f>
        <v>1176.2842334207448</v>
      </c>
      <c r="AZ463" s="170">
        <f>'Projection - England'!$E$13*'Eng19'!AQ463</f>
        <v>0</v>
      </c>
      <c r="BA463" s="170">
        <f>'Projection - England'!$F$13*'Eng19'!AP463</f>
        <v>2414.0444827031761</v>
      </c>
      <c r="BB463" s="170">
        <f>'Projection - England'!$F$13*'Eng19'!AQ463</f>
        <v>0</v>
      </c>
      <c r="BC463" s="170">
        <f>'Projection - England'!$G$13*'Eng19'!AP463</f>
        <v>1187.7384766525706</v>
      </c>
      <c r="BD463" s="170">
        <f>'Projection - England'!$G$13*'Eng19'!AQ463</f>
        <v>0</v>
      </c>
    </row>
    <row r="464" spans="1:56" ht="19.95" customHeight="1">
      <c r="A464" s="132" t="s">
        <v>489</v>
      </c>
      <c r="B464" s="20" t="s">
        <v>460</v>
      </c>
      <c r="C464" s="20" t="s">
        <v>21</v>
      </c>
      <c r="D464" s="153">
        <v>12166.545465174679</v>
      </c>
      <c r="E464" s="154">
        <v>17682.017437651222</v>
      </c>
      <c r="F464" s="155">
        <v>6579.6046546181869</v>
      </c>
      <c r="G464" s="156">
        <v>5707.3369968863126</v>
      </c>
      <c r="H464" s="157">
        <v>3275.4768942532401</v>
      </c>
      <c r="I464" s="158">
        <v>0</v>
      </c>
      <c r="J464" s="159">
        <v>1519.9280882031801</v>
      </c>
      <c r="K464" s="160">
        <v>0</v>
      </c>
      <c r="L464" s="161">
        <v>0</v>
      </c>
      <c r="M464" s="162">
        <v>0</v>
      </c>
      <c r="N464" s="163">
        <v>0.40131186730173352</v>
      </c>
      <c r="O464" s="164">
        <v>30.684564404204966</v>
      </c>
      <c r="P464" s="170">
        <f t="shared" si="192"/>
        <v>46961.995413058328</v>
      </c>
      <c r="Q464" s="86">
        <f t="shared" si="207"/>
        <v>-0.94506059310872403</v>
      </c>
      <c r="R464" s="86">
        <f t="shared" si="208"/>
        <v>0</v>
      </c>
      <c r="S464" s="86">
        <f t="shared" si="209"/>
        <v>0</v>
      </c>
      <c r="T464" s="86">
        <f t="shared" si="210"/>
        <v>0</v>
      </c>
      <c r="U464" s="86">
        <f t="shared" si="211"/>
        <v>-8.8357360441388269E-2</v>
      </c>
      <c r="V464" s="86">
        <f t="shared" si="212"/>
        <v>0</v>
      </c>
      <c r="W464" s="86">
        <f t="shared" si="213"/>
        <v>0</v>
      </c>
      <c r="X464" s="86">
        <f t="shared" si="214"/>
        <v>0</v>
      </c>
      <c r="Y464" s="86">
        <f t="shared" si="215"/>
        <v>0</v>
      </c>
      <c r="Z464" s="86">
        <f t="shared" si="216"/>
        <v>0</v>
      </c>
      <c r="AA464" s="86">
        <f t="shared" si="217"/>
        <v>0</v>
      </c>
      <c r="AB464" s="86">
        <f t="shared" si="218"/>
        <v>0</v>
      </c>
      <c r="AD464" s="170">
        <f t="shared" si="193"/>
        <v>-11498.122673402238</v>
      </c>
      <c r="AE464" s="170">
        <f t="shared" si="194"/>
        <v>0</v>
      </c>
      <c r="AF464" s="170">
        <f t="shared" si="195"/>
        <v>0</v>
      </c>
      <c r="AG464" s="170">
        <f t="shared" si="196"/>
        <v>0</v>
      </c>
      <c r="AH464" s="170">
        <f t="shared" si="197"/>
        <v>-289.41249256297255</v>
      </c>
      <c r="AI464" s="170">
        <f t="shared" si="198"/>
        <v>0</v>
      </c>
      <c r="AJ464" s="170">
        <f t="shared" si="199"/>
        <v>0</v>
      </c>
      <c r="AK464" s="170">
        <f t="shared" si="200"/>
        <v>0</v>
      </c>
      <c r="AL464" s="170">
        <f t="shared" si="201"/>
        <v>0</v>
      </c>
      <c r="AM464" s="170">
        <f t="shared" si="202"/>
        <v>0</v>
      </c>
      <c r="AN464" s="170">
        <f t="shared" si="203"/>
        <v>0</v>
      </c>
      <c r="AO464" s="170">
        <f t="shared" si="204"/>
        <v>0</v>
      </c>
      <c r="AP464" s="170">
        <f t="shared" si="205"/>
        <v>11787.535165965211</v>
      </c>
      <c r="AQ464" s="170">
        <f t="shared" si="206"/>
        <v>0</v>
      </c>
      <c r="AR464" s="170"/>
      <c r="AS464" s="170">
        <f>'Projection - England'!$B$13*'Eng19'!AP464</f>
        <v>0</v>
      </c>
      <c r="AT464" s="170">
        <f>'Projection - England'!$B$13*'Eng19'!AQ464</f>
        <v>0</v>
      </c>
      <c r="AU464" s="170">
        <f>'Projection - England'!$C$13*'Eng19'!AP464</f>
        <v>6531.4783055447979</v>
      </c>
      <c r="AV464" s="170">
        <f>'Projection - England'!$C$13*'Eng19'!AQ464</f>
        <v>0</v>
      </c>
      <c r="AW464" s="170">
        <f>'Projection - England'!$D$13*'Eng19'!AP464</f>
        <v>0</v>
      </c>
      <c r="AX464" s="170">
        <f>'Projection - England'!$D$13*'Eng19'!AQ464</f>
        <v>0</v>
      </c>
      <c r="AY464" s="170">
        <f>'Projection - England'!$E$13*'Eng19'!AP464</f>
        <v>1293.957695744085</v>
      </c>
      <c r="AZ464" s="170">
        <f>'Projection - England'!$E$13*'Eng19'!AQ464</f>
        <v>0</v>
      </c>
      <c r="BA464" s="170">
        <f>'Projection - England'!$F$13*'Eng19'!AP464</f>
        <v>2655.5413628034389</v>
      </c>
      <c r="BB464" s="170">
        <f>'Projection - England'!$F$13*'Eng19'!AQ464</f>
        <v>0</v>
      </c>
      <c r="BC464" s="170">
        <f>'Projection - England'!$G$13*'Eng19'!AP464</f>
        <v>1306.5578018728934</v>
      </c>
      <c r="BD464" s="170">
        <f>'Projection - England'!$G$13*'Eng19'!AQ464</f>
        <v>0</v>
      </c>
    </row>
    <row r="465" spans="1:56" ht="19.95" customHeight="1">
      <c r="A465" s="132" t="s">
        <v>490</v>
      </c>
      <c r="B465" s="20" t="s">
        <v>460</v>
      </c>
      <c r="C465" s="20" t="s">
        <v>21</v>
      </c>
      <c r="D465" s="153">
        <v>11924.603832434006</v>
      </c>
      <c r="E465" s="154">
        <v>17330.396167565996</v>
      </c>
      <c r="F465" s="155">
        <v>8465.1163267686334</v>
      </c>
      <c r="G465" s="156">
        <v>7342.8836732313666</v>
      </c>
      <c r="H465" s="157">
        <v>4207</v>
      </c>
      <c r="I465" s="158">
        <v>0</v>
      </c>
      <c r="J465" s="159">
        <v>1544</v>
      </c>
      <c r="K465" s="160">
        <v>0</v>
      </c>
      <c r="L465" s="161">
        <v>0</v>
      </c>
      <c r="M465" s="162">
        <v>0</v>
      </c>
      <c r="N465" s="163">
        <v>0</v>
      </c>
      <c r="O465" s="164">
        <v>0</v>
      </c>
      <c r="P465" s="170">
        <f t="shared" si="192"/>
        <v>50814</v>
      </c>
      <c r="Q465" s="86">
        <f t="shared" si="207"/>
        <v>-0.94506059310872403</v>
      </c>
      <c r="R465" s="86">
        <f t="shared" si="208"/>
        <v>0</v>
      </c>
      <c r="S465" s="86">
        <f t="shared" si="209"/>
        <v>0</v>
      </c>
      <c r="T465" s="86">
        <f t="shared" si="210"/>
        <v>0</v>
      </c>
      <c r="U465" s="86">
        <f t="shared" si="211"/>
        <v>-8.8357360441388269E-2</v>
      </c>
      <c r="V465" s="86">
        <f t="shared" si="212"/>
        <v>0</v>
      </c>
      <c r="W465" s="86">
        <f t="shared" si="213"/>
        <v>0</v>
      </c>
      <c r="X465" s="86">
        <f t="shared" si="214"/>
        <v>0</v>
      </c>
      <c r="Y465" s="86">
        <f t="shared" si="215"/>
        <v>0</v>
      </c>
      <c r="Z465" s="86">
        <f t="shared" si="216"/>
        <v>0</v>
      </c>
      <c r="AA465" s="86">
        <f t="shared" si="217"/>
        <v>0</v>
      </c>
      <c r="AB465" s="86">
        <f t="shared" si="218"/>
        <v>0</v>
      </c>
      <c r="AD465" s="170">
        <f t="shared" si="193"/>
        <v>-11269.473170466645</v>
      </c>
      <c r="AE465" s="170">
        <f t="shared" si="194"/>
        <v>0</v>
      </c>
      <c r="AF465" s="170">
        <f t="shared" si="195"/>
        <v>0</v>
      </c>
      <c r="AG465" s="170">
        <f t="shared" si="196"/>
        <v>0</v>
      </c>
      <c r="AH465" s="170">
        <f t="shared" si="197"/>
        <v>-371.71941537692044</v>
      </c>
      <c r="AI465" s="170">
        <f t="shared" si="198"/>
        <v>0</v>
      </c>
      <c r="AJ465" s="170">
        <f t="shared" si="199"/>
        <v>0</v>
      </c>
      <c r="AK465" s="170">
        <f t="shared" si="200"/>
        <v>0</v>
      </c>
      <c r="AL465" s="170">
        <f t="shared" si="201"/>
        <v>0</v>
      </c>
      <c r="AM465" s="170">
        <f t="shared" si="202"/>
        <v>0</v>
      </c>
      <c r="AN465" s="170">
        <f t="shared" si="203"/>
        <v>0</v>
      </c>
      <c r="AO465" s="170">
        <f t="shared" si="204"/>
        <v>0</v>
      </c>
      <c r="AP465" s="170">
        <f t="shared" si="205"/>
        <v>11641.192585843564</v>
      </c>
      <c r="AQ465" s="170">
        <f t="shared" si="206"/>
        <v>0</v>
      </c>
      <c r="AR465" s="170"/>
      <c r="AS465" s="170">
        <f>'Projection - England'!$B$13*'Eng19'!AP465</f>
        <v>0</v>
      </c>
      <c r="AT465" s="170">
        <f>'Projection - England'!$B$13*'Eng19'!AQ465</f>
        <v>0</v>
      </c>
      <c r="AU465" s="170">
        <f>'Projection - England'!$C$13*'Eng19'!AP465</f>
        <v>6450.3898189541642</v>
      </c>
      <c r="AV465" s="170">
        <f>'Projection - England'!$C$13*'Eng19'!AQ465</f>
        <v>0</v>
      </c>
      <c r="AW465" s="170">
        <f>'Projection - England'!$D$13*'Eng19'!AP465</f>
        <v>0</v>
      </c>
      <c r="AX465" s="170">
        <f>'Projection - England'!$D$13*'Eng19'!AQ465</f>
        <v>0</v>
      </c>
      <c r="AY465" s="170">
        <f>'Projection - England'!$E$13*'Eng19'!AP465</f>
        <v>1277.8931746124574</v>
      </c>
      <c r="AZ465" s="170">
        <f>'Projection - England'!$E$13*'Eng19'!AQ465</f>
        <v>0</v>
      </c>
      <c r="BA465" s="170">
        <f>'Projection - England'!$F$13*'Eng19'!AP465</f>
        <v>2622.5727422071254</v>
      </c>
      <c r="BB465" s="170">
        <f>'Projection - England'!$F$13*'Eng19'!AQ465</f>
        <v>0</v>
      </c>
      <c r="BC465" s="170">
        <f>'Projection - England'!$G$13*'Eng19'!AP465</f>
        <v>1290.3368500698205</v>
      </c>
      <c r="BD465" s="170">
        <f>'Projection - England'!$G$13*'Eng19'!AQ465</f>
        <v>0</v>
      </c>
    </row>
    <row r="466" spans="1:56" ht="19.95" customHeight="1">
      <c r="A466" s="132" t="s">
        <v>491</v>
      </c>
      <c r="B466" s="20" t="s">
        <v>460</v>
      </c>
      <c r="C466" s="20" t="s">
        <v>21</v>
      </c>
      <c r="D466" s="153">
        <v>11089.943339769432</v>
      </c>
      <c r="E466" s="154">
        <v>16117.358216238068</v>
      </c>
      <c r="F466" s="155">
        <v>10269.866654679423</v>
      </c>
      <c r="G466" s="156">
        <v>8908.3756529657767</v>
      </c>
      <c r="H466" s="157">
        <v>4960.6670282648802</v>
      </c>
      <c r="I466" s="158">
        <v>0</v>
      </c>
      <c r="J466" s="159">
        <v>1520.69143512921</v>
      </c>
      <c r="K466" s="160">
        <v>0</v>
      </c>
      <c r="L466" s="161">
        <v>0</v>
      </c>
      <c r="M466" s="162">
        <v>0</v>
      </c>
      <c r="N466" s="163">
        <v>6.8551581889867181</v>
      </c>
      <c r="O466" s="164">
        <v>524.14981985275426</v>
      </c>
      <c r="P466" s="170">
        <f t="shared" si="192"/>
        <v>53397.907305088527</v>
      </c>
      <c r="Q466" s="86">
        <f t="shared" si="207"/>
        <v>-0.94506059310872403</v>
      </c>
      <c r="R466" s="86">
        <f t="shared" si="208"/>
        <v>0</v>
      </c>
      <c r="S466" s="86">
        <f t="shared" si="209"/>
        <v>0</v>
      </c>
      <c r="T466" s="86">
        <f t="shared" si="210"/>
        <v>0</v>
      </c>
      <c r="U466" s="86">
        <f t="shared" si="211"/>
        <v>-8.8357360441388269E-2</v>
      </c>
      <c r="V466" s="86">
        <f t="shared" si="212"/>
        <v>0</v>
      </c>
      <c r="W466" s="86">
        <f t="shared" si="213"/>
        <v>0</v>
      </c>
      <c r="X466" s="86">
        <f t="shared" si="214"/>
        <v>0</v>
      </c>
      <c r="Y466" s="86">
        <f t="shared" si="215"/>
        <v>0</v>
      </c>
      <c r="Z466" s="86">
        <f t="shared" si="216"/>
        <v>0</v>
      </c>
      <c r="AA466" s="86">
        <f t="shared" si="217"/>
        <v>0</v>
      </c>
      <c r="AB466" s="86">
        <f t="shared" si="218"/>
        <v>0</v>
      </c>
      <c r="AD466" s="170">
        <f t="shared" si="193"/>
        <v>-10480.668430224643</v>
      </c>
      <c r="AE466" s="170">
        <f t="shared" si="194"/>
        <v>0</v>
      </c>
      <c r="AF466" s="170">
        <f t="shared" si="195"/>
        <v>0</v>
      </c>
      <c r="AG466" s="170">
        <f t="shared" si="196"/>
        <v>0</v>
      </c>
      <c r="AH466" s="170">
        <f t="shared" si="197"/>
        <v>-438.31144464611043</v>
      </c>
      <c r="AI466" s="170">
        <f t="shared" si="198"/>
        <v>0</v>
      </c>
      <c r="AJ466" s="170">
        <f t="shared" si="199"/>
        <v>0</v>
      </c>
      <c r="AK466" s="170">
        <f t="shared" si="200"/>
        <v>0</v>
      </c>
      <c r="AL466" s="170">
        <f t="shared" si="201"/>
        <v>0</v>
      </c>
      <c r="AM466" s="170">
        <f t="shared" si="202"/>
        <v>0</v>
      </c>
      <c r="AN466" s="170">
        <f t="shared" si="203"/>
        <v>0</v>
      </c>
      <c r="AO466" s="170">
        <f t="shared" si="204"/>
        <v>0</v>
      </c>
      <c r="AP466" s="170">
        <f t="shared" si="205"/>
        <v>10918.979874870754</v>
      </c>
      <c r="AQ466" s="170">
        <f t="shared" si="206"/>
        <v>0</v>
      </c>
      <c r="AR466" s="170"/>
      <c r="AS466" s="170">
        <f>'Projection - England'!$B$13*'Eng19'!AP466</f>
        <v>0</v>
      </c>
      <c r="AT466" s="170">
        <f>'Projection - England'!$B$13*'Eng19'!AQ466</f>
        <v>0</v>
      </c>
      <c r="AU466" s="170">
        <f>'Projection - England'!$C$13*'Eng19'!AP466</f>
        <v>6050.2114451642319</v>
      </c>
      <c r="AV466" s="170">
        <f>'Projection - England'!$C$13*'Eng19'!AQ466</f>
        <v>0</v>
      </c>
      <c r="AW466" s="170">
        <f>'Projection - England'!$D$13*'Eng19'!AP466</f>
        <v>0</v>
      </c>
      <c r="AX466" s="170">
        <f>'Projection - England'!$D$13*'Eng19'!AQ466</f>
        <v>0</v>
      </c>
      <c r="AY466" s="170">
        <f>'Projection - England'!$E$13*'Eng19'!AP466</f>
        <v>1198.6134369769138</v>
      </c>
      <c r="AZ466" s="170">
        <f>'Projection - England'!$E$13*'Eng19'!AQ466</f>
        <v>0</v>
      </c>
      <c r="BA466" s="170">
        <f>'Projection - England'!$F$13*'Eng19'!AP466</f>
        <v>2459.8698785695888</v>
      </c>
      <c r="BB466" s="170">
        <f>'Projection - England'!$F$13*'Eng19'!AQ466</f>
        <v>0</v>
      </c>
      <c r="BC466" s="170">
        <f>'Projection - England'!$G$13*'Eng19'!AP466</f>
        <v>1210.2851141600231</v>
      </c>
      <c r="BD466" s="170">
        <f>'Projection - England'!$G$13*'Eng19'!AQ466</f>
        <v>0</v>
      </c>
    </row>
    <row r="467" spans="1:56" ht="19.95" customHeight="1">
      <c r="A467" s="132" t="s">
        <v>492</v>
      </c>
      <c r="B467" s="20" t="s">
        <v>460</v>
      </c>
      <c r="C467" s="20" t="s">
        <v>21</v>
      </c>
      <c r="D467" s="153">
        <v>5901.729831456013</v>
      </c>
      <c r="E467" s="154">
        <v>8577.1667965088564</v>
      </c>
      <c r="F467" s="155">
        <v>13049.0634342185</v>
      </c>
      <c r="G467" s="156">
        <v>11319.130315916133</v>
      </c>
      <c r="H467" s="157">
        <v>1705.90752065627</v>
      </c>
      <c r="I467" s="158">
        <v>0</v>
      </c>
      <c r="J467" s="159">
        <v>990.30576086599399</v>
      </c>
      <c r="K467" s="160">
        <v>0</v>
      </c>
      <c r="L467" s="161">
        <v>2453.92590956408</v>
      </c>
      <c r="M467" s="162">
        <v>0</v>
      </c>
      <c r="N467" s="163">
        <v>2.9169012804365209</v>
      </c>
      <c r="O467" s="164">
        <v>223.02815464205369</v>
      </c>
      <c r="P467" s="170">
        <f t="shared" si="192"/>
        <v>44223.174625108331</v>
      </c>
      <c r="Q467" s="86">
        <f t="shared" si="207"/>
        <v>-0.94506059310872403</v>
      </c>
      <c r="R467" s="86">
        <f t="shared" si="208"/>
        <v>0</v>
      </c>
      <c r="S467" s="86">
        <f t="shared" si="209"/>
        <v>0</v>
      </c>
      <c r="T467" s="86">
        <f t="shared" si="210"/>
        <v>0</v>
      </c>
      <c r="U467" s="86">
        <f t="shared" si="211"/>
        <v>-8.8357360441388269E-2</v>
      </c>
      <c r="V467" s="86">
        <f t="shared" si="212"/>
        <v>0</v>
      </c>
      <c r="W467" s="86">
        <f t="shared" si="213"/>
        <v>0</v>
      </c>
      <c r="X467" s="86">
        <f t="shared" si="214"/>
        <v>0</v>
      </c>
      <c r="Y467" s="86">
        <f t="shared" si="215"/>
        <v>0</v>
      </c>
      <c r="Z467" s="86">
        <f t="shared" si="216"/>
        <v>0</v>
      </c>
      <c r="AA467" s="86">
        <f t="shared" si="217"/>
        <v>0</v>
      </c>
      <c r="AB467" s="86">
        <f t="shared" si="218"/>
        <v>0</v>
      </c>
      <c r="AD467" s="170">
        <f t="shared" si="193"/>
        <v>-5577.49229488327</v>
      </c>
      <c r="AE467" s="170">
        <f t="shared" si="194"/>
        <v>0</v>
      </c>
      <c r="AF467" s="170">
        <f t="shared" si="195"/>
        <v>0</v>
      </c>
      <c r="AG467" s="170">
        <f t="shared" si="196"/>
        <v>0</v>
      </c>
      <c r="AH467" s="170">
        <f t="shared" si="197"/>
        <v>-150.72948568230106</v>
      </c>
      <c r="AI467" s="170">
        <f t="shared" si="198"/>
        <v>0</v>
      </c>
      <c r="AJ467" s="170">
        <f t="shared" si="199"/>
        <v>0</v>
      </c>
      <c r="AK467" s="170">
        <f t="shared" si="200"/>
        <v>0</v>
      </c>
      <c r="AL467" s="170">
        <f t="shared" si="201"/>
        <v>0</v>
      </c>
      <c r="AM467" s="170">
        <f t="shared" si="202"/>
        <v>0</v>
      </c>
      <c r="AN467" s="170">
        <f t="shared" si="203"/>
        <v>0</v>
      </c>
      <c r="AO467" s="170">
        <f t="shared" si="204"/>
        <v>0</v>
      </c>
      <c r="AP467" s="170">
        <f t="shared" si="205"/>
        <v>5728.221780565571</v>
      </c>
      <c r="AQ467" s="170">
        <f t="shared" si="206"/>
        <v>0</v>
      </c>
      <c r="AR467" s="170"/>
      <c r="AS467" s="170">
        <f>'Projection - England'!$B$13*'Eng19'!AP467</f>
        <v>0</v>
      </c>
      <c r="AT467" s="170">
        <f>'Projection - England'!$B$13*'Eng19'!AQ467</f>
        <v>0</v>
      </c>
      <c r="AU467" s="170">
        <f>'Projection - England'!$C$13*'Eng19'!AP467</f>
        <v>3174.0101524481543</v>
      </c>
      <c r="AV467" s="170">
        <f>'Projection - England'!$C$13*'Eng19'!AQ467</f>
        <v>0</v>
      </c>
      <c r="AW467" s="170">
        <f>'Projection - England'!$D$13*'Eng19'!AP467</f>
        <v>0</v>
      </c>
      <c r="AX467" s="170">
        <f>'Projection - England'!$D$13*'Eng19'!AQ467</f>
        <v>0</v>
      </c>
      <c r="AY467" s="170">
        <f>'Projection - England'!$E$13*'Eng19'!AP467</f>
        <v>628.80632392877146</v>
      </c>
      <c r="AZ467" s="170">
        <f>'Projection - England'!$E$13*'Eng19'!AQ467</f>
        <v>0</v>
      </c>
      <c r="BA467" s="170">
        <f>'Projection - England'!$F$13*'Eng19'!AP467</f>
        <v>1290.4758848588219</v>
      </c>
      <c r="BB467" s="170">
        <f>'Projection - England'!$F$13*'Eng19'!AQ467</f>
        <v>0</v>
      </c>
      <c r="BC467" s="170">
        <f>'Projection - England'!$G$13*'Eng19'!AP467</f>
        <v>634.9294193298249</v>
      </c>
      <c r="BD467" s="170">
        <f>'Projection - England'!$G$13*'Eng19'!AQ467</f>
        <v>0</v>
      </c>
    </row>
    <row r="468" spans="1:56" ht="19.95" customHeight="1">
      <c r="A468" s="132" t="s">
        <v>493</v>
      </c>
      <c r="B468" s="20" t="s">
        <v>460</v>
      </c>
      <c r="C468" s="20" t="s">
        <v>21</v>
      </c>
      <c r="D468" s="153">
        <v>12248.288904842628</v>
      </c>
      <c r="E468" s="154">
        <v>17800.817710888972</v>
      </c>
      <c r="F468" s="155">
        <v>5151.1707424937076</v>
      </c>
      <c r="G468" s="156">
        <v>4468.2726241427526</v>
      </c>
      <c r="H468" s="157">
        <v>8830.9037718364707</v>
      </c>
      <c r="I468" s="158">
        <v>0</v>
      </c>
      <c r="J468" s="159">
        <v>2038.0729369365199</v>
      </c>
      <c r="K468" s="160">
        <v>0</v>
      </c>
      <c r="L468" s="161">
        <v>0</v>
      </c>
      <c r="M468" s="162">
        <v>0</v>
      </c>
      <c r="N468" s="163">
        <v>0</v>
      </c>
      <c r="O468" s="164">
        <v>0</v>
      </c>
      <c r="P468" s="170">
        <f t="shared" si="192"/>
        <v>50537.526691141058</v>
      </c>
      <c r="Q468" s="86">
        <f t="shared" si="207"/>
        <v>-0.94506059310872403</v>
      </c>
      <c r="R468" s="86">
        <f t="shared" si="208"/>
        <v>0</v>
      </c>
      <c r="S468" s="86">
        <f t="shared" si="209"/>
        <v>0</v>
      </c>
      <c r="T468" s="86">
        <f t="shared" si="210"/>
        <v>0</v>
      </c>
      <c r="U468" s="86">
        <f t="shared" si="211"/>
        <v>-8.8357360441388269E-2</v>
      </c>
      <c r="V468" s="86">
        <f t="shared" si="212"/>
        <v>0</v>
      </c>
      <c r="W468" s="86">
        <f t="shared" si="213"/>
        <v>0</v>
      </c>
      <c r="X468" s="86">
        <f t="shared" si="214"/>
        <v>0</v>
      </c>
      <c r="Y468" s="86">
        <f t="shared" si="215"/>
        <v>0</v>
      </c>
      <c r="Z468" s="86">
        <f t="shared" si="216"/>
        <v>0</v>
      </c>
      <c r="AA468" s="86">
        <f t="shared" si="217"/>
        <v>0</v>
      </c>
      <c r="AB468" s="86">
        <f t="shared" si="218"/>
        <v>0</v>
      </c>
      <c r="AD468" s="170">
        <f t="shared" si="193"/>
        <v>-11575.375176977577</v>
      </c>
      <c r="AE468" s="170">
        <f t="shared" si="194"/>
        <v>0</v>
      </c>
      <c r="AF468" s="170">
        <f t="shared" si="195"/>
        <v>0</v>
      </c>
      <c r="AG468" s="170">
        <f t="shared" si="196"/>
        <v>0</v>
      </c>
      <c r="AH468" s="170">
        <f t="shared" si="197"/>
        <v>-780.27534759137018</v>
      </c>
      <c r="AI468" s="170">
        <f t="shared" si="198"/>
        <v>0</v>
      </c>
      <c r="AJ468" s="170">
        <f t="shared" si="199"/>
        <v>0</v>
      </c>
      <c r="AK468" s="170">
        <f t="shared" si="200"/>
        <v>0</v>
      </c>
      <c r="AL468" s="170">
        <f t="shared" si="201"/>
        <v>0</v>
      </c>
      <c r="AM468" s="170">
        <f t="shared" si="202"/>
        <v>0</v>
      </c>
      <c r="AN468" s="170">
        <f t="shared" si="203"/>
        <v>0</v>
      </c>
      <c r="AO468" s="170">
        <f t="shared" si="204"/>
        <v>0</v>
      </c>
      <c r="AP468" s="170">
        <f t="shared" si="205"/>
        <v>12355.650524568948</v>
      </c>
      <c r="AQ468" s="170">
        <f t="shared" si="206"/>
        <v>0</v>
      </c>
      <c r="AR468" s="170"/>
      <c r="AS468" s="170">
        <f>'Projection - England'!$B$13*'Eng19'!AP468</f>
        <v>0</v>
      </c>
      <c r="AT468" s="170">
        <f>'Projection - England'!$B$13*'Eng19'!AQ468</f>
        <v>0</v>
      </c>
      <c r="AU468" s="170">
        <f>'Projection - England'!$C$13*'Eng19'!AP468</f>
        <v>6846.2712701062965</v>
      </c>
      <c r="AV468" s="170">
        <f>'Projection - England'!$C$13*'Eng19'!AQ468</f>
        <v>0</v>
      </c>
      <c r="AW468" s="170">
        <f>'Projection - England'!$D$13*'Eng19'!AP468</f>
        <v>0</v>
      </c>
      <c r="AX468" s="170">
        <f>'Projection - England'!$D$13*'Eng19'!AQ468</f>
        <v>0</v>
      </c>
      <c r="AY468" s="170">
        <f>'Projection - England'!$E$13*'Eng19'!AP468</f>
        <v>1356.3216446091758</v>
      </c>
      <c r="AZ468" s="170">
        <f>'Projection - England'!$E$13*'Eng19'!AQ468</f>
        <v>0</v>
      </c>
      <c r="BA468" s="170">
        <f>'Projection - England'!$F$13*'Eng19'!AP468</f>
        <v>2783.5285808583335</v>
      </c>
      <c r="BB468" s="170">
        <f>'Projection - England'!$F$13*'Eng19'!AQ468</f>
        <v>0</v>
      </c>
      <c r="BC468" s="170">
        <f>'Projection - England'!$G$13*'Eng19'!AP468</f>
        <v>1369.5290289951454</v>
      </c>
      <c r="BD468" s="170">
        <f>'Projection - England'!$G$13*'Eng19'!AQ468</f>
        <v>0</v>
      </c>
    </row>
    <row r="469" spans="1:56" ht="19.95" customHeight="1">
      <c r="A469" s="132" t="s">
        <v>494</v>
      </c>
      <c r="B469" s="20" t="s">
        <v>460</v>
      </c>
      <c r="C469" s="20" t="s">
        <v>21</v>
      </c>
      <c r="D469" s="153">
        <v>14673.396596406394</v>
      </c>
      <c r="E469" s="154">
        <v>21325.301847586106</v>
      </c>
      <c r="F469" s="155">
        <v>4400.0385687407825</v>
      </c>
      <c r="G469" s="156">
        <v>3816.719123614007</v>
      </c>
      <c r="H469" s="157">
        <v>9482.3329717351207</v>
      </c>
      <c r="I469" s="158">
        <v>0</v>
      </c>
      <c r="J469" s="159">
        <v>2153.3085648707902</v>
      </c>
      <c r="K469" s="160">
        <v>0</v>
      </c>
      <c r="L469" s="161">
        <v>0</v>
      </c>
      <c r="M469" s="162">
        <v>0</v>
      </c>
      <c r="N469" s="163">
        <v>0.52923677198137442</v>
      </c>
      <c r="O469" s="164">
        <v>40.465785186277927</v>
      </c>
      <c r="P469" s="170">
        <f t="shared" si="192"/>
        <v>55892.092694911466</v>
      </c>
      <c r="Q469" s="86">
        <f t="shared" si="207"/>
        <v>-0.94506059310872403</v>
      </c>
      <c r="R469" s="86">
        <f t="shared" si="208"/>
        <v>0</v>
      </c>
      <c r="S469" s="86">
        <f t="shared" si="209"/>
        <v>0</v>
      </c>
      <c r="T469" s="86">
        <f t="shared" si="210"/>
        <v>0</v>
      </c>
      <c r="U469" s="86">
        <f t="shared" si="211"/>
        <v>-8.8357360441388269E-2</v>
      </c>
      <c r="V469" s="86">
        <f t="shared" si="212"/>
        <v>0</v>
      </c>
      <c r="W469" s="86">
        <f t="shared" si="213"/>
        <v>0</v>
      </c>
      <c r="X469" s="86">
        <f t="shared" si="214"/>
        <v>0</v>
      </c>
      <c r="Y469" s="86">
        <f t="shared" si="215"/>
        <v>0</v>
      </c>
      <c r="Z469" s="86">
        <f t="shared" si="216"/>
        <v>0</v>
      </c>
      <c r="AA469" s="86">
        <f t="shared" si="217"/>
        <v>0</v>
      </c>
      <c r="AB469" s="86">
        <f t="shared" si="218"/>
        <v>0</v>
      </c>
      <c r="AD469" s="170">
        <f t="shared" si="193"/>
        <v>-13867.248890319359</v>
      </c>
      <c r="AE469" s="170">
        <f t="shared" si="194"/>
        <v>0</v>
      </c>
      <c r="AF469" s="170">
        <f t="shared" si="195"/>
        <v>0</v>
      </c>
      <c r="AG469" s="170">
        <f t="shared" si="196"/>
        <v>0</v>
      </c>
      <c r="AH469" s="170">
        <f t="shared" si="197"/>
        <v>-837.8339122088604</v>
      </c>
      <c r="AI469" s="170">
        <f t="shared" si="198"/>
        <v>0</v>
      </c>
      <c r="AJ469" s="170">
        <f t="shared" si="199"/>
        <v>0</v>
      </c>
      <c r="AK469" s="170">
        <f t="shared" si="200"/>
        <v>0</v>
      </c>
      <c r="AL469" s="170">
        <f t="shared" si="201"/>
        <v>0</v>
      </c>
      <c r="AM469" s="170">
        <f t="shared" si="202"/>
        <v>0</v>
      </c>
      <c r="AN469" s="170">
        <f t="shared" si="203"/>
        <v>0</v>
      </c>
      <c r="AO469" s="170">
        <f t="shared" si="204"/>
        <v>0</v>
      </c>
      <c r="AP469" s="170">
        <f t="shared" si="205"/>
        <v>14705.082802528219</v>
      </c>
      <c r="AQ469" s="170">
        <f t="shared" si="206"/>
        <v>0</v>
      </c>
      <c r="AR469" s="170"/>
      <c r="AS469" s="170">
        <f>'Projection - England'!$B$13*'Eng19'!AP469</f>
        <v>0</v>
      </c>
      <c r="AT469" s="170">
        <f>'Projection - England'!$B$13*'Eng19'!AQ469</f>
        <v>0</v>
      </c>
      <c r="AU469" s="170">
        <f>'Projection - England'!$C$13*'Eng19'!AP469</f>
        <v>8148.0927058670895</v>
      </c>
      <c r="AV469" s="170">
        <f>'Projection - England'!$C$13*'Eng19'!AQ469</f>
        <v>0</v>
      </c>
      <c r="AW469" s="170">
        <f>'Projection - England'!$D$13*'Eng19'!AP469</f>
        <v>0</v>
      </c>
      <c r="AX469" s="170">
        <f>'Projection - England'!$D$13*'Eng19'!AQ469</f>
        <v>0</v>
      </c>
      <c r="AY469" s="170">
        <f>'Projection - England'!$E$13*'Eng19'!AP469</f>
        <v>1614.2267905019917</v>
      </c>
      <c r="AZ469" s="170">
        <f>'Projection - England'!$E$13*'Eng19'!AQ469</f>
        <v>0</v>
      </c>
      <c r="BA469" s="170">
        <f>'Projection - England'!$F$13*'Eng19'!AP469</f>
        <v>3312.8177414320044</v>
      </c>
      <c r="BB469" s="170">
        <f>'Projection - England'!$F$13*'Eng19'!AQ469</f>
        <v>0</v>
      </c>
      <c r="BC469" s="170">
        <f>'Projection - England'!$G$13*'Eng19'!AP469</f>
        <v>1629.9455647271373</v>
      </c>
      <c r="BD469" s="170">
        <f>'Projection - England'!$G$13*'Eng19'!AQ469</f>
        <v>0</v>
      </c>
    </row>
    <row r="470" spans="1:56" ht="19.95" customHeight="1">
      <c r="A470" s="132" t="s">
        <v>495</v>
      </c>
      <c r="B470" s="20" t="s">
        <v>460</v>
      </c>
      <c r="C470" s="20" t="s">
        <v>21</v>
      </c>
      <c r="D470" s="153">
        <v>11795.897083739177</v>
      </c>
      <c r="E470" s="154">
        <v>17143.342662421121</v>
      </c>
      <c r="F470" s="155">
        <v>8012.1758331917308</v>
      </c>
      <c r="G470" s="156">
        <v>6949.99015271187</v>
      </c>
      <c r="H470" s="157">
        <v>3688.3094642998699</v>
      </c>
      <c r="I470" s="158">
        <v>0</v>
      </c>
      <c r="J470" s="159">
        <v>2163.8218187131702</v>
      </c>
      <c r="K470" s="160">
        <v>0</v>
      </c>
      <c r="L470" s="161">
        <v>0</v>
      </c>
      <c r="M470" s="162">
        <v>0</v>
      </c>
      <c r="N470" s="163">
        <v>0</v>
      </c>
      <c r="O470" s="164">
        <v>0</v>
      </c>
      <c r="P470" s="170">
        <f t="shared" si="192"/>
        <v>49753.537015076938</v>
      </c>
      <c r="Q470" s="86">
        <f t="shared" si="207"/>
        <v>-0.94506059310872403</v>
      </c>
      <c r="R470" s="86">
        <f t="shared" si="208"/>
        <v>0</v>
      </c>
      <c r="S470" s="86">
        <f t="shared" si="209"/>
        <v>0</v>
      </c>
      <c r="T470" s="86">
        <f t="shared" si="210"/>
        <v>0</v>
      </c>
      <c r="U470" s="86">
        <f t="shared" si="211"/>
        <v>-8.8357360441388269E-2</v>
      </c>
      <c r="V470" s="86">
        <f t="shared" si="212"/>
        <v>0</v>
      </c>
      <c r="W470" s="86">
        <f t="shared" si="213"/>
        <v>0</v>
      </c>
      <c r="X470" s="86">
        <f t="shared" si="214"/>
        <v>0</v>
      </c>
      <c r="Y470" s="86">
        <f t="shared" si="215"/>
        <v>0</v>
      </c>
      <c r="Z470" s="86">
        <f t="shared" si="216"/>
        <v>0</v>
      </c>
      <c r="AA470" s="86">
        <f t="shared" si="217"/>
        <v>0</v>
      </c>
      <c r="AB470" s="86">
        <f t="shared" si="218"/>
        <v>0</v>
      </c>
      <c r="AD470" s="170">
        <f t="shared" si="193"/>
        <v>-11147.837494208015</v>
      </c>
      <c r="AE470" s="170">
        <f t="shared" si="194"/>
        <v>0</v>
      </c>
      <c r="AF470" s="170">
        <f t="shared" si="195"/>
        <v>0</v>
      </c>
      <c r="AG470" s="170">
        <f t="shared" si="196"/>
        <v>0</v>
      </c>
      <c r="AH470" s="170">
        <f t="shared" si="197"/>
        <v>-325.88928875652726</v>
      </c>
      <c r="AI470" s="170">
        <f t="shared" si="198"/>
        <v>0</v>
      </c>
      <c r="AJ470" s="170">
        <f t="shared" si="199"/>
        <v>0</v>
      </c>
      <c r="AK470" s="170">
        <f t="shared" si="200"/>
        <v>0</v>
      </c>
      <c r="AL470" s="170">
        <f t="shared" si="201"/>
        <v>0</v>
      </c>
      <c r="AM470" s="170">
        <f t="shared" si="202"/>
        <v>0</v>
      </c>
      <c r="AN470" s="170">
        <f t="shared" si="203"/>
        <v>0</v>
      </c>
      <c r="AO470" s="170">
        <f t="shared" si="204"/>
        <v>0</v>
      </c>
      <c r="AP470" s="170">
        <f t="shared" si="205"/>
        <v>11473.726782964543</v>
      </c>
      <c r="AQ470" s="170">
        <f t="shared" si="206"/>
        <v>0</v>
      </c>
      <c r="AR470" s="170"/>
      <c r="AS470" s="170">
        <f>'Projection - England'!$B$13*'Eng19'!AP470</f>
        <v>0</v>
      </c>
      <c r="AT470" s="170">
        <f>'Projection - England'!$B$13*'Eng19'!AQ470</f>
        <v>0</v>
      </c>
      <c r="AU470" s="170">
        <f>'Projection - England'!$C$13*'Eng19'!AP470</f>
        <v>6357.5969455480972</v>
      </c>
      <c r="AV470" s="170">
        <f>'Projection - England'!$C$13*'Eng19'!AQ470</f>
        <v>0</v>
      </c>
      <c r="AW470" s="170">
        <f>'Projection - England'!$D$13*'Eng19'!AP470</f>
        <v>0</v>
      </c>
      <c r="AX470" s="170">
        <f>'Projection - England'!$D$13*'Eng19'!AQ470</f>
        <v>0</v>
      </c>
      <c r="AY470" s="170">
        <f>'Projection - England'!$E$13*'Eng19'!AP470</f>
        <v>1259.509885709537</v>
      </c>
      <c r="AZ470" s="170">
        <f>'Projection - England'!$E$13*'Eng19'!AQ470</f>
        <v>0</v>
      </c>
      <c r="BA470" s="170">
        <f>'Projection - England'!$F$13*'Eng19'!AP470</f>
        <v>2584.8454005586041</v>
      </c>
      <c r="BB470" s="170">
        <f>'Projection - England'!$F$13*'Eng19'!AQ470</f>
        <v>0</v>
      </c>
      <c r="BC470" s="170">
        <f>'Projection - England'!$G$13*'Eng19'!AP470</f>
        <v>1271.7745511483074</v>
      </c>
      <c r="BD470" s="170">
        <f>'Projection - England'!$G$13*'Eng19'!AQ470</f>
        <v>0</v>
      </c>
    </row>
    <row r="471" spans="1:56" ht="19.95" customHeight="1">
      <c r="A471" s="132" t="s">
        <v>496</v>
      </c>
      <c r="B471" s="20" t="s">
        <v>460</v>
      </c>
      <c r="C471" s="20" t="s">
        <v>21</v>
      </c>
      <c r="D471" s="153">
        <v>12437.736071005498</v>
      </c>
      <c r="E471" s="154">
        <v>18076.147146446005</v>
      </c>
      <c r="F471" s="155">
        <v>7362.0840599425446</v>
      </c>
      <c r="G471" s="156">
        <v>6386.0819813854559</v>
      </c>
      <c r="H471" s="157">
        <v>2564.1767631479001</v>
      </c>
      <c r="I471" s="158">
        <v>0</v>
      </c>
      <c r="J471" s="159">
        <v>1337.7156118774101</v>
      </c>
      <c r="K471" s="160">
        <v>0</v>
      </c>
      <c r="L471" s="161">
        <v>0</v>
      </c>
      <c r="M471" s="162">
        <v>0</v>
      </c>
      <c r="N471" s="163">
        <v>0</v>
      </c>
      <c r="O471" s="164">
        <v>0</v>
      </c>
      <c r="P471" s="170">
        <f t="shared" si="192"/>
        <v>48163.941633804818</v>
      </c>
      <c r="Q471" s="86">
        <f t="shared" si="207"/>
        <v>-0.94506059310872403</v>
      </c>
      <c r="R471" s="86">
        <f t="shared" si="208"/>
        <v>0</v>
      </c>
      <c r="S471" s="86">
        <f t="shared" si="209"/>
        <v>0</v>
      </c>
      <c r="T471" s="86">
        <f t="shared" si="210"/>
        <v>0</v>
      </c>
      <c r="U471" s="86">
        <f t="shared" si="211"/>
        <v>-8.8357360441388269E-2</v>
      </c>
      <c r="V471" s="86">
        <f t="shared" si="212"/>
        <v>0</v>
      </c>
      <c r="W471" s="86">
        <f t="shared" si="213"/>
        <v>0</v>
      </c>
      <c r="X471" s="86">
        <f t="shared" si="214"/>
        <v>0</v>
      </c>
      <c r="Y471" s="86">
        <f t="shared" si="215"/>
        <v>0</v>
      </c>
      <c r="Z471" s="86">
        <f t="shared" si="216"/>
        <v>0</v>
      </c>
      <c r="AA471" s="86">
        <f t="shared" si="217"/>
        <v>0</v>
      </c>
      <c r="AB471" s="86">
        <f t="shared" si="218"/>
        <v>0</v>
      </c>
      <c r="AD471" s="170">
        <f t="shared" si="193"/>
        <v>-11754.414228194228</v>
      </c>
      <c r="AE471" s="170">
        <f t="shared" si="194"/>
        <v>0</v>
      </c>
      <c r="AF471" s="170">
        <f t="shared" si="195"/>
        <v>0</v>
      </c>
      <c r="AG471" s="170">
        <f t="shared" si="196"/>
        <v>0</v>
      </c>
      <c r="AH471" s="170">
        <f t="shared" si="197"/>
        <v>-226.56389049689128</v>
      </c>
      <c r="AI471" s="170">
        <f t="shared" si="198"/>
        <v>0</v>
      </c>
      <c r="AJ471" s="170">
        <f t="shared" si="199"/>
        <v>0</v>
      </c>
      <c r="AK471" s="170">
        <f t="shared" si="200"/>
        <v>0</v>
      </c>
      <c r="AL471" s="170">
        <f t="shared" si="201"/>
        <v>0</v>
      </c>
      <c r="AM471" s="170">
        <f t="shared" si="202"/>
        <v>0</v>
      </c>
      <c r="AN471" s="170">
        <f t="shared" si="203"/>
        <v>0</v>
      </c>
      <c r="AO471" s="170">
        <f t="shared" si="204"/>
        <v>0</v>
      </c>
      <c r="AP471" s="170">
        <f t="shared" si="205"/>
        <v>11980.978118691119</v>
      </c>
      <c r="AQ471" s="170">
        <f t="shared" si="206"/>
        <v>0</v>
      </c>
      <c r="AR471" s="170"/>
      <c r="AS471" s="170">
        <f>'Projection - England'!$B$13*'Eng19'!AP471</f>
        <v>0</v>
      </c>
      <c r="AT471" s="170">
        <f>'Projection - England'!$B$13*'Eng19'!AQ471</f>
        <v>0</v>
      </c>
      <c r="AU471" s="170">
        <f>'Projection - England'!$C$13*'Eng19'!AP471</f>
        <v>6638.665128854379</v>
      </c>
      <c r="AV471" s="170">
        <f>'Projection - England'!$C$13*'Eng19'!AQ471</f>
        <v>0</v>
      </c>
      <c r="AW471" s="170">
        <f>'Projection - England'!$D$13*'Eng19'!AP471</f>
        <v>0</v>
      </c>
      <c r="AX471" s="170">
        <f>'Projection - England'!$D$13*'Eng19'!AQ471</f>
        <v>0</v>
      </c>
      <c r="AY471" s="170">
        <f>'Projection - England'!$E$13*'Eng19'!AP471</f>
        <v>1315.192584450069</v>
      </c>
      <c r="AZ471" s="170">
        <f>'Projection - England'!$E$13*'Eng19'!AQ471</f>
        <v>0</v>
      </c>
      <c r="BA471" s="170">
        <f>'Projection - England'!$F$13*'Eng19'!AP471</f>
        <v>2699.1209369106446</v>
      </c>
      <c r="BB471" s="170">
        <f>'Projection - England'!$F$13*'Eng19'!AQ471</f>
        <v>0</v>
      </c>
      <c r="BC471" s="170">
        <f>'Projection - England'!$G$13*'Eng19'!AP471</f>
        <v>1327.9994684760291</v>
      </c>
      <c r="BD471" s="170">
        <f>'Projection - England'!$G$13*'Eng19'!AQ471</f>
        <v>0</v>
      </c>
    </row>
    <row r="472" spans="1:56" ht="19.95" customHeight="1">
      <c r="A472" s="132" t="s">
        <v>497</v>
      </c>
      <c r="B472" s="20" t="s">
        <v>460</v>
      </c>
      <c r="C472" s="20" t="s">
        <v>21</v>
      </c>
      <c r="D472" s="153">
        <v>8199.9110897852388</v>
      </c>
      <c r="E472" s="154">
        <v>11917.184815672781</v>
      </c>
      <c r="F472" s="155">
        <v>10335.147647428679</v>
      </c>
      <c r="G472" s="156">
        <v>8965.0022505607812</v>
      </c>
      <c r="H472" s="157">
        <v>1305.1208006904001</v>
      </c>
      <c r="I472" s="158">
        <v>0</v>
      </c>
      <c r="J472" s="159">
        <v>793.47412223511697</v>
      </c>
      <c r="K472" s="160">
        <v>0</v>
      </c>
      <c r="L472" s="161">
        <v>1761.6406195459199</v>
      </c>
      <c r="M472" s="162">
        <v>0</v>
      </c>
      <c r="N472" s="163">
        <v>1.5292241453650606</v>
      </c>
      <c r="O472" s="164">
        <v>116.92546520593962</v>
      </c>
      <c r="P472" s="170">
        <f t="shared" si="192"/>
        <v>43395.936035270221</v>
      </c>
      <c r="Q472" s="86">
        <f t="shared" si="207"/>
        <v>-0.94506059310872403</v>
      </c>
      <c r="R472" s="86">
        <f t="shared" si="208"/>
        <v>0</v>
      </c>
      <c r="S472" s="86">
        <f t="shared" si="209"/>
        <v>0</v>
      </c>
      <c r="T472" s="86">
        <f t="shared" si="210"/>
        <v>0</v>
      </c>
      <c r="U472" s="86">
        <f t="shared" si="211"/>
        <v>-8.8357360441388269E-2</v>
      </c>
      <c r="V472" s="86">
        <f t="shared" si="212"/>
        <v>0</v>
      </c>
      <c r="W472" s="86">
        <f t="shared" si="213"/>
        <v>0</v>
      </c>
      <c r="X472" s="86">
        <f t="shared" si="214"/>
        <v>0</v>
      </c>
      <c r="Y472" s="86">
        <f t="shared" si="215"/>
        <v>0</v>
      </c>
      <c r="Z472" s="86">
        <f t="shared" si="216"/>
        <v>0</v>
      </c>
      <c r="AA472" s="86">
        <f t="shared" si="217"/>
        <v>0</v>
      </c>
      <c r="AB472" s="86">
        <f t="shared" si="218"/>
        <v>0</v>
      </c>
      <c r="AD472" s="170">
        <f t="shared" si="193"/>
        <v>-7749.4128379512413</v>
      </c>
      <c r="AE472" s="170">
        <f t="shared" si="194"/>
        <v>0</v>
      </c>
      <c r="AF472" s="170">
        <f t="shared" si="195"/>
        <v>0</v>
      </c>
      <c r="AG472" s="170">
        <f t="shared" si="196"/>
        <v>0</v>
      </c>
      <c r="AH472" s="170">
        <f t="shared" si="197"/>
        <v>-115.31702900615494</v>
      </c>
      <c r="AI472" s="170">
        <f t="shared" si="198"/>
        <v>0</v>
      </c>
      <c r="AJ472" s="170">
        <f t="shared" si="199"/>
        <v>0</v>
      </c>
      <c r="AK472" s="170">
        <f t="shared" si="200"/>
        <v>0</v>
      </c>
      <c r="AL472" s="170">
        <f t="shared" si="201"/>
        <v>0</v>
      </c>
      <c r="AM472" s="170">
        <f t="shared" si="202"/>
        <v>0</v>
      </c>
      <c r="AN472" s="170">
        <f t="shared" si="203"/>
        <v>0</v>
      </c>
      <c r="AO472" s="170">
        <f t="shared" si="204"/>
        <v>0</v>
      </c>
      <c r="AP472" s="170">
        <f t="shared" si="205"/>
        <v>7864.7298669573966</v>
      </c>
      <c r="AQ472" s="170">
        <f t="shared" si="206"/>
        <v>0</v>
      </c>
      <c r="AR472" s="170"/>
      <c r="AS472" s="170">
        <f>'Projection - England'!$B$13*'Eng19'!AP472</f>
        <v>0</v>
      </c>
      <c r="AT472" s="170">
        <f>'Projection - England'!$B$13*'Eng19'!AQ472</f>
        <v>0</v>
      </c>
      <c r="AU472" s="170">
        <f>'Projection - England'!$C$13*'Eng19'!AP472</f>
        <v>4357.8502020779515</v>
      </c>
      <c r="AV472" s="170">
        <f>'Projection - England'!$C$13*'Eng19'!AQ472</f>
        <v>0</v>
      </c>
      <c r="AW472" s="170">
        <f>'Projection - England'!$D$13*'Eng19'!AP472</f>
        <v>0</v>
      </c>
      <c r="AX472" s="170">
        <f>'Projection - England'!$D$13*'Eng19'!AQ472</f>
        <v>0</v>
      </c>
      <c r="AY472" s="170">
        <f>'Projection - England'!$E$13*'Eng19'!AP472</f>
        <v>863.33805948519284</v>
      </c>
      <c r="AZ472" s="170">
        <f>'Projection - England'!$E$13*'Eng19'!AQ472</f>
        <v>0</v>
      </c>
      <c r="BA472" s="170">
        <f>'Projection - England'!$F$13*'Eng19'!AP472</f>
        <v>1771.7966627394401</v>
      </c>
      <c r="BB472" s="170">
        <f>'Projection - England'!$F$13*'Eng19'!AQ472</f>
        <v>0</v>
      </c>
      <c r="BC472" s="170">
        <f>'Projection - England'!$G$13*'Eng19'!AP472</f>
        <v>871.74494265481417</v>
      </c>
      <c r="BD472" s="170">
        <f>'Projection - England'!$G$13*'Eng19'!AQ472</f>
        <v>0</v>
      </c>
    </row>
    <row r="473" spans="1:56" ht="19.95" customHeight="1">
      <c r="A473" s="132" t="s">
        <v>498</v>
      </c>
      <c r="B473" s="20" t="s">
        <v>460</v>
      </c>
      <c r="C473" s="20" t="s">
        <v>21</v>
      </c>
      <c r="D473" s="153">
        <v>9688.5981235276467</v>
      </c>
      <c r="E473" s="154">
        <v>14080.739800543799</v>
      </c>
      <c r="F473" s="155">
        <v>7939.1109098128363</v>
      </c>
      <c r="G473" s="156">
        <v>6886.6115513726036</v>
      </c>
      <c r="H473" s="157">
        <v>1389.4869882330299</v>
      </c>
      <c r="I473" s="158">
        <v>0</v>
      </c>
      <c r="J473" s="159">
        <v>579.65489646678304</v>
      </c>
      <c r="K473" s="160">
        <v>0</v>
      </c>
      <c r="L473" s="161">
        <v>2303.3593804540801</v>
      </c>
      <c r="M473" s="162">
        <v>0</v>
      </c>
      <c r="N473" s="163">
        <v>5.6504733217199652</v>
      </c>
      <c r="O473" s="164">
        <v>432.03883732697506</v>
      </c>
      <c r="P473" s="170">
        <f t="shared" si="192"/>
        <v>43305.250961059479</v>
      </c>
      <c r="Q473" s="86">
        <f t="shared" si="207"/>
        <v>-0.94506059310872403</v>
      </c>
      <c r="R473" s="86">
        <f t="shared" si="208"/>
        <v>0</v>
      </c>
      <c r="S473" s="86">
        <f t="shared" si="209"/>
        <v>0</v>
      </c>
      <c r="T473" s="86">
        <f t="shared" si="210"/>
        <v>0</v>
      </c>
      <c r="U473" s="86">
        <f t="shared" si="211"/>
        <v>-8.8357360441388269E-2</v>
      </c>
      <c r="V473" s="86">
        <f t="shared" si="212"/>
        <v>0</v>
      </c>
      <c r="W473" s="86">
        <f t="shared" si="213"/>
        <v>0</v>
      </c>
      <c r="X473" s="86">
        <f t="shared" si="214"/>
        <v>0</v>
      </c>
      <c r="Y473" s="86">
        <f t="shared" si="215"/>
        <v>0</v>
      </c>
      <c r="Z473" s="86">
        <f t="shared" si="216"/>
        <v>0</v>
      </c>
      <c r="AA473" s="86">
        <f t="shared" si="217"/>
        <v>0</v>
      </c>
      <c r="AB473" s="86">
        <f t="shared" si="218"/>
        <v>0</v>
      </c>
      <c r="AD473" s="170">
        <f t="shared" si="193"/>
        <v>-9156.312289013109</v>
      </c>
      <c r="AE473" s="170">
        <f t="shared" si="194"/>
        <v>0</v>
      </c>
      <c r="AF473" s="170">
        <f t="shared" si="195"/>
        <v>0</v>
      </c>
      <c r="AG473" s="170">
        <f t="shared" si="196"/>
        <v>0</v>
      </c>
      <c r="AH473" s="170">
        <f t="shared" si="197"/>
        <v>-122.77140264792484</v>
      </c>
      <c r="AI473" s="170">
        <f t="shared" si="198"/>
        <v>0</v>
      </c>
      <c r="AJ473" s="170">
        <f t="shared" si="199"/>
        <v>0</v>
      </c>
      <c r="AK473" s="170">
        <f t="shared" si="200"/>
        <v>0</v>
      </c>
      <c r="AL473" s="170">
        <f t="shared" si="201"/>
        <v>0</v>
      </c>
      <c r="AM473" s="170">
        <f t="shared" si="202"/>
        <v>0</v>
      </c>
      <c r="AN473" s="170">
        <f t="shared" si="203"/>
        <v>0</v>
      </c>
      <c r="AO473" s="170">
        <f t="shared" si="204"/>
        <v>0</v>
      </c>
      <c r="AP473" s="170">
        <f t="shared" si="205"/>
        <v>9279.0836916610333</v>
      </c>
      <c r="AQ473" s="170">
        <f t="shared" si="206"/>
        <v>0</v>
      </c>
      <c r="AR473" s="170"/>
      <c r="AS473" s="170">
        <f>'Projection - England'!$B$13*'Eng19'!AP473</f>
        <v>0</v>
      </c>
      <c r="AT473" s="170">
        <f>'Projection - England'!$B$13*'Eng19'!AQ473</f>
        <v>0</v>
      </c>
      <c r="AU473" s="170">
        <f>'Projection - England'!$C$13*'Eng19'!AP473</f>
        <v>5141.5442646915653</v>
      </c>
      <c r="AV473" s="170">
        <f>'Projection - England'!$C$13*'Eng19'!AQ473</f>
        <v>0</v>
      </c>
      <c r="AW473" s="170">
        <f>'Projection - England'!$D$13*'Eng19'!AP473</f>
        <v>0</v>
      </c>
      <c r="AX473" s="170">
        <f>'Projection - England'!$D$13*'Eng19'!AQ473</f>
        <v>0</v>
      </c>
      <c r="AY473" s="170">
        <f>'Projection - England'!$E$13*'Eng19'!AP473</f>
        <v>1018.5964735821907</v>
      </c>
      <c r="AZ473" s="170">
        <f>'Projection - England'!$E$13*'Eng19'!AQ473</f>
        <v>0</v>
      </c>
      <c r="BA473" s="170">
        <f>'Projection - England'!$F$13*'Eng19'!AP473</f>
        <v>2090.4277446626816</v>
      </c>
      <c r="BB473" s="170">
        <f>'Projection - England'!$F$13*'Eng19'!AQ473</f>
        <v>0</v>
      </c>
      <c r="BC473" s="170">
        <f>'Projection - England'!$G$13*'Eng19'!AP473</f>
        <v>1028.5152087245983</v>
      </c>
      <c r="BD473" s="170">
        <f>'Projection - England'!$G$13*'Eng19'!AQ473</f>
        <v>0</v>
      </c>
    </row>
    <row r="474" spans="1:56" ht="19.95" customHeight="1">
      <c r="A474" s="132" t="s">
        <v>499</v>
      </c>
      <c r="B474" s="20" t="s">
        <v>460</v>
      </c>
      <c r="C474" s="20" t="s">
        <v>21</v>
      </c>
      <c r="D474" s="153">
        <v>11747.248611051422</v>
      </c>
      <c r="E474" s="154">
        <v>17072.640329960177</v>
      </c>
      <c r="F474" s="155">
        <v>6567.8354869627256</v>
      </c>
      <c r="G474" s="156">
        <v>5697.1280847238741</v>
      </c>
      <c r="H474" s="157">
        <v>2531.12440504712</v>
      </c>
      <c r="I474" s="158">
        <v>0</v>
      </c>
      <c r="J474" s="159">
        <v>596.16503269054601</v>
      </c>
      <c r="K474" s="160">
        <v>0</v>
      </c>
      <c r="L474" s="161">
        <v>0</v>
      </c>
      <c r="M474" s="162">
        <v>0</v>
      </c>
      <c r="N474" s="163">
        <v>0</v>
      </c>
      <c r="O474" s="164">
        <v>0</v>
      </c>
      <c r="P474" s="170">
        <f t="shared" si="192"/>
        <v>44212.141950435864</v>
      </c>
      <c r="Q474" s="86">
        <f t="shared" si="207"/>
        <v>-0.94506059310872403</v>
      </c>
      <c r="R474" s="86">
        <f t="shared" si="208"/>
        <v>0</v>
      </c>
      <c r="S474" s="86">
        <f t="shared" si="209"/>
        <v>0</v>
      </c>
      <c r="T474" s="86">
        <f t="shared" si="210"/>
        <v>0</v>
      </c>
      <c r="U474" s="86">
        <f t="shared" si="211"/>
        <v>-8.8357360441388269E-2</v>
      </c>
      <c r="V474" s="86">
        <f t="shared" si="212"/>
        <v>0</v>
      </c>
      <c r="W474" s="86">
        <f t="shared" si="213"/>
        <v>0</v>
      </c>
      <c r="X474" s="86">
        <f t="shared" si="214"/>
        <v>0</v>
      </c>
      <c r="Y474" s="86">
        <f t="shared" si="215"/>
        <v>0</v>
      </c>
      <c r="Z474" s="86">
        <f t="shared" si="216"/>
        <v>0</v>
      </c>
      <c r="AA474" s="86">
        <f t="shared" si="217"/>
        <v>0</v>
      </c>
      <c r="AB474" s="86">
        <f t="shared" si="218"/>
        <v>0</v>
      </c>
      <c r="AD474" s="170">
        <f t="shared" si="193"/>
        <v>-11101.861739755892</v>
      </c>
      <c r="AE474" s="170">
        <f t="shared" si="194"/>
        <v>0</v>
      </c>
      <c r="AF474" s="170">
        <f t="shared" si="195"/>
        <v>0</v>
      </c>
      <c r="AG474" s="170">
        <f t="shared" si="196"/>
        <v>0</v>
      </c>
      <c r="AH474" s="170">
        <f t="shared" si="197"/>
        <v>-223.64347137874282</v>
      </c>
      <c r="AI474" s="170">
        <f t="shared" si="198"/>
        <v>0</v>
      </c>
      <c r="AJ474" s="170">
        <f t="shared" si="199"/>
        <v>0</v>
      </c>
      <c r="AK474" s="170">
        <f t="shared" si="200"/>
        <v>0</v>
      </c>
      <c r="AL474" s="170">
        <f t="shared" si="201"/>
        <v>0</v>
      </c>
      <c r="AM474" s="170">
        <f t="shared" si="202"/>
        <v>0</v>
      </c>
      <c r="AN474" s="170">
        <f t="shared" si="203"/>
        <v>0</v>
      </c>
      <c r="AO474" s="170">
        <f t="shared" si="204"/>
        <v>0</v>
      </c>
      <c r="AP474" s="170">
        <f t="shared" si="205"/>
        <v>11325.505211134634</v>
      </c>
      <c r="AQ474" s="170">
        <f t="shared" si="206"/>
        <v>0</v>
      </c>
      <c r="AR474" s="170"/>
      <c r="AS474" s="170">
        <f>'Projection - England'!$B$13*'Eng19'!AP474</f>
        <v>0</v>
      </c>
      <c r="AT474" s="170">
        <f>'Projection - England'!$B$13*'Eng19'!AQ474</f>
        <v>0</v>
      </c>
      <c r="AU474" s="170">
        <f>'Projection - England'!$C$13*'Eng19'!AP474</f>
        <v>6275.4673088437194</v>
      </c>
      <c r="AV474" s="170">
        <f>'Projection - England'!$C$13*'Eng19'!AQ474</f>
        <v>0</v>
      </c>
      <c r="AW474" s="170">
        <f>'Projection - England'!$D$13*'Eng19'!AP474</f>
        <v>0</v>
      </c>
      <c r="AX474" s="170">
        <f>'Projection - England'!$D$13*'Eng19'!AQ474</f>
        <v>0</v>
      </c>
      <c r="AY474" s="170">
        <f>'Projection - England'!$E$13*'Eng19'!AP474</f>
        <v>1243.239101288179</v>
      </c>
      <c r="AZ474" s="170">
        <f>'Projection - England'!$E$13*'Eng19'!AQ474</f>
        <v>0</v>
      </c>
      <c r="BA474" s="170">
        <f>'Projection - England'!$F$13*'Eng19'!AP474</f>
        <v>2551.4534734667932</v>
      </c>
      <c r="BB474" s="170">
        <f>'Projection - England'!$F$13*'Eng19'!AQ474</f>
        <v>0</v>
      </c>
      <c r="BC474" s="170">
        <f>'Projection - England'!$G$13*'Eng19'!AP474</f>
        <v>1255.3453275359448</v>
      </c>
      <c r="BD474" s="170">
        <f>'Projection - England'!$G$13*'Eng19'!AQ474</f>
        <v>0</v>
      </c>
    </row>
    <row r="475" spans="1:56" ht="19.95" customHeight="1">
      <c r="A475" s="132" t="s">
        <v>500</v>
      </c>
      <c r="B475" s="20" t="s">
        <v>460</v>
      </c>
      <c r="C475" s="20" t="s">
        <v>21</v>
      </c>
      <c r="D475" s="153">
        <v>13700.424900380502</v>
      </c>
      <c r="E475" s="154">
        <v>19911.251939605601</v>
      </c>
      <c r="F475" s="155">
        <v>5439.6652916084768</v>
      </c>
      <c r="G475" s="156">
        <v>4718.5210357106225</v>
      </c>
      <c r="H475" s="157">
        <v>3172.9977283632902</v>
      </c>
      <c r="I475" s="158">
        <v>0</v>
      </c>
      <c r="J475" s="159">
        <v>2067.7799241990801</v>
      </c>
      <c r="K475" s="160">
        <v>0</v>
      </c>
      <c r="L475" s="161">
        <v>0</v>
      </c>
      <c r="M475" s="162">
        <v>0</v>
      </c>
      <c r="N475" s="163">
        <v>0</v>
      </c>
      <c r="O475" s="164">
        <v>0</v>
      </c>
      <c r="P475" s="170">
        <f t="shared" si="192"/>
        <v>49010.640819867571</v>
      </c>
      <c r="Q475" s="86">
        <f t="shared" si="207"/>
        <v>-0.94506059310872403</v>
      </c>
      <c r="R475" s="86">
        <f t="shared" si="208"/>
        <v>0</v>
      </c>
      <c r="S475" s="86">
        <f t="shared" si="209"/>
        <v>0</v>
      </c>
      <c r="T475" s="86">
        <f t="shared" si="210"/>
        <v>0</v>
      </c>
      <c r="U475" s="86">
        <f t="shared" si="211"/>
        <v>-8.8357360441388269E-2</v>
      </c>
      <c r="V475" s="86">
        <f t="shared" si="212"/>
        <v>0</v>
      </c>
      <c r="W475" s="86">
        <f t="shared" si="213"/>
        <v>0</v>
      </c>
      <c r="X475" s="86">
        <f t="shared" si="214"/>
        <v>0</v>
      </c>
      <c r="Y475" s="86">
        <f t="shared" si="215"/>
        <v>0</v>
      </c>
      <c r="Z475" s="86">
        <f t="shared" si="216"/>
        <v>0</v>
      </c>
      <c r="AA475" s="86">
        <f t="shared" si="217"/>
        <v>0</v>
      </c>
      <c r="AB475" s="86">
        <f t="shared" si="218"/>
        <v>0</v>
      </c>
      <c r="AD475" s="170">
        <f t="shared" si="193"/>
        <v>-12947.731682195128</v>
      </c>
      <c r="AE475" s="170">
        <f t="shared" si="194"/>
        <v>0</v>
      </c>
      <c r="AF475" s="170">
        <f t="shared" si="195"/>
        <v>0</v>
      </c>
      <c r="AG475" s="170">
        <f t="shared" si="196"/>
        <v>0</v>
      </c>
      <c r="AH475" s="170">
        <f t="shared" si="197"/>
        <v>-280.35770396470144</v>
      </c>
      <c r="AI475" s="170">
        <f t="shared" si="198"/>
        <v>0</v>
      </c>
      <c r="AJ475" s="170">
        <f t="shared" si="199"/>
        <v>0</v>
      </c>
      <c r="AK475" s="170">
        <f t="shared" si="200"/>
        <v>0</v>
      </c>
      <c r="AL475" s="170">
        <f t="shared" si="201"/>
        <v>0</v>
      </c>
      <c r="AM475" s="170">
        <f t="shared" si="202"/>
        <v>0</v>
      </c>
      <c r="AN475" s="170">
        <f t="shared" si="203"/>
        <v>0</v>
      </c>
      <c r="AO475" s="170">
        <f t="shared" si="204"/>
        <v>0</v>
      </c>
      <c r="AP475" s="170">
        <f t="shared" si="205"/>
        <v>13228.089386159829</v>
      </c>
      <c r="AQ475" s="170">
        <f t="shared" si="206"/>
        <v>0</v>
      </c>
      <c r="AR475" s="170"/>
      <c r="AS475" s="170">
        <f>'Projection - England'!$B$13*'Eng19'!AP475</f>
        <v>0</v>
      </c>
      <c r="AT475" s="170">
        <f>'Projection - England'!$B$13*'Eng19'!AQ475</f>
        <v>0</v>
      </c>
      <c r="AU475" s="170">
        <f>'Projection - England'!$C$13*'Eng19'!AP475</f>
        <v>7329.6900185693421</v>
      </c>
      <c r="AV475" s="170">
        <f>'Projection - England'!$C$13*'Eng19'!AQ475</f>
        <v>0</v>
      </c>
      <c r="AW475" s="170">
        <f>'Projection - England'!$D$13*'Eng19'!AP475</f>
        <v>0</v>
      </c>
      <c r="AX475" s="170">
        <f>'Projection - England'!$D$13*'Eng19'!AQ475</f>
        <v>0</v>
      </c>
      <c r="AY475" s="170">
        <f>'Projection - England'!$E$13*'Eng19'!AP475</f>
        <v>1452.0922160753173</v>
      </c>
      <c r="AZ475" s="170">
        <f>'Projection - England'!$E$13*'Eng19'!AQ475</f>
        <v>0</v>
      </c>
      <c r="BA475" s="170">
        <f>'Projection - England'!$F$13*'Eng19'!AP475</f>
        <v>2980.0749708246722</v>
      </c>
      <c r="BB475" s="170">
        <f>'Projection - England'!$F$13*'Eng19'!AQ475</f>
        <v>0</v>
      </c>
      <c r="BC475" s="170">
        <f>'Projection - England'!$G$13*'Eng19'!AP475</f>
        <v>1466.2321806905009</v>
      </c>
      <c r="BD475" s="170">
        <f>'Projection - England'!$G$13*'Eng19'!AQ475</f>
        <v>0</v>
      </c>
    </row>
    <row r="476" spans="1:56" ht="19.95" customHeight="1">
      <c r="A476" s="132" t="s">
        <v>501</v>
      </c>
      <c r="B476" s="20" t="s">
        <v>460</v>
      </c>
      <c r="C476" s="20" t="s">
        <v>21</v>
      </c>
      <c r="D476" s="153">
        <v>11006.023281844309</v>
      </c>
      <c r="E476" s="154">
        <v>15995.394596256692</v>
      </c>
      <c r="F476" s="155">
        <v>6965.958382912102</v>
      </c>
      <c r="G476" s="156">
        <v>6042.4712554209982</v>
      </c>
      <c r="H476" s="157">
        <v>2519.2461967464901</v>
      </c>
      <c r="I476" s="158">
        <v>0</v>
      </c>
      <c r="J476" s="159">
        <v>1109.0960171059701</v>
      </c>
      <c r="K476" s="160">
        <v>0</v>
      </c>
      <c r="L476" s="161">
        <v>0</v>
      </c>
      <c r="M476" s="162">
        <v>0</v>
      </c>
      <c r="N476" s="163">
        <v>5.7900390840014175</v>
      </c>
      <c r="O476" s="164">
        <v>442.71012559497757</v>
      </c>
      <c r="P476" s="170">
        <f t="shared" si="192"/>
        <v>44086.689894965544</v>
      </c>
      <c r="Q476" s="86">
        <f t="shared" si="207"/>
        <v>-0.94506059310872403</v>
      </c>
      <c r="R476" s="86">
        <f t="shared" si="208"/>
        <v>0</v>
      </c>
      <c r="S476" s="86">
        <f t="shared" si="209"/>
        <v>0</v>
      </c>
      <c r="T476" s="86">
        <f t="shared" si="210"/>
        <v>0</v>
      </c>
      <c r="U476" s="86">
        <f t="shared" si="211"/>
        <v>-8.8357360441388269E-2</v>
      </c>
      <c r="V476" s="86">
        <f t="shared" si="212"/>
        <v>0</v>
      </c>
      <c r="W476" s="86">
        <f t="shared" si="213"/>
        <v>0</v>
      </c>
      <c r="X476" s="86">
        <f t="shared" si="214"/>
        <v>0</v>
      </c>
      <c r="Y476" s="86">
        <f t="shared" si="215"/>
        <v>0</v>
      </c>
      <c r="Z476" s="86">
        <f t="shared" si="216"/>
        <v>0</v>
      </c>
      <c r="AA476" s="86">
        <f t="shared" si="217"/>
        <v>0</v>
      </c>
      <c r="AB476" s="86">
        <f t="shared" si="218"/>
        <v>0</v>
      </c>
      <c r="AD476" s="170">
        <f t="shared" si="193"/>
        <v>-10401.358890508209</v>
      </c>
      <c r="AE476" s="170">
        <f t="shared" si="194"/>
        <v>0</v>
      </c>
      <c r="AF476" s="170">
        <f t="shared" si="195"/>
        <v>0</v>
      </c>
      <c r="AG476" s="170">
        <f t="shared" si="196"/>
        <v>0</v>
      </c>
      <c r="AH476" s="170">
        <f t="shared" si="197"/>
        <v>-222.59394424652618</v>
      </c>
      <c r="AI476" s="170">
        <f t="shared" si="198"/>
        <v>0</v>
      </c>
      <c r="AJ476" s="170">
        <f t="shared" si="199"/>
        <v>0</v>
      </c>
      <c r="AK476" s="170">
        <f t="shared" si="200"/>
        <v>0</v>
      </c>
      <c r="AL476" s="170">
        <f t="shared" si="201"/>
        <v>0</v>
      </c>
      <c r="AM476" s="170">
        <f t="shared" si="202"/>
        <v>0</v>
      </c>
      <c r="AN476" s="170">
        <f t="shared" si="203"/>
        <v>0</v>
      </c>
      <c r="AO476" s="170">
        <f t="shared" si="204"/>
        <v>0</v>
      </c>
      <c r="AP476" s="170">
        <f t="shared" si="205"/>
        <v>10623.952834754735</v>
      </c>
      <c r="AQ476" s="170">
        <f t="shared" si="206"/>
        <v>0</v>
      </c>
      <c r="AR476" s="170"/>
      <c r="AS476" s="170">
        <f>'Projection - England'!$B$13*'Eng19'!AP476</f>
        <v>0</v>
      </c>
      <c r="AT476" s="170">
        <f>'Projection - England'!$B$13*'Eng19'!AQ476</f>
        <v>0</v>
      </c>
      <c r="AU476" s="170">
        <f>'Projection - England'!$C$13*'Eng19'!AP476</f>
        <v>5886.7368353381926</v>
      </c>
      <c r="AV476" s="170">
        <f>'Projection - England'!$C$13*'Eng19'!AQ476</f>
        <v>0</v>
      </c>
      <c r="AW476" s="170">
        <f>'Projection - England'!$D$13*'Eng19'!AP476</f>
        <v>0</v>
      </c>
      <c r="AX476" s="170">
        <f>'Projection - England'!$D$13*'Eng19'!AQ476</f>
        <v>0</v>
      </c>
      <c r="AY476" s="170">
        <f>'Projection - England'!$E$13*'Eng19'!AP476</f>
        <v>1166.2273186208915</v>
      </c>
      <c r="AZ476" s="170">
        <f>'Projection - England'!$E$13*'Eng19'!AQ476</f>
        <v>0</v>
      </c>
      <c r="BA476" s="170">
        <f>'Projection - England'!$F$13*'Eng19'!AP476</f>
        <v>2393.4050496513537</v>
      </c>
      <c r="BB476" s="170">
        <f>'Projection - England'!$F$13*'Eng19'!AQ476</f>
        <v>0</v>
      </c>
      <c r="BC476" s="170">
        <f>'Projection - England'!$G$13*'Eng19'!AP476</f>
        <v>1177.5836311442997</v>
      </c>
      <c r="BD476" s="170">
        <f>'Projection - England'!$G$13*'Eng19'!AQ476</f>
        <v>0</v>
      </c>
    </row>
    <row r="477" spans="1:56" ht="19.95" customHeight="1">
      <c r="A477" s="132" t="s">
        <v>502</v>
      </c>
      <c r="B477" s="20" t="s">
        <v>460</v>
      </c>
      <c r="C477" s="20" t="s">
        <v>21</v>
      </c>
      <c r="D477" s="153">
        <v>13240.596982991112</v>
      </c>
      <c r="E477" s="154">
        <v>19242.969782039087</v>
      </c>
      <c r="F477" s="155">
        <v>3278.9199779758746</v>
      </c>
      <c r="G477" s="156">
        <v>2844.2288378217654</v>
      </c>
      <c r="H477" s="157">
        <v>10715.078012470241</v>
      </c>
      <c r="I477" s="158">
        <v>2200.7664938012585</v>
      </c>
      <c r="J477" s="159">
        <v>2052.8299752518801</v>
      </c>
      <c r="K477" s="160">
        <v>0</v>
      </c>
      <c r="L477" s="161">
        <v>0</v>
      </c>
      <c r="M477" s="162">
        <v>0</v>
      </c>
      <c r="N477" s="163">
        <v>0</v>
      </c>
      <c r="O477" s="164">
        <v>0</v>
      </c>
      <c r="P477" s="170">
        <f t="shared" si="192"/>
        <v>53575.390062351224</v>
      </c>
      <c r="Q477" s="86">
        <f t="shared" si="207"/>
        <v>-0.94506059310872403</v>
      </c>
      <c r="R477" s="86">
        <f t="shared" si="208"/>
        <v>0</v>
      </c>
      <c r="S477" s="86">
        <f t="shared" si="209"/>
        <v>0</v>
      </c>
      <c r="T477" s="86">
        <f t="shared" si="210"/>
        <v>0</v>
      </c>
      <c r="U477" s="86">
        <f t="shared" si="211"/>
        <v>-8.8357360441388269E-2</v>
      </c>
      <c r="V477" s="86">
        <f t="shared" si="212"/>
        <v>0</v>
      </c>
      <c r="W477" s="86">
        <f t="shared" si="213"/>
        <v>0</v>
      </c>
      <c r="X477" s="86">
        <f t="shared" si="214"/>
        <v>0</v>
      </c>
      <c r="Y477" s="86">
        <f t="shared" si="215"/>
        <v>0</v>
      </c>
      <c r="Z477" s="86">
        <f t="shared" si="216"/>
        <v>0</v>
      </c>
      <c r="AA477" s="86">
        <f t="shared" si="217"/>
        <v>0</v>
      </c>
      <c r="AB477" s="86">
        <f t="shared" si="218"/>
        <v>0</v>
      </c>
      <c r="AD477" s="170">
        <f t="shared" si="193"/>
        <v>-12513.166437859163</v>
      </c>
      <c r="AE477" s="170">
        <f t="shared" si="194"/>
        <v>0</v>
      </c>
      <c r="AF477" s="170">
        <f t="shared" si="195"/>
        <v>0</v>
      </c>
      <c r="AG477" s="170">
        <f t="shared" si="196"/>
        <v>0</v>
      </c>
      <c r="AH477" s="170">
        <f t="shared" si="197"/>
        <v>-946.75601010542732</v>
      </c>
      <c r="AI477" s="170">
        <f t="shared" si="198"/>
        <v>0</v>
      </c>
      <c r="AJ477" s="170">
        <f t="shared" si="199"/>
        <v>0</v>
      </c>
      <c r="AK477" s="170">
        <f t="shared" si="200"/>
        <v>0</v>
      </c>
      <c r="AL477" s="170">
        <f t="shared" si="201"/>
        <v>0</v>
      </c>
      <c r="AM477" s="170">
        <f t="shared" si="202"/>
        <v>0</v>
      </c>
      <c r="AN477" s="170">
        <f t="shared" si="203"/>
        <v>0</v>
      </c>
      <c r="AO477" s="170">
        <f t="shared" si="204"/>
        <v>0</v>
      </c>
      <c r="AP477" s="170">
        <f t="shared" si="205"/>
        <v>13459.922447964591</v>
      </c>
      <c r="AQ477" s="170">
        <f t="shared" si="206"/>
        <v>0</v>
      </c>
      <c r="AR477" s="170"/>
      <c r="AS477" s="170">
        <f>'Projection - England'!$B$13*'Eng19'!AP477</f>
        <v>0</v>
      </c>
      <c r="AT477" s="170">
        <f>'Projection - England'!$B$13*'Eng19'!AQ477</f>
        <v>0</v>
      </c>
      <c r="AU477" s="170">
        <f>'Projection - England'!$C$13*'Eng19'!AP477</f>
        <v>7458.1488178319642</v>
      </c>
      <c r="AV477" s="170">
        <f>'Projection - England'!$C$13*'Eng19'!AQ477</f>
        <v>0</v>
      </c>
      <c r="AW477" s="170">
        <f>'Projection - England'!$D$13*'Eng19'!AP477</f>
        <v>0</v>
      </c>
      <c r="AX477" s="170">
        <f>'Projection - England'!$D$13*'Eng19'!AQ477</f>
        <v>0</v>
      </c>
      <c r="AY477" s="170">
        <f>'Projection - England'!$E$13*'Eng19'!AP477</f>
        <v>1477.5413172000665</v>
      </c>
      <c r="AZ477" s="170">
        <f>'Projection - England'!$E$13*'Eng19'!AQ477</f>
        <v>0</v>
      </c>
      <c r="BA477" s="170">
        <f>'Projection - England'!$F$13*'Eng19'!AP477</f>
        <v>3032.3032166979478</v>
      </c>
      <c r="BB477" s="170">
        <f>'Projection - England'!$F$13*'Eng19'!AQ477</f>
        <v>0</v>
      </c>
      <c r="BC477" s="170">
        <f>'Projection - England'!$G$13*'Eng19'!AP477</f>
        <v>1491.9290962346158</v>
      </c>
      <c r="BD477" s="170">
        <f>'Projection - England'!$G$13*'Eng19'!AQ477</f>
        <v>0</v>
      </c>
    </row>
    <row r="478" spans="1:56" ht="19.95" customHeight="1">
      <c r="A478" s="132" t="s">
        <v>503</v>
      </c>
      <c r="B478" s="20" t="s">
        <v>460</v>
      </c>
      <c r="C478" s="20" t="s">
        <v>21</v>
      </c>
      <c r="D478" s="153">
        <v>12974.06783869675</v>
      </c>
      <c r="E478" s="154">
        <v>18855.614719704841</v>
      </c>
      <c r="F478" s="155">
        <v>6645.8869354064846</v>
      </c>
      <c r="G478" s="156">
        <v>5764.8321403240789</v>
      </c>
      <c r="H478" s="157">
        <v>6401.9774295523703</v>
      </c>
      <c r="I478" s="158">
        <v>0</v>
      </c>
      <c r="J478" s="159">
        <v>2041.7356029983</v>
      </c>
      <c r="K478" s="160">
        <v>0</v>
      </c>
      <c r="L478" s="161">
        <v>6.8243960629246301</v>
      </c>
      <c r="M478" s="162">
        <v>0</v>
      </c>
      <c r="N478" s="163">
        <v>5.0746441744156639E-3</v>
      </c>
      <c r="O478" s="164">
        <v>0.388010569050043</v>
      </c>
      <c r="P478" s="170">
        <f t="shared" si="192"/>
        <v>52691.332147958972</v>
      </c>
      <c r="Q478" s="86">
        <f t="shared" si="207"/>
        <v>-0.94506059310872403</v>
      </c>
      <c r="R478" s="86">
        <f t="shared" si="208"/>
        <v>0</v>
      </c>
      <c r="S478" s="86">
        <f t="shared" si="209"/>
        <v>0</v>
      </c>
      <c r="T478" s="86">
        <f t="shared" si="210"/>
        <v>0</v>
      </c>
      <c r="U478" s="86">
        <f t="shared" si="211"/>
        <v>-8.8357360441388269E-2</v>
      </c>
      <c r="V478" s="86">
        <f t="shared" si="212"/>
        <v>0</v>
      </c>
      <c r="W478" s="86">
        <f t="shared" si="213"/>
        <v>0</v>
      </c>
      <c r="X478" s="86">
        <f t="shared" si="214"/>
        <v>0</v>
      </c>
      <c r="Y478" s="86">
        <f t="shared" si="215"/>
        <v>0</v>
      </c>
      <c r="Z478" s="86">
        <f t="shared" si="216"/>
        <v>0</v>
      </c>
      <c r="AA478" s="86">
        <f t="shared" si="217"/>
        <v>0</v>
      </c>
      <c r="AB478" s="86">
        <f t="shared" si="218"/>
        <v>0</v>
      </c>
      <c r="AD478" s="170">
        <f t="shared" si="193"/>
        <v>-12261.280246671573</v>
      </c>
      <c r="AE478" s="170">
        <f t="shared" si="194"/>
        <v>0</v>
      </c>
      <c r="AF478" s="170">
        <f t="shared" si="195"/>
        <v>0</v>
      </c>
      <c r="AG478" s="170">
        <f t="shared" si="196"/>
        <v>0</v>
      </c>
      <c r="AH478" s="170">
        <f t="shared" si="197"/>
        <v>-565.66182728059118</v>
      </c>
      <c r="AI478" s="170">
        <f t="shared" si="198"/>
        <v>0</v>
      </c>
      <c r="AJ478" s="170">
        <f t="shared" si="199"/>
        <v>0</v>
      </c>
      <c r="AK478" s="170">
        <f t="shared" si="200"/>
        <v>0</v>
      </c>
      <c r="AL478" s="170">
        <f t="shared" si="201"/>
        <v>0</v>
      </c>
      <c r="AM478" s="170">
        <f t="shared" si="202"/>
        <v>0</v>
      </c>
      <c r="AN478" s="170">
        <f t="shared" si="203"/>
        <v>0</v>
      </c>
      <c r="AO478" s="170">
        <f t="shared" si="204"/>
        <v>0</v>
      </c>
      <c r="AP478" s="170">
        <f t="shared" si="205"/>
        <v>12826.942073952165</v>
      </c>
      <c r="AQ478" s="170">
        <f t="shared" si="206"/>
        <v>0</v>
      </c>
      <c r="AR478" s="170"/>
      <c r="AS478" s="170">
        <f>'Projection - England'!$B$13*'Eng19'!AP478</f>
        <v>0</v>
      </c>
      <c r="AT478" s="170">
        <f>'Projection - England'!$B$13*'Eng19'!AQ478</f>
        <v>0</v>
      </c>
      <c r="AU478" s="170">
        <f>'Projection - England'!$C$13*'Eng19'!AP478</f>
        <v>7107.4141203326117</v>
      </c>
      <c r="AV478" s="170">
        <f>'Projection - England'!$C$13*'Eng19'!AQ478</f>
        <v>0</v>
      </c>
      <c r="AW478" s="170">
        <f>'Projection - England'!$D$13*'Eng19'!AP478</f>
        <v>0</v>
      </c>
      <c r="AX478" s="170">
        <f>'Projection - England'!$D$13*'Eng19'!AQ478</f>
        <v>0</v>
      </c>
      <c r="AY478" s="170">
        <f>'Projection - England'!$E$13*'Eng19'!AP478</f>
        <v>1408.0569156965839</v>
      </c>
      <c r="AZ478" s="170">
        <f>'Projection - England'!$E$13*'Eng19'!AQ478</f>
        <v>0</v>
      </c>
      <c r="BA478" s="170">
        <f>'Projection - England'!$F$13*'Eng19'!AP478</f>
        <v>2889.702957918983</v>
      </c>
      <c r="BB478" s="170">
        <f>'Projection - England'!$F$13*'Eng19'!AQ478</f>
        <v>0</v>
      </c>
      <c r="BC478" s="170">
        <f>'Projection - England'!$G$13*'Eng19'!AP478</f>
        <v>1421.76808000399</v>
      </c>
      <c r="BD478" s="170">
        <f>'Projection - England'!$G$13*'Eng19'!AQ478</f>
        <v>0</v>
      </c>
    </row>
    <row r="479" spans="1:56" ht="19.95" customHeight="1">
      <c r="A479" s="132" t="s">
        <v>504</v>
      </c>
      <c r="B479" s="20" t="s">
        <v>460</v>
      </c>
      <c r="C479" s="20" t="s">
        <v>21</v>
      </c>
      <c r="D479" s="153">
        <v>12883.919627044323</v>
      </c>
      <c r="E479" s="154">
        <v>18724.599530966676</v>
      </c>
      <c r="F479" s="155">
        <v>6003.8124039033892</v>
      </c>
      <c r="G479" s="156">
        <v>5207.8783534679105</v>
      </c>
      <c r="H479" s="157">
        <v>2641.59512726701</v>
      </c>
      <c r="I479" s="158">
        <v>0</v>
      </c>
      <c r="J479" s="159">
        <v>971.81011209436303</v>
      </c>
      <c r="K479" s="160">
        <v>0</v>
      </c>
      <c r="L479" s="161">
        <v>0</v>
      </c>
      <c r="M479" s="162">
        <v>0</v>
      </c>
      <c r="N479" s="163">
        <v>16.209377897182854</v>
      </c>
      <c r="O479" s="164">
        <v>1239.3794965057473</v>
      </c>
      <c r="P479" s="170">
        <f t="shared" si="192"/>
        <v>47689.204029146596</v>
      </c>
      <c r="Q479" s="86">
        <f t="shared" si="207"/>
        <v>-0.94506059310872403</v>
      </c>
      <c r="R479" s="86">
        <f t="shared" si="208"/>
        <v>0</v>
      </c>
      <c r="S479" s="86">
        <f t="shared" si="209"/>
        <v>0</v>
      </c>
      <c r="T479" s="86">
        <f t="shared" si="210"/>
        <v>0</v>
      </c>
      <c r="U479" s="86">
        <f t="shared" si="211"/>
        <v>-8.8357360441388269E-2</v>
      </c>
      <c r="V479" s="86">
        <f t="shared" si="212"/>
        <v>0</v>
      </c>
      <c r="W479" s="86">
        <f t="shared" si="213"/>
        <v>0</v>
      </c>
      <c r="X479" s="86">
        <f t="shared" si="214"/>
        <v>0</v>
      </c>
      <c r="Y479" s="86">
        <f t="shared" si="215"/>
        <v>0</v>
      </c>
      <c r="Z479" s="86">
        <f t="shared" si="216"/>
        <v>0</v>
      </c>
      <c r="AA479" s="86">
        <f t="shared" si="217"/>
        <v>0</v>
      </c>
      <c r="AB479" s="86">
        <f t="shared" si="218"/>
        <v>0</v>
      </c>
      <c r="AD479" s="170">
        <f t="shared" si="193"/>
        <v>-12176.084724299639</v>
      </c>
      <c r="AE479" s="170">
        <f t="shared" si="194"/>
        <v>0</v>
      </c>
      <c r="AF479" s="170">
        <f t="shared" si="195"/>
        <v>0</v>
      </c>
      <c r="AG479" s="170">
        <f t="shared" si="196"/>
        <v>0</v>
      </c>
      <c r="AH479" s="170">
        <f t="shared" si="197"/>
        <v>-233.40437280014612</v>
      </c>
      <c r="AI479" s="170">
        <f t="shared" si="198"/>
        <v>0</v>
      </c>
      <c r="AJ479" s="170">
        <f t="shared" si="199"/>
        <v>0</v>
      </c>
      <c r="AK479" s="170">
        <f t="shared" si="200"/>
        <v>0</v>
      </c>
      <c r="AL479" s="170">
        <f t="shared" si="201"/>
        <v>0</v>
      </c>
      <c r="AM479" s="170">
        <f t="shared" si="202"/>
        <v>0</v>
      </c>
      <c r="AN479" s="170">
        <f t="shared" si="203"/>
        <v>0</v>
      </c>
      <c r="AO479" s="170">
        <f t="shared" si="204"/>
        <v>0</v>
      </c>
      <c r="AP479" s="170">
        <f t="shared" si="205"/>
        <v>12409.489097099784</v>
      </c>
      <c r="AQ479" s="170">
        <f t="shared" si="206"/>
        <v>0</v>
      </c>
      <c r="AR479" s="170"/>
      <c r="AS479" s="170">
        <f>'Projection - England'!$B$13*'Eng19'!AP479</f>
        <v>0</v>
      </c>
      <c r="AT479" s="170">
        <f>'Projection - England'!$B$13*'Eng19'!AQ479</f>
        <v>0</v>
      </c>
      <c r="AU479" s="170">
        <f>'Projection - England'!$C$13*'Eng19'!AP479</f>
        <v>6876.1032463028114</v>
      </c>
      <c r="AV479" s="170">
        <f>'Projection - England'!$C$13*'Eng19'!AQ479</f>
        <v>0</v>
      </c>
      <c r="AW479" s="170">
        <f>'Projection - England'!$D$13*'Eng19'!AP479</f>
        <v>0</v>
      </c>
      <c r="AX479" s="170">
        <f>'Projection - England'!$D$13*'Eng19'!AQ479</f>
        <v>0</v>
      </c>
      <c r="AY479" s="170">
        <f>'Projection - England'!$E$13*'Eng19'!AP479</f>
        <v>1362.2316872324461</v>
      </c>
      <c r="AZ479" s="170">
        <f>'Projection - England'!$E$13*'Eng19'!AQ479</f>
        <v>0</v>
      </c>
      <c r="BA479" s="170">
        <f>'Projection - England'!$F$13*'Eng19'!AP479</f>
        <v>2795.6575420242552</v>
      </c>
      <c r="BB479" s="170">
        <f>'Projection - England'!$F$13*'Eng19'!AQ479</f>
        <v>0</v>
      </c>
      <c r="BC479" s="170">
        <f>'Projection - England'!$G$13*'Eng19'!AP479</f>
        <v>1375.4966215402746</v>
      </c>
      <c r="BD479" s="170">
        <f>'Projection - England'!$G$13*'Eng19'!AQ479</f>
        <v>0</v>
      </c>
    </row>
    <row r="480" spans="1:56" ht="19.95" customHeight="1">
      <c r="A480" s="132" t="s">
        <v>505</v>
      </c>
      <c r="B480" s="20" t="s">
        <v>460</v>
      </c>
      <c r="C480" s="20" t="s">
        <v>21</v>
      </c>
      <c r="D480" s="153">
        <v>10565.634302491701</v>
      </c>
      <c r="E480" s="154">
        <v>15355.363649546998</v>
      </c>
      <c r="F480" s="155">
        <v>7965.6742642634026</v>
      </c>
      <c r="G480" s="156">
        <v>6909.6533636964969</v>
      </c>
      <c r="H480" s="157">
        <v>2697.8340336824799</v>
      </c>
      <c r="I480" s="158">
        <v>0</v>
      </c>
      <c r="J480" s="159">
        <v>16.765966138974601</v>
      </c>
      <c r="K480" s="160">
        <v>0</v>
      </c>
      <c r="L480" s="161">
        <v>0</v>
      </c>
      <c r="M480" s="162">
        <v>0</v>
      </c>
      <c r="N480" s="163">
        <v>0</v>
      </c>
      <c r="O480" s="164">
        <v>0</v>
      </c>
      <c r="P480" s="170">
        <f t="shared" si="192"/>
        <v>43510.925579820054</v>
      </c>
      <c r="Q480" s="86">
        <f t="shared" si="207"/>
        <v>-0.94506059310872403</v>
      </c>
      <c r="R480" s="86">
        <f t="shared" si="208"/>
        <v>0</v>
      </c>
      <c r="S480" s="86">
        <f t="shared" si="209"/>
        <v>0</v>
      </c>
      <c r="T480" s="86">
        <f t="shared" si="210"/>
        <v>0</v>
      </c>
      <c r="U480" s="86">
        <f t="shared" si="211"/>
        <v>-8.8357360441388269E-2</v>
      </c>
      <c r="V480" s="86">
        <f t="shared" si="212"/>
        <v>0</v>
      </c>
      <c r="W480" s="86">
        <f t="shared" si="213"/>
        <v>0</v>
      </c>
      <c r="X480" s="86">
        <f t="shared" si="214"/>
        <v>0</v>
      </c>
      <c r="Y480" s="86">
        <f t="shared" si="215"/>
        <v>0</v>
      </c>
      <c r="Z480" s="86">
        <f t="shared" si="216"/>
        <v>0</v>
      </c>
      <c r="AA480" s="86">
        <f t="shared" si="217"/>
        <v>0</v>
      </c>
      <c r="AB480" s="86">
        <f t="shared" si="218"/>
        <v>0</v>
      </c>
      <c r="AD480" s="170">
        <f t="shared" si="193"/>
        <v>-9985.1646204826866</v>
      </c>
      <c r="AE480" s="170">
        <f t="shared" si="194"/>
        <v>0</v>
      </c>
      <c r="AF480" s="170">
        <f t="shared" si="195"/>
        <v>0</v>
      </c>
      <c r="AG480" s="170">
        <f t="shared" si="196"/>
        <v>0</v>
      </c>
      <c r="AH480" s="170">
        <f t="shared" si="197"/>
        <v>-238.37349412512731</v>
      </c>
      <c r="AI480" s="170">
        <f t="shared" si="198"/>
        <v>0</v>
      </c>
      <c r="AJ480" s="170">
        <f t="shared" si="199"/>
        <v>0</v>
      </c>
      <c r="AK480" s="170">
        <f t="shared" si="200"/>
        <v>0</v>
      </c>
      <c r="AL480" s="170">
        <f t="shared" si="201"/>
        <v>0</v>
      </c>
      <c r="AM480" s="170">
        <f t="shared" si="202"/>
        <v>0</v>
      </c>
      <c r="AN480" s="170">
        <f t="shared" si="203"/>
        <v>0</v>
      </c>
      <c r="AO480" s="170">
        <f t="shared" si="204"/>
        <v>0</v>
      </c>
      <c r="AP480" s="170">
        <f t="shared" si="205"/>
        <v>10223.538114607814</v>
      </c>
      <c r="AQ480" s="170">
        <f t="shared" si="206"/>
        <v>0</v>
      </c>
      <c r="AR480" s="170"/>
      <c r="AS480" s="170">
        <f>'Projection - England'!$B$13*'Eng19'!AP480</f>
        <v>0</v>
      </c>
      <c r="AT480" s="170">
        <f>'Projection - England'!$B$13*'Eng19'!AQ480</f>
        <v>0</v>
      </c>
      <c r="AU480" s="170">
        <f>'Projection - England'!$C$13*'Eng19'!AP480</f>
        <v>5664.8668666774247</v>
      </c>
      <c r="AV480" s="170">
        <f>'Projection - England'!$C$13*'Eng19'!AQ480</f>
        <v>0</v>
      </c>
      <c r="AW480" s="170">
        <f>'Projection - England'!$D$13*'Eng19'!AP480</f>
        <v>0</v>
      </c>
      <c r="AX480" s="170">
        <f>'Projection - England'!$D$13*'Eng19'!AQ480</f>
        <v>0</v>
      </c>
      <c r="AY480" s="170">
        <f>'Projection - England'!$E$13*'Eng19'!AP480</f>
        <v>1122.2724373562048</v>
      </c>
      <c r="AZ480" s="170">
        <f>'Projection - England'!$E$13*'Eng19'!AQ480</f>
        <v>0</v>
      </c>
      <c r="BA480" s="170">
        <f>'Projection - England'!$F$13*'Eng19'!AP480</f>
        <v>2303.1980779092301</v>
      </c>
      <c r="BB480" s="170">
        <f>'Projection - England'!$F$13*'Eng19'!AQ480</f>
        <v>0</v>
      </c>
      <c r="BC480" s="170">
        <f>'Projection - England'!$G$13*'Eng19'!AP480</f>
        <v>1133.2007326649575</v>
      </c>
      <c r="BD480" s="170">
        <f>'Projection - England'!$G$13*'Eng19'!AQ480</f>
        <v>0</v>
      </c>
    </row>
    <row r="481" spans="1:56" ht="19.95" customHeight="1">
      <c r="A481" s="132" t="s">
        <v>506</v>
      </c>
      <c r="B481" s="20" t="s">
        <v>460</v>
      </c>
      <c r="C481" s="20" t="s">
        <v>21</v>
      </c>
      <c r="D481" s="153">
        <v>14132.964390007319</v>
      </c>
      <c r="E481" s="154">
        <v>20539.874979723776</v>
      </c>
      <c r="F481" s="155">
        <v>6832.6153760225734</v>
      </c>
      <c r="G481" s="156">
        <v>5926.8057228479265</v>
      </c>
      <c r="H481" s="157">
        <v>4523.5175805459703</v>
      </c>
      <c r="I481" s="158">
        <v>0</v>
      </c>
      <c r="J481" s="159">
        <v>1648.33381537949</v>
      </c>
      <c r="K481" s="160">
        <v>0</v>
      </c>
      <c r="L481" s="161">
        <v>0</v>
      </c>
      <c r="M481" s="162">
        <v>0</v>
      </c>
      <c r="N481" s="163">
        <v>0.96435987208160578</v>
      </c>
      <c r="O481" s="164">
        <v>73.735578274017001</v>
      </c>
      <c r="P481" s="170">
        <f t="shared" si="192"/>
        <v>53678.811802673154</v>
      </c>
      <c r="Q481" s="86">
        <f t="shared" si="207"/>
        <v>-0.94506059310872403</v>
      </c>
      <c r="R481" s="86">
        <f t="shared" si="208"/>
        <v>0</v>
      </c>
      <c r="S481" s="86">
        <f t="shared" si="209"/>
        <v>0</v>
      </c>
      <c r="T481" s="86">
        <f t="shared" si="210"/>
        <v>0</v>
      </c>
      <c r="U481" s="86">
        <f t="shared" si="211"/>
        <v>-8.8357360441388269E-2</v>
      </c>
      <c r="V481" s="86">
        <f t="shared" si="212"/>
        <v>0</v>
      </c>
      <c r="W481" s="86">
        <f t="shared" si="213"/>
        <v>0</v>
      </c>
      <c r="X481" s="86">
        <f t="shared" si="214"/>
        <v>0</v>
      </c>
      <c r="Y481" s="86">
        <f t="shared" si="215"/>
        <v>0</v>
      </c>
      <c r="Z481" s="86">
        <f t="shared" si="216"/>
        <v>0</v>
      </c>
      <c r="AA481" s="86">
        <f t="shared" si="217"/>
        <v>0</v>
      </c>
      <c r="AB481" s="86">
        <f t="shared" si="218"/>
        <v>0</v>
      </c>
      <c r="AD481" s="170">
        <f t="shared" si="193"/>
        <v>-13356.507708804793</v>
      </c>
      <c r="AE481" s="170">
        <f t="shared" si="194"/>
        <v>0</v>
      </c>
      <c r="AF481" s="170">
        <f t="shared" si="195"/>
        <v>0</v>
      </c>
      <c r="AG481" s="170">
        <f t="shared" si="196"/>
        <v>0</v>
      </c>
      <c r="AH481" s="170">
        <f t="shared" si="197"/>
        <v>-399.68607332725691</v>
      </c>
      <c r="AI481" s="170">
        <f t="shared" si="198"/>
        <v>0</v>
      </c>
      <c r="AJ481" s="170">
        <f t="shared" si="199"/>
        <v>0</v>
      </c>
      <c r="AK481" s="170">
        <f t="shared" si="200"/>
        <v>0</v>
      </c>
      <c r="AL481" s="170">
        <f t="shared" si="201"/>
        <v>0</v>
      </c>
      <c r="AM481" s="170">
        <f t="shared" si="202"/>
        <v>0</v>
      </c>
      <c r="AN481" s="170">
        <f t="shared" si="203"/>
        <v>0</v>
      </c>
      <c r="AO481" s="170">
        <f t="shared" si="204"/>
        <v>0</v>
      </c>
      <c r="AP481" s="170">
        <f t="shared" si="205"/>
        <v>13756.19378213205</v>
      </c>
      <c r="AQ481" s="170">
        <f t="shared" si="206"/>
        <v>0</v>
      </c>
      <c r="AR481" s="170"/>
      <c r="AS481" s="170">
        <f>'Projection - England'!$B$13*'Eng19'!AP481</f>
        <v>0</v>
      </c>
      <c r="AT481" s="170">
        <f>'Projection - England'!$B$13*'Eng19'!AQ481</f>
        <v>0</v>
      </c>
      <c r="AU481" s="170">
        <f>'Projection - England'!$C$13*'Eng19'!AP481</f>
        <v>7622.3128915271045</v>
      </c>
      <c r="AV481" s="170">
        <f>'Projection - England'!$C$13*'Eng19'!AQ481</f>
        <v>0</v>
      </c>
      <c r="AW481" s="170">
        <f>'Projection - England'!$D$13*'Eng19'!AP481</f>
        <v>0</v>
      </c>
      <c r="AX481" s="170">
        <f>'Projection - England'!$D$13*'Eng19'!AQ481</f>
        <v>0</v>
      </c>
      <c r="AY481" s="170">
        <f>'Projection - England'!$E$13*'Eng19'!AP481</f>
        <v>1510.0640259323598</v>
      </c>
      <c r="AZ481" s="170">
        <f>'Projection - England'!$E$13*'Eng19'!AQ481</f>
        <v>0</v>
      </c>
      <c r="BA481" s="170">
        <f>'Projection - England'!$F$13*'Eng19'!AP481</f>
        <v>3099.0483649768094</v>
      </c>
      <c r="BB481" s="170">
        <f>'Projection - England'!$F$13*'Eng19'!AQ481</f>
        <v>0</v>
      </c>
      <c r="BC481" s="170">
        <f>'Projection - England'!$G$13*'Eng19'!AP481</f>
        <v>1524.7684996957792</v>
      </c>
      <c r="BD481" s="170">
        <f>'Projection - England'!$G$13*'Eng19'!AQ481</f>
        <v>0</v>
      </c>
    </row>
    <row r="482" spans="1:56" ht="19.95" customHeight="1">
      <c r="A482" s="132" t="s">
        <v>507</v>
      </c>
      <c r="B482" s="20" t="s">
        <v>460</v>
      </c>
      <c r="C482" s="20" t="s">
        <v>21</v>
      </c>
      <c r="D482" s="153">
        <v>7394.9341649658709</v>
      </c>
      <c r="E482" s="154">
        <v>10747.286913075452</v>
      </c>
      <c r="F482" s="155">
        <v>9133.1328215544836</v>
      </c>
      <c r="G482" s="156">
        <v>7922.3402599649726</v>
      </c>
      <c r="H482" s="157">
        <v>1073.5155677705</v>
      </c>
      <c r="I482" s="158">
        <v>0</v>
      </c>
      <c r="J482" s="159">
        <v>743.98753012305599</v>
      </c>
      <c r="K482" s="160">
        <v>0</v>
      </c>
      <c r="L482" s="161">
        <v>2486.61957485433</v>
      </c>
      <c r="M482" s="162">
        <v>0</v>
      </c>
      <c r="N482" s="163">
        <v>4.2538757412077066</v>
      </c>
      <c r="O482" s="164">
        <v>325.25408487467666</v>
      </c>
      <c r="P482" s="170">
        <f t="shared" si="192"/>
        <v>39831.324792924548</v>
      </c>
      <c r="Q482" s="86">
        <f t="shared" si="207"/>
        <v>-0.94506059310872403</v>
      </c>
      <c r="R482" s="86">
        <f t="shared" si="208"/>
        <v>0</v>
      </c>
      <c r="S482" s="86">
        <f t="shared" si="209"/>
        <v>0</v>
      </c>
      <c r="T482" s="86">
        <f t="shared" si="210"/>
        <v>0</v>
      </c>
      <c r="U482" s="86">
        <f t="shared" si="211"/>
        <v>-8.8357360441388269E-2</v>
      </c>
      <c r="V482" s="86">
        <f t="shared" si="212"/>
        <v>0</v>
      </c>
      <c r="W482" s="86">
        <f t="shared" si="213"/>
        <v>0</v>
      </c>
      <c r="X482" s="86">
        <f t="shared" si="214"/>
        <v>0</v>
      </c>
      <c r="Y482" s="86">
        <f t="shared" si="215"/>
        <v>0</v>
      </c>
      <c r="Z482" s="86">
        <f t="shared" si="216"/>
        <v>0</v>
      </c>
      <c r="AA482" s="86">
        <f t="shared" si="217"/>
        <v>0</v>
      </c>
      <c r="AB482" s="86">
        <f t="shared" si="218"/>
        <v>0</v>
      </c>
      <c r="AD482" s="170">
        <f t="shared" si="193"/>
        <v>-6988.6608679426126</v>
      </c>
      <c r="AE482" s="170">
        <f t="shared" si="194"/>
        <v>0</v>
      </c>
      <c r="AF482" s="170">
        <f t="shared" si="195"/>
        <v>0</v>
      </c>
      <c r="AG482" s="170">
        <f t="shared" si="196"/>
        <v>0</v>
      </c>
      <c r="AH482" s="170">
        <f t="shared" si="197"/>
        <v>-94.853001960939636</v>
      </c>
      <c r="AI482" s="170">
        <f t="shared" si="198"/>
        <v>0</v>
      </c>
      <c r="AJ482" s="170">
        <f t="shared" si="199"/>
        <v>0</v>
      </c>
      <c r="AK482" s="170">
        <f t="shared" si="200"/>
        <v>0</v>
      </c>
      <c r="AL482" s="170">
        <f t="shared" si="201"/>
        <v>0</v>
      </c>
      <c r="AM482" s="170">
        <f t="shared" si="202"/>
        <v>0</v>
      </c>
      <c r="AN482" s="170">
        <f t="shared" si="203"/>
        <v>0</v>
      </c>
      <c r="AO482" s="170">
        <f t="shared" si="204"/>
        <v>0</v>
      </c>
      <c r="AP482" s="170">
        <f t="shared" si="205"/>
        <v>7083.5138699035524</v>
      </c>
      <c r="AQ482" s="170">
        <f t="shared" si="206"/>
        <v>0</v>
      </c>
      <c r="AR482" s="170"/>
      <c r="AS482" s="170">
        <f>'Projection - England'!$B$13*'Eng19'!AP482</f>
        <v>0</v>
      </c>
      <c r="AT482" s="170">
        <f>'Projection - England'!$B$13*'Eng19'!AQ482</f>
        <v>0</v>
      </c>
      <c r="AU482" s="170">
        <f>'Projection - England'!$C$13*'Eng19'!AP482</f>
        <v>3924.97808209188</v>
      </c>
      <c r="AV482" s="170">
        <f>'Projection - England'!$C$13*'Eng19'!AQ482</f>
        <v>0</v>
      </c>
      <c r="AW482" s="170">
        <f>'Projection - England'!$D$13*'Eng19'!AP482</f>
        <v>0</v>
      </c>
      <c r="AX482" s="170">
        <f>'Projection - England'!$D$13*'Eng19'!AQ482</f>
        <v>0</v>
      </c>
      <c r="AY482" s="170">
        <f>'Projection - England'!$E$13*'Eng19'!AP482</f>
        <v>777.58133111123027</v>
      </c>
      <c r="AZ482" s="170">
        <f>'Projection - England'!$E$13*'Eng19'!AQ482</f>
        <v>0</v>
      </c>
      <c r="BA482" s="170">
        <f>'Projection - England'!$F$13*'Eng19'!AP482</f>
        <v>1595.8013113575687</v>
      </c>
      <c r="BB482" s="170">
        <f>'Projection - England'!$F$13*'Eng19'!AQ482</f>
        <v>0</v>
      </c>
      <c r="BC482" s="170">
        <f>'Projection - England'!$G$13*'Eng19'!AP482</f>
        <v>785.15314534287529</v>
      </c>
      <c r="BD482" s="170">
        <f>'Projection - England'!$G$13*'Eng19'!AQ482</f>
        <v>0</v>
      </c>
    </row>
    <row r="483" spans="1:56" ht="19.95" customHeight="1">
      <c r="A483" s="132" t="s">
        <v>508</v>
      </c>
      <c r="B483" s="20" t="s">
        <v>460</v>
      </c>
      <c r="C483" s="20" t="s">
        <v>21</v>
      </c>
      <c r="D483" s="153">
        <v>6956.2815701710279</v>
      </c>
      <c r="E483" s="154">
        <v>10109.779507835832</v>
      </c>
      <c r="F483" s="155">
        <v>10445.039135574047</v>
      </c>
      <c r="G483" s="156">
        <v>9060.325265978543</v>
      </c>
      <c r="H483" s="157">
        <v>1403.6468603678099</v>
      </c>
      <c r="I483" s="158">
        <v>0</v>
      </c>
      <c r="J483" s="159">
        <v>658.38524884017602</v>
      </c>
      <c r="K483" s="160">
        <v>0</v>
      </c>
      <c r="L483" s="161">
        <v>566.31248339123397</v>
      </c>
      <c r="M483" s="162">
        <v>0</v>
      </c>
      <c r="N483" s="163">
        <v>2.0302284822592735</v>
      </c>
      <c r="O483" s="164">
        <v>155.23258018257681</v>
      </c>
      <c r="P483" s="170">
        <f t="shared" si="192"/>
        <v>39357.032880823506</v>
      </c>
      <c r="Q483" s="86">
        <f t="shared" si="207"/>
        <v>-0.94506059310872403</v>
      </c>
      <c r="R483" s="86">
        <f t="shared" si="208"/>
        <v>0</v>
      </c>
      <c r="S483" s="86">
        <f t="shared" si="209"/>
        <v>0</v>
      </c>
      <c r="T483" s="86">
        <f t="shared" si="210"/>
        <v>0</v>
      </c>
      <c r="U483" s="86">
        <f t="shared" si="211"/>
        <v>-8.8357360441388269E-2</v>
      </c>
      <c r="V483" s="86">
        <f t="shared" si="212"/>
        <v>0</v>
      </c>
      <c r="W483" s="86">
        <f t="shared" si="213"/>
        <v>0</v>
      </c>
      <c r="X483" s="86">
        <f t="shared" si="214"/>
        <v>0</v>
      </c>
      <c r="Y483" s="86">
        <f t="shared" si="215"/>
        <v>0</v>
      </c>
      <c r="Z483" s="86">
        <f t="shared" si="216"/>
        <v>0</v>
      </c>
      <c r="AA483" s="86">
        <f t="shared" si="217"/>
        <v>0</v>
      </c>
      <c r="AB483" s="86">
        <f t="shared" si="218"/>
        <v>0</v>
      </c>
      <c r="AD483" s="170">
        <f t="shared" si="193"/>
        <v>-6574.1075865371176</v>
      </c>
      <c r="AE483" s="170">
        <f t="shared" si="194"/>
        <v>0</v>
      </c>
      <c r="AF483" s="170">
        <f t="shared" si="195"/>
        <v>0</v>
      </c>
      <c r="AG483" s="170">
        <f t="shared" si="196"/>
        <v>0</v>
      </c>
      <c r="AH483" s="170">
        <f t="shared" si="197"/>
        <v>-124.02253157394158</v>
      </c>
      <c r="AI483" s="170">
        <f t="shared" si="198"/>
        <v>0</v>
      </c>
      <c r="AJ483" s="170">
        <f t="shared" si="199"/>
        <v>0</v>
      </c>
      <c r="AK483" s="170">
        <f t="shared" si="200"/>
        <v>0</v>
      </c>
      <c r="AL483" s="170">
        <f t="shared" si="201"/>
        <v>0</v>
      </c>
      <c r="AM483" s="170">
        <f t="shared" si="202"/>
        <v>0</v>
      </c>
      <c r="AN483" s="170">
        <f t="shared" si="203"/>
        <v>0</v>
      </c>
      <c r="AO483" s="170">
        <f t="shared" si="204"/>
        <v>0</v>
      </c>
      <c r="AP483" s="170">
        <f t="shared" si="205"/>
        <v>6698.1301181110593</v>
      </c>
      <c r="AQ483" s="170">
        <f t="shared" si="206"/>
        <v>0</v>
      </c>
      <c r="AR483" s="170"/>
      <c r="AS483" s="170">
        <f>'Projection - England'!$B$13*'Eng19'!AP483</f>
        <v>0</v>
      </c>
      <c r="AT483" s="170">
        <f>'Projection - England'!$B$13*'Eng19'!AQ483</f>
        <v>0</v>
      </c>
      <c r="AU483" s="170">
        <f>'Projection - England'!$C$13*'Eng19'!AP483</f>
        <v>3711.4367794614573</v>
      </c>
      <c r="AV483" s="170">
        <f>'Projection - England'!$C$13*'Eng19'!AQ483</f>
        <v>0</v>
      </c>
      <c r="AW483" s="170">
        <f>'Projection - England'!$D$13*'Eng19'!AP483</f>
        <v>0</v>
      </c>
      <c r="AX483" s="170">
        <f>'Projection - England'!$D$13*'Eng19'!AQ483</f>
        <v>0</v>
      </c>
      <c r="AY483" s="170">
        <f>'Projection - England'!$E$13*'Eng19'!AP483</f>
        <v>735.27645019885244</v>
      </c>
      <c r="AZ483" s="170">
        <f>'Projection - England'!$E$13*'Eng19'!AQ483</f>
        <v>0</v>
      </c>
      <c r="BA483" s="170">
        <f>'Projection - England'!$F$13*'Eng19'!AP483</f>
        <v>1508.9805741102887</v>
      </c>
      <c r="BB483" s="170">
        <f>'Projection - England'!$F$13*'Eng19'!AQ483</f>
        <v>0</v>
      </c>
      <c r="BC483" s="170">
        <f>'Projection - England'!$G$13*'Eng19'!AP483</f>
        <v>742.43631434046301</v>
      </c>
      <c r="BD483" s="170">
        <f>'Projection - England'!$G$13*'Eng19'!AQ483</f>
        <v>0</v>
      </c>
    </row>
    <row r="484" spans="1:56" ht="19.95" customHeight="1">
      <c r="A484" s="132" t="s">
        <v>509</v>
      </c>
      <c r="B484" s="20" t="s">
        <v>460</v>
      </c>
      <c r="C484" s="20" t="s">
        <v>21</v>
      </c>
      <c r="D484" s="153">
        <v>8913.6243798894538</v>
      </c>
      <c r="E484" s="154">
        <v>12954.446450639676</v>
      </c>
      <c r="F484" s="155">
        <v>12388.057836588359</v>
      </c>
      <c r="G484" s="156">
        <v>10745.755181612963</v>
      </c>
      <c r="H484" s="157">
        <v>4566.7568833988598</v>
      </c>
      <c r="I484" s="158">
        <v>0</v>
      </c>
      <c r="J484" s="159">
        <v>1464.5918018385601</v>
      </c>
      <c r="K484" s="160">
        <v>0</v>
      </c>
      <c r="L484" s="161">
        <v>766.03407683030298</v>
      </c>
      <c r="M484" s="162">
        <v>0</v>
      </c>
      <c r="N484" s="163">
        <v>3.1639797835482901</v>
      </c>
      <c r="O484" s="164">
        <v>241.91993646899718</v>
      </c>
      <c r="P484" s="170">
        <f t="shared" si="192"/>
        <v>52044.35052705073</v>
      </c>
      <c r="Q484" s="86">
        <f t="shared" si="207"/>
        <v>-0.94506059310872403</v>
      </c>
      <c r="R484" s="86">
        <f t="shared" si="208"/>
        <v>0</v>
      </c>
      <c r="S484" s="86">
        <f t="shared" si="209"/>
        <v>0</v>
      </c>
      <c r="T484" s="86">
        <f t="shared" si="210"/>
        <v>0</v>
      </c>
      <c r="U484" s="86">
        <f t="shared" si="211"/>
        <v>-8.8357360441388269E-2</v>
      </c>
      <c r="V484" s="86">
        <f t="shared" si="212"/>
        <v>0</v>
      </c>
      <c r="W484" s="86">
        <f t="shared" si="213"/>
        <v>0</v>
      </c>
      <c r="X484" s="86">
        <f t="shared" si="214"/>
        <v>0</v>
      </c>
      <c r="Y484" s="86">
        <f t="shared" si="215"/>
        <v>0</v>
      </c>
      <c r="Z484" s="86">
        <f t="shared" si="216"/>
        <v>0</v>
      </c>
      <c r="AA484" s="86">
        <f t="shared" si="217"/>
        <v>0</v>
      </c>
      <c r="AB484" s="86">
        <f t="shared" si="218"/>
        <v>0</v>
      </c>
      <c r="AD484" s="170">
        <f t="shared" si="193"/>
        <v>-8423.9151432067101</v>
      </c>
      <c r="AE484" s="170">
        <f t="shared" si="194"/>
        <v>0</v>
      </c>
      <c r="AF484" s="170">
        <f t="shared" si="195"/>
        <v>0</v>
      </c>
      <c r="AG484" s="170">
        <f t="shared" si="196"/>
        <v>0</v>
      </c>
      <c r="AH484" s="170">
        <f t="shared" si="197"/>
        <v>-403.50658399466397</v>
      </c>
      <c r="AI484" s="170">
        <f t="shared" si="198"/>
        <v>0</v>
      </c>
      <c r="AJ484" s="170">
        <f t="shared" si="199"/>
        <v>0</v>
      </c>
      <c r="AK484" s="170">
        <f t="shared" si="200"/>
        <v>0</v>
      </c>
      <c r="AL484" s="170">
        <f t="shared" si="201"/>
        <v>0</v>
      </c>
      <c r="AM484" s="170">
        <f t="shared" si="202"/>
        <v>0</v>
      </c>
      <c r="AN484" s="170">
        <f t="shared" si="203"/>
        <v>0</v>
      </c>
      <c r="AO484" s="170">
        <f t="shared" si="204"/>
        <v>0</v>
      </c>
      <c r="AP484" s="170">
        <f t="shared" si="205"/>
        <v>8827.4217272013739</v>
      </c>
      <c r="AQ484" s="170">
        <f t="shared" si="206"/>
        <v>0</v>
      </c>
      <c r="AR484" s="170"/>
      <c r="AS484" s="170">
        <f>'Projection - England'!$B$13*'Eng19'!AP484</f>
        <v>0</v>
      </c>
      <c r="AT484" s="170">
        <f>'Projection - England'!$B$13*'Eng19'!AQ484</f>
        <v>0</v>
      </c>
      <c r="AU484" s="170">
        <f>'Projection - England'!$C$13*'Eng19'!AP484</f>
        <v>4891.2781759145182</v>
      </c>
      <c r="AV484" s="170">
        <f>'Projection - England'!$C$13*'Eng19'!AQ484</f>
        <v>0</v>
      </c>
      <c r="AW484" s="170">
        <f>'Projection - England'!$D$13*'Eng19'!AP484</f>
        <v>0</v>
      </c>
      <c r="AX484" s="170">
        <f>'Projection - England'!$D$13*'Eng19'!AQ484</f>
        <v>0</v>
      </c>
      <c r="AY484" s="170">
        <f>'Projection - England'!$E$13*'Eng19'!AP484</f>
        <v>969.01600857751964</v>
      </c>
      <c r="AZ484" s="170">
        <f>'Projection - England'!$E$13*'Eng19'!AQ484</f>
        <v>0</v>
      </c>
      <c r="BA484" s="170">
        <f>'Projection - England'!$F$13*'Eng19'!AP484</f>
        <v>1988.6755961651063</v>
      </c>
      <c r="BB484" s="170">
        <f>'Projection - England'!$F$13*'Eng19'!AQ484</f>
        <v>0</v>
      </c>
      <c r="BC484" s="170">
        <f>'Projection - England'!$G$13*'Eng19'!AP484</f>
        <v>978.45194654423187</v>
      </c>
      <c r="BD484" s="170">
        <f>'Projection - England'!$G$13*'Eng19'!AQ484</f>
        <v>0</v>
      </c>
    </row>
    <row r="485" spans="1:56" ht="19.95" customHeight="1">
      <c r="A485" s="132" t="s">
        <v>510</v>
      </c>
      <c r="B485" s="20" t="s">
        <v>460</v>
      </c>
      <c r="C485" s="20" t="s">
        <v>21</v>
      </c>
      <c r="D485" s="153">
        <v>9123.207216107794</v>
      </c>
      <c r="E485" s="154">
        <v>13259.039679280681</v>
      </c>
      <c r="F485" s="155">
        <v>8761.6415175414731</v>
      </c>
      <c r="G485" s="156">
        <v>7600.0980927358469</v>
      </c>
      <c r="H485" s="157">
        <v>1467.7481685283301</v>
      </c>
      <c r="I485" s="158">
        <v>0</v>
      </c>
      <c r="J485" s="159">
        <v>738.68872952640299</v>
      </c>
      <c r="K485" s="160">
        <v>0</v>
      </c>
      <c r="L485" s="161">
        <v>1167.87173960476</v>
      </c>
      <c r="M485" s="162">
        <v>0</v>
      </c>
      <c r="N485" s="163">
        <v>6.5350882177658836</v>
      </c>
      <c r="O485" s="164">
        <v>499.67706326119929</v>
      </c>
      <c r="P485" s="170">
        <f t="shared" si="192"/>
        <v>42624.507294804251</v>
      </c>
      <c r="Q485" s="86">
        <f t="shared" si="207"/>
        <v>-0.94506059310872403</v>
      </c>
      <c r="R485" s="86">
        <f t="shared" si="208"/>
        <v>0</v>
      </c>
      <c r="S485" s="86">
        <f t="shared" si="209"/>
        <v>0</v>
      </c>
      <c r="T485" s="86">
        <f t="shared" si="210"/>
        <v>0</v>
      </c>
      <c r="U485" s="86">
        <f t="shared" si="211"/>
        <v>-8.8357360441388269E-2</v>
      </c>
      <c r="V485" s="86">
        <f t="shared" si="212"/>
        <v>0</v>
      </c>
      <c r="W485" s="86">
        <f t="shared" si="213"/>
        <v>0</v>
      </c>
      <c r="X485" s="86">
        <f t="shared" si="214"/>
        <v>0</v>
      </c>
      <c r="Y485" s="86">
        <f t="shared" si="215"/>
        <v>0</v>
      </c>
      <c r="Z485" s="86">
        <f t="shared" si="216"/>
        <v>0</v>
      </c>
      <c r="AA485" s="86">
        <f t="shared" si="217"/>
        <v>0</v>
      </c>
      <c r="AB485" s="86">
        <f t="shared" si="218"/>
        <v>0</v>
      </c>
      <c r="AD485" s="170">
        <f t="shared" si="193"/>
        <v>-8621.9836227086234</v>
      </c>
      <c r="AE485" s="170">
        <f t="shared" si="194"/>
        <v>0</v>
      </c>
      <c r="AF485" s="170">
        <f t="shared" si="195"/>
        <v>0</v>
      </c>
      <c r="AG485" s="170">
        <f t="shared" si="196"/>
        <v>0</v>
      </c>
      <c r="AH485" s="170">
        <f t="shared" si="197"/>
        <v>-129.68635396384516</v>
      </c>
      <c r="AI485" s="170">
        <f t="shared" si="198"/>
        <v>0</v>
      </c>
      <c r="AJ485" s="170">
        <f t="shared" si="199"/>
        <v>0</v>
      </c>
      <c r="AK485" s="170">
        <f t="shared" si="200"/>
        <v>0</v>
      </c>
      <c r="AL485" s="170">
        <f t="shared" si="201"/>
        <v>0</v>
      </c>
      <c r="AM485" s="170">
        <f t="shared" si="202"/>
        <v>0</v>
      </c>
      <c r="AN485" s="170">
        <f t="shared" si="203"/>
        <v>0</v>
      </c>
      <c r="AO485" s="170">
        <f t="shared" si="204"/>
        <v>0</v>
      </c>
      <c r="AP485" s="170">
        <f t="shared" si="205"/>
        <v>8751.6699766724687</v>
      </c>
      <c r="AQ485" s="170">
        <f t="shared" si="206"/>
        <v>0</v>
      </c>
      <c r="AR485" s="170"/>
      <c r="AS485" s="170">
        <f>'Projection - England'!$B$13*'Eng19'!AP485</f>
        <v>0</v>
      </c>
      <c r="AT485" s="170">
        <f>'Projection - England'!$B$13*'Eng19'!AQ485</f>
        <v>0</v>
      </c>
      <c r="AU485" s="170">
        <f>'Projection - England'!$C$13*'Eng19'!AP485</f>
        <v>4849.3040983639239</v>
      </c>
      <c r="AV485" s="170">
        <f>'Projection - England'!$C$13*'Eng19'!AQ485</f>
        <v>0</v>
      </c>
      <c r="AW485" s="170">
        <f>'Projection - England'!$D$13*'Eng19'!AP485</f>
        <v>0</v>
      </c>
      <c r="AX485" s="170">
        <f>'Projection - England'!$D$13*'Eng19'!AQ485</f>
        <v>0</v>
      </c>
      <c r="AY485" s="170">
        <f>'Projection - England'!$E$13*'Eng19'!AP485</f>
        <v>960.70048211818141</v>
      </c>
      <c r="AZ485" s="170">
        <f>'Projection - England'!$E$13*'Eng19'!AQ485</f>
        <v>0</v>
      </c>
      <c r="BA485" s="170">
        <f>'Projection - England'!$F$13*'Eng19'!AP485</f>
        <v>1971.609949785098</v>
      </c>
      <c r="BB485" s="170">
        <f>'Projection - England'!$F$13*'Eng19'!AQ485</f>
        <v>0</v>
      </c>
      <c r="BC485" s="170">
        <f>'Projection - England'!$G$13*'Eng19'!AP485</f>
        <v>970.05544640526784</v>
      </c>
      <c r="BD485" s="170">
        <f>'Projection - England'!$G$13*'Eng19'!AQ485</f>
        <v>0</v>
      </c>
    </row>
    <row r="486" spans="1:56" ht="19.95" customHeight="1">
      <c r="A486" s="132" t="s">
        <v>511</v>
      </c>
      <c r="B486" s="20" t="s">
        <v>460</v>
      </c>
      <c r="C486" s="20" t="s">
        <v>21</v>
      </c>
      <c r="D486" s="153">
        <v>14229.225608834002</v>
      </c>
      <c r="E486" s="154">
        <v>20679.774391166</v>
      </c>
      <c r="F486" s="155">
        <v>5085.0673481145586</v>
      </c>
      <c r="G486" s="156">
        <v>4410.9326518854414</v>
      </c>
      <c r="H486" s="157">
        <v>10410</v>
      </c>
      <c r="I486" s="158">
        <v>0</v>
      </c>
      <c r="J486" s="159">
        <v>2715</v>
      </c>
      <c r="K486" s="160">
        <v>0</v>
      </c>
      <c r="L486" s="161">
        <v>0</v>
      </c>
      <c r="M486" s="162">
        <v>0</v>
      </c>
      <c r="N486" s="163">
        <v>0</v>
      </c>
      <c r="O486" s="164">
        <v>0</v>
      </c>
      <c r="P486" s="170">
        <f t="shared" si="192"/>
        <v>57530</v>
      </c>
      <c r="Q486" s="86">
        <f t="shared" si="207"/>
        <v>-0.94506059310872403</v>
      </c>
      <c r="R486" s="86">
        <f t="shared" si="208"/>
        <v>0</v>
      </c>
      <c r="S486" s="86">
        <f t="shared" si="209"/>
        <v>0</v>
      </c>
      <c r="T486" s="86">
        <f t="shared" si="210"/>
        <v>0</v>
      </c>
      <c r="U486" s="86">
        <f t="shared" si="211"/>
        <v>-8.8357360441388269E-2</v>
      </c>
      <c r="V486" s="86">
        <f t="shared" si="212"/>
        <v>0</v>
      </c>
      <c r="W486" s="86">
        <f t="shared" si="213"/>
        <v>0</v>
      </c>
      <c r="X486" s="86">
        <f t="shared" si="214"/>
        <v>0</v>
      </c>
      <c r="Y486" s="86">
        <f t="shared" si="215"/>
        <v>0</v>
      </c>
      <c r="Z486" s="86">
        <f t="shared" si="216"/>
        <v>0</v>
      </c>
      <c r="AA486" s="86">
        <f t="shared" si="217"/>
        <v>0</v>
      </c>
      <c r="AB486" s="86">
        <f t="shared" si="218"/>
        <v>0</v>
      </c>
      <c r="AD486" s="170">
        <f t="shared" si="193"/>
        <v>-13447.480393362506</v>
      </c>
      <c r="AE486" s="170">
        <f t="shared" si="194"/>
        <v>0</v>
      </c>
      <c r="AF486" s="170">
        <f t="shared" si="195"/>
        <v>0</v>
      </c>
      <c r="AG486" s="170">
        <f t="shared" si="196"/>
        <v>0</v>
      </c>
      <c r="AH486" s="170">
        <f t="shared" si="197"/>
        <v>-919.80012219485184</v>
      </c>
      <c r="AI486" s="170">
        <f t="shared" si="198"/>
        <v>0</v>
      </c>
      <c r="AJ486" s="170">
        <f t="shared" si="199"/>
        <v>0</v>
      </c>
      <c r="AK486" s="170">
        <f t="shared" si="200"/>
        <v>0</v>
      </c>
      <c r="AL486" s="170">
        <f t="shared" si="201"/>
        <v>0</v>
      </c>
      <c r="AM486" s="170">
        <f t="shared" si="202"/>
        <v>0</v>
      </c>
      <c r="AN486" s="170">
        <f t="shared" si="203"/>
        <v>0</v>
      </c>
      <c r="AO486" s="170">
        <f t="shared" si="204"/>
        <v>0</v>
      </c>
      <c r="AP486" s="170">
        <f t="shared" si="205"/>
        <v>14367.280515557359</v>
      </c>
      <c r="AQ486" s="170">
        <f t="shared" si="206"/>
        <v>0</v>
      </c>
      <c r="AR486" s="170"/>
      <c r="AS486" s="170">
        <f>'Projection - England'!$B$13*'Eng19'!AP486</f>
        <v>0</v>
      </c>
      <c r="AT486" s="170">
        <f>'Projection - England'!$B$13*'Eng19'!AQ486</f>
        <v>0</v>
      </c>
      <c r="AU486" s="170">
        <f>'Projection - England'!$C$13*'Eng19'!AP486</f>
        <v>7960.9163133601896</v>
      </c>
      <c r="AV486" s="170">
        <f>'Projection - England'!$C$13*'Eng19'!AQ486</f>
        <v>0</v>
      </c>
      <c r="AW486" s="170">
        <f>'Projection - England'!$D$13*'Eng19'!AP486</f>
        <v>0</v>
      </c>
      <c r="AX486" s="170">
        <f>'Projection - England'!$D$13*'Eng19'!AQ486</f>
        <v>0</v>
      </c>
      <c r="AY486" s="170">
        <f>'Projection - England'!$E$13*'Eng19'!AP486</f>
        <v>1577.1450882876079</v>
      </c>
      <c r="AZ486" s="170">
        <f>'Projection - England'!$E$13*'Eng19'!AQ486</f>
        <v>0</v>
      </c>
      <c r="BA486" s="170">
        <f>'Projection - England'!$F$13*'Eng19'!AP486</f>
        <v>3236.716340004943</v>
      </c>
      <c r="BB486" s="170">
        <f>'Projection - England'!$F$13*'Eng19'!AQ486</f>
        <v>0</v>
      </c>
      <c r="BC486" s="170">
        <f>'Projection - England'!$G$13*'Eng19'!AP486</f>
        <v>1592.5027739046216</v>
      </c>
      <c r="BD486" s="170">
        <f>'Projection - England'!$G$13*'Eng19'!AQ486</f>
        <v>0</v>
      </c>
    </row>
    <row r="487" spans="1:56" ht="19.95" customHeight="1">
      <c r="A487" s="132" t="s">
        <v>512</v>
      </c>
      <c r="B487" s="20" t="s">
        <v>460</v>
      </c>
      <c r="C487" s="20" t="s">
        <v>21</v>
      </c>
      <c r="D487" s="153">
        <v>10296.190908640388</v>
      </c>
      <c r="E487" s="154">
        <v>14963.773218049735</v>
      </c>
      <c r="F487" s="155">
        <v>8008.7822627572123</v>
      </c>
      <c r="G487" s="156">
        <v>6947.0464727935223</v>
      </c>
      <c r="H487" s="157">
        <v>876.90466085959497</v>
      </c>
      <c r="I487" s="158">
        <v>0</v>
      </c>
      <c r="J487" s="159">
        <v>674.61915455748499</v>
      </c>
      <c r="K487" s="160">
        <v>0</v>
      </c>
      <c r="L487" s="161">
        <v>1212.5398198215701</v>
      </c>
      <c r="M487" s="162">
        <v>0</v>
      </c>
      <c r="N487" s="163">
        <v>0.90164874315157495</v>
      </c>
      <c r="O487" s="164">
        <v>68.940644878570865</v>
      </c>
      <c r="P487" s="170">
        <f t="shared" si="192"/>
        <v>43049.698791101233</v>
      </c>
      <c r="Q487" s="86">
        <f t="shared" si="207"/>
        <v>-0.94506059310872403</v>
      </c>
      <c r="R487" s="86">
        <f t="shared" si="208"/>
        <v>0</v>
      </c>
      <c r="S487" s="86">
        <f t="shared" si="209"/>
        <v>0</v>
      </c>
      <c r="T487" s="86">
        <f t="shared" si="210"/>
        <v>0</v>
      </c>
      <c r="U487" s="86">
        <f t="shared" si="211"/>
        <v>-8.8357360441388269E-2</v>
      </c>
      <c r="V487" s="86">
        <f t="shared" si="212"/>
        <v>0</v>
      </c>
      <c r="W487" s="86">
        <f t="shared" si="213"/>
        <v>0</v>
      </c>
      <c r="X487" s="86">
        <f t="shared" si="214"/>
        <v>0</v>
      </c>
      <c r="Y487" s="86">
        <f t="shared" si="215"/>
        <v>0</v>
      </c>
      <c r="Z487" s="86">
        <f t="shared" si="216"/>
        <v>0</v>
      </c>
      <c r="AA487" s="86">
        <f t="shared" si="217"/>
        <v>0</v>
      </c>
      <c r="AB487" s="86">
        <f t="shared" si="218"/>
        <v>0</v>
      </c>
      <c r="AD487" s="170">
        <f t="shared" si="193"/>
        <v>-9730.524286880338</v>
      </c>
      <c r="AE487" s="170">
        <f t="shared" si="194"/>
        <v>0</v>
      </c>
      <c r="AF487" s="170">
        <f t="shared" si="195"/>
        <v>0</v>
      </c>
      <c r="AG487" s="170">
        <f t="shared" si="196"/>
        <v>0</v>
      </c>
      <c r="AH487" s="170">
        <f t="shared" si="197"/>
        <v>-77.480981192304569</v>
      </c>
      <c r="AI487" s="170">
        <f t="shared" si="198"/>
        <v>0</v>
      </c>
      <c r="AJ487" s="170">
        <f t="shared" si="199"/>
        <v>0</v>
      </c>
      <c r="AK487" s="170">
        <f t="shared" si="200"/>
        <v>0</v>
      </c>
      <c r="AL487" s="170">
        <f t="shared" si="201"/>
        <v>0</v>
      </c>
      <c r="AM487" s="170">
        <f t="shared" si="202"/>
        <v>0</v>
      </c>
      <c r="AN487" s="170">
        <f t="shared" si="203"/>
        <v>0</v>
      </c>
      <c r="AO487" s="170">
        <f t="shared" si="204"/>
        <v>0</v>
      </c>
      <c r="AP487" s="170">
        <f t="shared" si="205"/>
        <v>9808.0052680726421</v>
      </c>
      <c r="AQ487" s="170">
        <f t="shared" si="206"/>
        <v>0</v>
      </c>
      <c r="AR487" s="170"/>
      <c r="AS487" s="170">
        <f>'Projection - England'!$B$13*'Eng19'!AP487</f>
        <v>0</v>
      </c>
      <c r="AT487" s="170">
        <f>'Projection - England'!$B$13*'Eng19'!AQ487</f>
        <v>0</v>
      </c>
      <c r="AU487" s="170">
        <f>'Projection - England'!$C$13*'Eng19'!AP487</f>
        <v>5434.6199376822806</v>
      </c>
      <c r="AV487" s="170">
        <f>'Projection - England'!$C$13*'Eng19'!AQ487</f>
        <v>0</v>
      </c>
      <c r="AW487" s="170">
        <f>'Projection - England'!$D$13*'Eng19'!AP487</f>
        <v>0</v>
      </c>
      <c r="AX487" s="170">
        <f>'Projection - England'!$D$13*'Eng19'!AQ487</f>
        <v>0</v>
      </c>
      <c r="AY487" s="170">
        <f>'Projection - England'!$E$13*'Eng19'!AP487</f>
        <v>1076.6579881063642</v>
      </c>
      <c r="AZ487" s="170">
        <f>'Projection - England'!$E$13*'Eng19'!AQ487</f>
        <v>0</v>
      </c>
      <c r="BA487" s="170">
        <f>'Projection - England'!$F$13*'Eng19'!AP487</f>
        <v>2209.5852363744116</v>
      </c>
      <c r="BB487" s="170">
        <f>'Projection - England'!$F$13*'Eng19'!AQ487</f>
        <v>0</v>
      </c>
      <c r="BC487" s="170">
        <f>'Projection - England'!$G$13*'Eng19'!AP487</f>
        <v>1087.1421059095883</v>
      </c>
      <c r="BD487" s="170">
        <f>'Projection - England'!$G$13*'Eng19'!AQ487</f>
        <v>0</v>
      </c>
    </row>
    <row r="488" spans="1:56" ht="19.95" customHeight="1">
      <c r="A488" s="132" t="s">
        <v>513</v>
      </c>
      <c r="B488" s="20" t="s">
        <v>460</v>
      </c>
      <c r="C488" s="20" t="s">
        <v>21</v>
      </c>
      <c r="D488" s="153">
        <v>7554.2909748658531</v>
      </c>
      <c r="E488" s="154">
        <v>10978.88510169238</v>
      </c>
      <c r="F488" s="155">
        <v>10515.784507127762</v>
      </c>
      <c r="G488" s="156">
        <v>9121.6918218161481</v>
      </c>
      <c r="H488" s="157">
        <v>1094.2490069783701</v>
      </c>
      <c r="I488" s="158">
        <v>0</v>
      </c>
      <c r="J488" s="159">
        <v>634.98629121750002</v>
      </c>
      <c r="K488" s="160">
        <v>0</v>
      </c>
      <c r="L488" s="161">
        <v>2533.3201006223499</v>
      </c>
      <c r="M488" s="162">
        <v>0</v>
      </c>
      <c r="N488" s="163">
        <v>3.1429189641592559</v>
      </c>
      <c r="O488" s="164">
        <v>240.30961262461838</v>
      </c>
      <c r="P488" s="170">
        <f t="shared" si="192"/>
        <v>42676.660335909139</v>
      </c>
      <c r="Q488" s="86">
        <f t="shared" si="207"/>
        <v>-0.94506059310872403</v>
      </c>
      <c r="R488" s="86">
        <f t="shared" si="208"/>
        <v>0</v>
      </c>
      <c r="S488" s="86">
        <f t="shared" si="209"/>
        <v>0</v>
      </c>
      <c r="T488" s="86">
        <f t="shared" si="210"/>
        <v>0</v>
      </c>
      <c r="U488" s="86">
        <f t="shared" si="211"/>
        <v>-8.8357360441388269E-2</v>
      </c>
      <c r="V488" s="86">
        <f t="shared" si="212"/>
        <v>0</v>
      </c>
      <c r="W488" s="86">
        <f t="shared" si="213"/>
        <v>0</v>
      </c>
      <c r="X488" s="86">
        <f t="shared" si="214"/>
        <v>0</v>
      </c>
      <c r="Y488" s="86">
        <f t="shared" si="215"/>
        <v>0</v>
      </c>
      <c r="Z488" s="86">
        <f t="shared" si="216"/>
        <v>0</v>
      </c>
      <c r="AA488" s="86">
        <f t="shared" si="217"/>
        <v>0</v>
      </c>
      <c r="AB488" s="86">
        <f t="shared" si="218"/>
        <v>0</v>
      </c>
      <c r="AD488" s="170">
        <f t="shared" si="193"/>
        <v>-7139.2627092226039</v>
      </c>
      <c r="AE488" s="170">
        <f t="shared" si="194"/>
        <v>0</v>
      </c>
      <c r="AF488" s="170">
        <f t="shared" si="195"/>
        <v>0</v>
      </c>
      <c r="AG488" s="170">
        <f t="shared" si="196"/>
        <v>0</v>
      </c>
      <c r="AH488" s="170">
        <f t="shared" si="197"/>
        <v>-96.684953922219037</v>
      </c>
      <c r="AI488" s="170">
        <f t="shared" si="198"/>
        <v>0</v>
      </c>
      <c r="AJ488" s="170">
        <f t="shared" si="199"/>
        <v>0</v>
      </c>
      <c r="AK488" s="170">
        <f t="shared" si="200"/>
        <v>0</v>
      </c>
      <c r="AL488" s="170">
        <f t="shared" si="201"/>
        <v>0</v>
      </c>
      <c r="AM488" s="170">
        <f t="shared" si="202"/>
        <v>0</v>
      </c>
      <c r="AN488" s="170">
        <f t="shared" si="203"/>
        <v>0</v>
      </c>
      <c r="AO488" s="170">
        <f t="shared" si="204"/>
        <v>0</v>
      </c>
      <c r="AP488" s="170">
        <f t="shared" si="205"/>
        <v>7235.9476631448233</v>
      </c>
      <c r="AQ488" s="170">
        <f t="shared" si="206"/>
        <v>0</v>
      </c>
      <c r="AR488" s="170"/>
      <c r="AS488" s="170">
        <f>'Projection - England'!$B$13*'Eng19'!AP488</f>
        <v>0</v>
      </c>
      <c r="AT488" s="170">
        <f>'Projection - England'!$B$13*'Eng19'!AQ488</f>
        <v>0</v>
      </c>
      <c r="AU488" s="170">
        <f>'Projection - England'!$C$13*'Eng19'!AP488</f>
        <v>4009.4417124920647</v>
      </c>
      <c r="AV488" s="170">
        <f>'Projection - England'!$C$13*'Eng19'!AQ488</f>
        <v>0</v>
      </c>
      <c r="AW488" s="170">
        <f>'Projection - England'!$D$13*'Eng19'!AP488</f>
        <v>0</v>
      </c>
      <c r="AX488" s="170">
        <f>'Projection - England'!$D$13*'Eng19'!AQ488</f>
        <v>0</v>
      </c>
      <c r="AY488" s="170">
        <f>'Projection - England'!$E$13*'Eng19'!AP488</f>
        <v>794.31450535664123</v>
      </c>
      <c r="AZ488" s="170">
        <f>'Projection - England'!$E$13*'Eng19'!AQ488</f>
        <v>0</v>
      </c>
      <c r="BA488" s="170">
        <f>'Projection - England'!$F$13*'Eng19'!AP488</f>
        <v>1630.1421839269253</v>
      </c>
      <c r="BB488" s="170">
        <f>'Projection - England'!$F$13*'Eng19'!AQ488</f>
        <v>0</v>
      </c>
      <c r="BC488" s="170">
        <f>'Projection - England'!$G$13*'Eng19'!AP488</f>
        <v>802.04926136919414</v>
      </c>
      <c r="BD488" s="170">
        <f>'Projection - England'!$G$13*'Eng19'!AQ488</f>
        <v>0</v>
      </c>
    </row>
    <row r="489" spans="1:56" ht="19.95" customHeight="1">
      <c r="A489" s="132" t="s">
        <v>514</v>
      </c>
      <c r="B489" s="20" t="s">
        <v>460</v>
      </c>
      <c r="C489" s="20" t="s">
        <v>21</v>
      </c>
      <c r="D489" s="153">
        <v>10505.407892121106</v>
      </c>
      <c r="E489" s="154">
        <v>15267.83474157323</v>
      </c>
      <c r="F489" s="155">
        <v>11917.776872084462</v>
      </c>
      <c r="G489" s="156">
        <v>10337.820041351832</v>
      </c>
      <c r="H489" s="157">
        <v>2270.2983093121202</v>
      </c>
      <c r="I489" s="158">
        <v>0</v>
      </c>
      <c r="J489" s="159">
        <v>169.06666868173201</v>
      </c>
      <c r="K489" s="160">
        <v>0</v>
      </c>
      <c r="L489" s="161">
        <v>1277.18821809574</v>
      </c>
      <c r="M489" s="162">
        <v>0</v>
      </c>
      <c r="N489" s="163">
        <v>0.94972151247245828</v>
      </c>
      <c r="O489" s="164">
        <v>72.616319849842156</v>
      </c>
      <c r="P489" s="170">
        <f t="shared" si="192"/>
        <v>51818.95878458253</v>
      </c>
      <c r="Q489" s="86">
        <f t="shared" si="207"/>
        <v>-0.94506059310872403</v>
      </c>
      <c r="R489" s="86">
        <f t="shared" si="208"/>
        <v>0</v>
      </c>
      <c r="S489" s="86">
        <f t="shared" si="209"/>
        <v>0</v>
      </c>
      <c r="T489" s="86">
        <f t="shared" si="210"/>
        <v>0</v>
      </c>
      <c r="U489" s="86">
        <f t="shared" si="211"/>
        <v>-8.8357360441388269E-2</v>
      </c>
      <c r="V489" s="86">
        <f t="shared" si="212"/>
        <v>0</v>
      </c>
      <c r="W489" s="86">
        <f t="shared" si="213"/>
        <v>0</v>
      </c>
      <c r="X489" s="86">
        <f t="shared" si="214"/>
        <v>0</v>
      </c>
      <c r="Y489" s="86">
        <f t="shared" si="215"/>
        <v>0</v>
      </c>
      <c r="Z489" s="86">
        <f t="shared" si="216"/>
        <v>0</v>
      </c>
      <c r="AA489" s="86">
        <f t="shared" si="217"/>
        <v>0</v>
      </c>
      <c r="AB489" s="86">
        <f t="shared" si="218"/>
        <v>0</v>
      </c>
      <c r="AD489" s="170">
        <f t="shared" si="193"/>
        <v>-9928.2470133770421</v>
      </c>
      <c r="AE489" s="170">
        <f t="shared" si="194"/>
        <v>0</v>
      </c>
      <c r="AF489" s="170">
        <f t="shared" si="195"/>
        <v>0</v>
      </c>
      <c r="AG489" s="170">
        <f t="shared" si="196"/>
        <v>0</v>
      </c>
      <c r="AH489" s="170">
        <f t="shared" si="197"/>
        <v>-200.59756602536541</v>
      </c>
      <c r="AI489" s="170">
        <f t="shared" si="198"/>
        <v>0</v>
      </c>
      <c r="AJ489" s="170">
        <f t="shared" si="199"/>
        <v>0</v>
      </c>
      <c r="AK489" s="170">
        <f t="shared" si="200"/>
        <v>0</v>
      </c>
      <c r="AL489" s="170">
        <f t="shared" si="201"/>
        <v>0</v>
      </c>
      <c r="AM489" s="170">
        <f t="shared" si="202"/>
        <v>0</v>
      </c>
      <c r="AN489" s="170">
        <f t="shared" si="203"/>
        <v>0</v>
      </c>
      <c r="AO489" s="170">
        <f t="shared" si="204"/>
        <v>0</v>
      </c>
      <c r="AP489" s="170">
        <f t="shared" si="205"/>
        <v>10128.844579402408</v>
      </c>
      <c r="AQ489" s="170">
        <f t="shared" si="206"/>
        <v>0</v>
      </c>
      <c r="AR489" s="170"/>
      <c r="AS489" s="170">
        <f>'Projection - England'!$B$13*'Eng19'!AP489</f>
        <v>0</v>
      </c>
      <c r="AT489" s="170">
        <f>'Projection - England'!$B$13*'Eng19'!AQ489</f>
        <v>0</v>
      </c>
      <c r="AU489" s="170">
        <f>'Projection - England'!$C$13*'Eng19'!AP489</f>
        <v>5612.397138090294</v>
      </c>
      <c r="AV489" s="170">
        <f>'Projection - England'!$C$13*'Eng19'!AQ489</f>
        <v>0</v>
      </c>
      <c r="AW489" s="170">
        <f>'Projection - England'!$D$13*'Eng19'!AP489</f>
        <v>0</v>
      </c>
      <c r="AX489" s="170">
        <f>'Projection - England'!$D$13*'Eng19'!AQ489</f>
        <v>0</v>
      </c>
      <c r="AY489" s="170">
        <f>'Projection - England'!$E$13*'Eng19'!AP489</f>
        <v>1111.8776069789403</v>
      </c>
      <c r="AZ489" s="170">
        <f>'Projection - England'!$E$13*'Eng19'!AQ489</f>
        <v>0</v>
      </c>
      <c r="BA489" s="170">
        <f>'Projection - England'!$F$13*'Eng19'!AP489</f>
        <v>2281.8651532572553</v>
      </c>
      <c r="BB489" s="170">
        <f>'Projection - England'!$F$13*'Eng19'!AQ489</f>
        <v>0</v>
      </c>
      <c r="BC489" s="170">
        <f>'Projection - England'!$G$13*'Eng19'!AP489</f>
        <v>1122.7046810759214</v>
      </c>
      <c r="BD489" s="170">
        <f>'Projection - England'!$G$13*'Eng19'!AQ489</f>
        <v>0</v>
      </c>
    </row>
    <row r="490" spans="1:56" ht="19.95" customHeight="1">
      <c r="A490" s="132" t="s">
        <v>515</v>
      </c>
      <c r="B490" s="20" t="s">
        <v>460</v>
      </c>
      <c r="C490" s="20" t="s">
        <v>21</v>
      </c>
      <c r="D490" s="153">
        <v>10539.140546621556</v>
      </c>
      <c r="E490" s="154">
        <v>15316.859453378444</v>
      </c>
      <c r="F490" s="155">
        <v>10226.897242448593</v>
      </c>
      <c r="G490" s="156">
        <v>8871.1027575514072</v>
      </c>
      <c r="H490" s="157">
        <v>3666</v>
      </c>
      <c r="I490" s="158">
        <v>0</v>
      </c>
      <c r="J490" s="159">
        <v>1694</v>
      </c>
      <c r="K490" s="160">
        <v>0</v>
      </c>
      <c r="L490" s="161">
        <v>0</v>
      </c>
      <c r="M490" s="162">
        <v>0</v>
      </c>
      <c r="N490" s="163">
        <v>7.5393123377716158</v>
      </c>
      <c r="O490" s="164">
        <v>576.46068766222834</v>
      </c>
      <c r="P490" s="170">
        <f t="shared" si="192"/>
        <v>50898</v>
      </c>
      <c r="Q490" s="86">
        <f t="shared" si="207"/>
        <v>-0.94506059310872403</v>
      </c>
      <c r="R490" s="86">
        <f t="shared" si="208"/>
        <v>0</v>
      </c>
      <c r="S490" s="86">
        <f t="shared" si="209"/>
        <v>0</v>
      </c>
      <c r="T490" s="86">
        <f t="shared" si="210"/>
        <v>0</v>
      </c>
      <c r="U490" s="86">
        <f t="shared" si="211"/>
        <v>-8.8357360441388269E-2</v>
      </c>
      <c r="V490" s="86">
        <f t="shared" si="212"/>
        <v>0</v>
      </c>
      <c r="W490" s="86">
        <f t="shared" si="213"/>
        <v>0</v>
      </c>
      <c r="X490" s="86">
        <f t="shared" si="214"/>
        <v>0</v>
      </c>
      <c r="Y490" s="86">
        <f t="shared" si="215"/>
        <v>0</v>
      </c>
      <c r="Z490" s="86">
        <f t="shared" si="216"/>
        <v>0</v>
      </c>
      <c r="AA490" s="86">
        <f t="shared" si="217"/>
        <v>0</v>
      </c>
      <c r="AB490" s="86">
        <f t="shared" si="218"/>
        <v>0</v>
      </c>
      <c r="AD490" s="170">
        <f t="shared" si="193"/>
        <v>-9960.1264158463709</v>
      </c>
      <c r="AE490" s="170">
        <f t="shared" si="194"/>
        <v>0</v>
      </c>
      <c r="AF490" s="170">
        <f t="shared" si="195"/>
        <v>0</v>
      </c>
      <c r="AG490" s="170">
        <f t="shared" si="196"/>
        <v>0</v>
      </c>
      <c r="AH490" s="170">
        <f t="shared" si="197"/>
        <v>-323.91808337812938</v>
      </c>
      <c r="AI490" s="170">
        <f t="shared" si="198"/>
        <v>0</v>
      </c>
      <c r="AJ490" s="170">
        <f t="shared" si="199"/>
        <v>0</v>
      </c>
      <c r="AK490" s="170">
        <f t="shared" si="200"/>
        <v>0</v>
      </c>
      <c r="AL490" s="170">
        <f t="shared" si="201"/>
        <v>0</v>
      </c>
      <c r="AM490" s="170">
        <f t="shared" si="202"/>
        <v>0</v>
      </c>
      <c r="AN490" s="170">
        <f t="shared" si="203"/>
        <v>0</v>
      </c>
      <c r="AO490" s="170">
        <f t="shared" si="204"/>
        <v>0</v>
      </c>
      <c r="AP490" s="170">
        <f t="shared" si="205"/>
        <v>10284.044499224501</v>
      </c>
      <c r="AQ490" s="170">
        <f t="shared" si="206"/>
        <v>0</v>
      </c>
      <c r="AR490" s="170"/>
      <c r="AS490" s="170">
        <f>'Projection - England'!$B$13*'Eng19'!AP490</f>
        <v>0</v>
      </c>
      <c r="AT490" s="170">
        <f>'Projection - England'!$B$13*'Eng19'!AQ490</f>
        <v>0</v>
      </c>
      <c r="AU490" s="170">
        <f>'Projection - England'!$C$13*'Eng19'!AP490</f>
        <v>5698.3934804186847</v>
      </c>
      <c r="AV490" s="170">
        <f>'Projection - England'!$C$13*'Eng19'!AQ490</f>
        <v>0</v>
      </c>
      <c r="AW490" s="170">
        <f>'Projection - England'!$D$13*'Eng19'!AP490</f>
        <v>0</v>
      </c>
      <c r="AX490" s="170">
        <f>'Projection - England'!$D$13*'Eng19'!AQ490</f>
        <v>0</v>
      </c>
      <c r="AY490" s="170">
        <f>'Projection - England'!$E$13*'Eng19'!AP490</f>
        <v>1128.9144283164924</v>
      </c>
      <c r="AZ490" s="170">
        <f>'Projection - England'!$E$13*'Eng19'!AQ490</f>
        <v>0</v>
      </c>
      <c r="BA490" s="170">
        <f>'Projection - England'!$F$13*'Eng19'!AP490</f>
        <v>2316.8291894860795</v>
      </c>
      <c r="BB490" s="170">
        <f>'Projection - England'!$F$13*'Eng19'!AQ490</f>
        <v>0</v>
      </c>
      <c r="BC490" s="170">
        <f>'Projection - England'!$G$13*'Eng19'!AP490</f>
        <v>1139.9074010032473</v>
      </c>
      <c r="BD490" s="170">
        <f>'Projection - England'!$G$13*'Eng19'!AQ490</f>
        <v>0</v>
      </c>
    </row>
    <row r="491" spans="1:56" ht="19.95" customHeight="1">
      <c r="A491" s="132" t="s">
        <v>516</v>
      </c>
      <c r="B491" s="20" t="s">
        <v>460</v>
      </c>
      <c r="C491" s="20" t="s">
        <v>21</v>
      </c>
      <c r="D491" s="153">
        <v>13434.79549878738</v>
      </c>
      <c r="E491" s="154">
        <v>19525.204501212618</v>
      </c>
      <c r="F491" s="155">
        <v>6183.3690678895118</v>
      </c>
      <c r="G491" s="156">
        <v>5363.6309321104882</v>
      </c>
      <c r="H491" s="157">
        <v>4081</v>
      </c>
      <c r="I491" s="158">
        <v>0</v>
      </c>
      <c r="J491" s="159">
        <v>1973</v>
      </c>
      <c r="K491" s="160">
        <v>0</v>
      </c>
      <c r="L491" s="161">
        <v>0</v>
      </c>
      <c r="M491" s="162">
        <v>0</v>
      </c>
      <c r="N491" s="163">
        <v>0</v>
      </c>
      <c r="O491" s="164">
        <v>0</v>
      </c>
      <c r="P491" s="170">
        <f t="shared" si="192"/>
        <v>50561</v>
      </c>
      <c r="Q491" s="86">
        <f t="shared" si="207"/>
        <v>-0.94506059310872403</v>
      </c>
      <c r="R491" s="86">
        <f t="shared" si="208"/>
        <v>0</v>
      </c>
      <c r="S491" s="86">
        <f t="shared" si="209"/>
        <v>0</v>
      </c>
      <c r="T491" s="86">
        <f t="shared" si="210"/>
        <v>0</v>
      </c>
      <c r="U491" s="86">
        <f t="shared" si="211"/>
        <v>-8.8357360441388269E-2</v>
      </c>
      <c r="V491" s="86">
        <f t="shared" si="212"/>
        <v>0</v>
      </c>
      <c r="W491" s="86">
        <f t="shared" si="213"/>
        <v>0</v>
      </c>
      <c r="X491" s="86">
        <f t="shared" si="214"/>
        <v>0</v>
      </c>
      <c r="Y491" s="86">
        <f t="shared" si="215"/>
        <v>0</v>
      </c>
      <c r="Z491" s="86">
        <f t="shared" si="216"/>
        <v>0</v>
      </c>
      <c r="AA491" s="86">
        <f t="shared" si="217"/>
        <v>0</v>
      </c>
      <c r="AB491" s="86">
        <f t="shared" si="218"/>
        <v>0</v>
      </c>
      <c r="AD491" s="170">
        <f t="shared" si="193"/>
        <v>-12696.695802378417</v>
      </c>
      <c r="AE491" s="170">
        <f t="shared" si="194"/>
        <v>0</v>
      </c>
      <c r="AF491" s="170">
        <f t="shared" si="195"/>
        <v>0</v>
      </c>
      <c r="AG491" s="170">
        <f t="shared" si="196"/>
        <v>0</v>
      </c>
      <c r="AH491" s="170">
        <f t="shared" si="197"/>
        <v>-360.58638796130555</v>
      </c>
      <c r="AI491" s="170">
        <f t="shared" si="198"/>
        <v>0</v>
      </c>
      <c r="AJ491" s="170">
        <f t="shared" si="199"/>
        <v>0</v>
      </c>
      <c r="AK491" s="170">
        <f t="shared" si="200"/>
        <v>0</v>
      </c>
      <c r="AL491" s="170">
        <f t="shared" si="201"/>
        <v>0</v>
      </c>
      <c r="AM491" s="170">
        <f t="shared" si="202"/>
        <v>0</v>
      </c>
      <c r="AN491" s="170">
        <f t="shared" si="203"/>
        <v>0</v>
      </c>
      <c r="AO491" s="170">
        <f t="shared" si="204"/>
        <v>0</v>
      </c>
      <c r="AP491" s="170">
        <f t="shared" si="205"/>
        <v>13057.282190339723</v>
      </c>
      <c r="AQ491" s="170">
        <f t="shared" si="206"/>
        <v>0</v>
      </c>
      <c r="AR491" s="170"/>
      <c r="AS491" s="170">
        <f>'Projection - England'!$B$13*'Eng19'!AP491</f>
        <v>0</v>
      </c>
      <c r="AT491" s="170">
        <f>'Projection - England'!$B$13*'Eng19'!AQ491</f>
        <v>0</v>
      </c>
      <c r="AU491" s="170">
        <f>'Projection - England'!$C$13*'Eng19'!AP491</f>
        <v>7235.0456778974121</v>
      </c>
      <c r="AV491" s="170">
        <f>'Projection - England'!$C$13*'Eng19'!AQ491</f>
        <v>0</v>
      </c>
      <c r="AW491" s="170">
        <f>'Projection - England'!$D$13*'Eng19'!AP491</f>
        <v>0</v>
      </c>
      <c r="AX491" s="170">
        <f>'Projection - England'!$D$13*'Eng19'!AQ491</f>
        <v>0</v>
      </c>
      <c r="AY491" s="170">
        <f>'Projection - England'!$E$13*'Eng19'!AP491</f>
        <v>1433.3421311416964</v>
      </c>
      <c r="AZ491" s="170">
        <f>'Projection - England'!$E$13*'Eng19'!AQ491</f>
        <v>0</v>
      </c>
      <c r="BA491" s="170">
        <f>'Projection - England'!$F$13*'Eng19'!AP491</f>
        <v>2941.5948672934082</v>
      </c>
      <c r="BB491" s="170">
        <f>'Projection - England'!$F$13*'Eng19'!AQ491</f>
        <v>0</v>
      </c>
      <c r="BC491" s="170">
        <f>'Projection - England'!$G$13*'Eng19'!AP491</f>
        <v>1447.2995140072098</v>
      </c>
      <c r="BD491" s="170">
        <f>'Projection - England'!$G$13*'Eng19'!AQ491</f>
        <v>0</v>
      </c>
    </row>
    <row r="492" spans="1:56" ht="19.95" customHeight="1">
      <c r="A492" s="132" t="s">
        <v>517</v>
      </c>
      <c r="B492" s="20" t="s">
        <v>518</v>
      </c>
      <c r="C492" s="20" t="s">
        <v>21</v>
      </c>
      <c r="D492" s="153">
        <v>5853.2764734908833</v>
      </c>
      <c r="E492" s="154">
        <v>8506.7480303188513</v>
      </c>
      <c r="F492" s="155">
        <v>9949.2887846909234</v>
      </c>
      <c r="G492" s="156">
        <v>8630.2972525433197</v>
      </c>
      <c r="H492" s="157">
        <v>1307.3696979075</v>
      </c>
      <c r="I492" s="158">
        <v>0</v>
      </c>
      <c r="J492" s="159">
        <v>1017.54413402431</v>
      </c>
      <c r="K492" s="160">
        <v>0</v>
      </c>
      <c r="L492" s="161">
        <v>8520.4256580125602</v>
      </c>
      <c r="M492" s="162">
        <v>4567.8703256908393</v>
      </c>
      <c r="N492" s="163">
        <v>20.253700962855817</v>
      </c>
      <c r="O492" s="164">
        <v>1548.6110485513989</v>
      </c>
      <c r="P492" s="170">
        <f t="shared" si="192"/>
        <v>49921.685106193443</v>
      </c>
      <c r="Q492" s="86">
        <f t="shared" si="207"/>
        <v>-0.94506059310872403</v>
      </c>
      <c r="R492" s="86">
        <f t="shared" si="208"/>
        <v>0</v>
      </c>
      <c r="S492" s="86">
        <f t="shared" si="209"/>
        <v>0</v>
      </c>
      <c r="T492" s="86">
        <f t="shared" si="210"/>
        <v>0</v>
      </c>
      <c r="U492" s="86">
        <f t="shared" si="211"/>
        <v>-8.8357360441388269E-2</v>
      </c>
      <c r="V492" s="86">
        <f t="shared" si="212"/>
        <v>0</v>
      </c>
      <c r="W492" s="86">
        <f t="shared" si="213"/>
        <v>0</v>
      </c>
      <c r="X492" s="86">
        <f t="shared" si="214"/>
        <v>0</v>
      </c>
      <c r="Y492" s="86">
        <f t="shared" si="215"/>
        <v>0</v>
      </c>
      <c r="Z492" s="86">
        <f t="shared" si="216"/>
        <v>0</v>
      </c>
      <c r="AA492" s="86">
        <f t="shared" si="217"/>
        <v>0</v>
      </c>
      <c r="AB492" s="86">
        <f t="shared" si="218"/>
        <v>0</v>
      </c>
      <c r="AD492" s="170">
        <f t="shared" si="193"/>
        <v>-5531.7009356666349</v>
      </c>
      <c r="AE492" s="170">
        <f t="shared" si="194"/>
        <v>0</v>
      </c>
      <c r="AF492" s="170">
        <f t="shared" si="195"/>
        <v>0</v>
      </c>
      <c r="AG492" s="170">
        <f t="shared" si="196"/>
        <v>0</v>
      </c>
      <c r="AH492" s="170">
        <f t="shared" si="197"/>
        <v>-115.51573562816188</v>
      </c>
      <c r="AI492" s="170">
        <f t="shared" si="198"/>
        <v>0</v>
      </c>
      <c r="AJ492" s="170">
        <f t="shared" si="199"/>
        <v>0</v>
      </c>
      <c r="AK492" s="170">
        <f t="shared" si="200"/>
        <v>0</v>
      </c>
      <c r="AL492" s="170">
        <f t="shared" si="201"/>
        <v>0</v>
      </c>
      <c r="AM492" s="170">
        <f t="shared" si="202"/>
        <v>0</v>
      </c>
      <c r="AN492" s="170">
        <f t="shared" si="203"/>
        <v>0</v>
      </c>
      <c r="AO492" s="170">
        <f t="shared" si="204"/>
        <v>0</v>
      </c>
      <c r="AP492" s="170">
        <f t="shared" si="205"/>
        <v>5647.2166712947965</v>
      </c>
      <c r="AQ492" s="170">
        <f t="shared" si="206"/>
        <v>0</v>
      </c>
      <c r="AR492" s="170"/>
      <c r="AS492" s="170">
        <f>'Projection - England'!$B$13*'Eng19'!AP492</f>
        <v>0</v>
      </c>
      <c r="AT492" s="170">
        <f>'Projection - England'!$B$13*'Eng19'!AQ492</f>
        <v>0</v>
      </c>
      <c r="AU492" s="170">
        <f>'Projection - England'!$C$13*'Eng19'!AP492</f>
        <v>3129.1251865591021</v>
      </c>
      <c r="AV492" s="170">
        <f>'Projection - England'!$C$13*'Eng19'!AQ492</f>
        <v>0</v>
      </c>
      <c r="AW492" s="170">
        <f>'Projection - England'!$D$13*'Eng19'!AP492</f>
        <v>0</v>
      </c>
      <c r="AX492" s="170">
        <f>'Projection - England'!$D$13*'Eng19'!AQ492</f>
        <v>0</v>
      </c>
      <c r="AY492" s="170">
        <f>'Projection - England'!$E$13*'Eng19'!AP492</f>
        <v>619.91411847108134</v>
      </c>
      <c r="AZ492" s="170">
        <f>'Projection - England'!$E$13*'Eng19'!AQ492</f>
        <v>0</v>
      </c>
      <c r="BA492" s="170">
        <f>'Projection - England'!$F$13*'Eng19'!AP492</f>
        <v>1272.2267415698959</v>
      </c>
      <c r="BB492" s="170">
        <f>'Projection - England'!$F$13*'Eng19'!AQ492</f>
        <v>0</v>
      </c>
      <c r="BC492" s="170">
        <f>'Projection - England'!$G$13*'Eng19'!AP492</f>
        <v>625.9506246947185</v>
      </c>
      <c r="BD492" s="170">
        <f>'Projection - England'!$G$13*'Eng19'!AQ492</f>
        <v>0</v>
      </c>
    </row>
    <row r="493" spans="1:56" ht="19.95" customHeight="1">
      <c r="A493" s="132" t="s">
        <v>519</v>
      </c>
      <c r="B493" s="20" t="s">
        <v>518</v>
      </c>
      <c r="C493" s="20" t="s">
        <v>21</v>
      </c>
      <c r="D493" s="153">
        <v>6167.0246726392716</v>
      </c>
      <c r="E493" s="154">
        <v>8962.7280078936783</v>
      </c>
      <c r="F493" s="155">
        <v>9924.4684473213874</v>
      </c>
      <c r="G493" s="156">
        <v>8608.7673830176591</v>
      </c>
      <c r="H493" s="157">
        <v>1321.5755086218401</v>
      </c>
      <c r="I493" s="158">
        <v>0</v>
      </c>
      <c r="J493" s="159">
        <v>792.51333194634503</v>
      </c>
      <c r="K493" s="160">
        <v>0</v>
      </c>
      <c r="L493" s="161">
        <v>8399.3906143813401</v>
      </c>
      <c r="M493" s="162">
        <v>3164.3702955673598</v>
      </c>
      <c r="N493" s="163">
        <v>14.498767078909015</v>
      </c>
      <c r="O493" s="164">
        <v>1108.5850892115611</v>
      </c>
      <c r="P493" s="170">
        <f t="shared" si="192"/>
        <v>48463.922117679358</v>
      </c>
      <c r="Q493" s="86">
        <f t="shared" si="207"/>
        <v>-0.94506059310872403</v>
      </c>
      <c r="R493" s="86">
        <f t="shared" si="208"/>
        <v>0</v>
      </c>
      <c r="S493" s="86">
        <f t="shared" si="209"/>
        <v>0</v>
      </c>
      <c r="T493" s="86">
        <f t="shared" si="210"/>
        <v>0</v>
      </c>
      <c r="U493" s="86">
        <f t="shared" si="211"/>
        <v>-8.8357360441388269E-2</v>
      </c>
      <c r="V493" s="86">
        <f t="shared" si="212"/>
        <v>0</v>
      </c>
      <c r="W493" s="86">
        <f t="shared" si="213"/>
        <v>0</v>
      </c>
      <c r="X493" s="86">
        <f t="shared" si="214"/>
        <v>0</v>
      </c>
      <c r="Y493" s="86">
        <f t="shared" si="215"/>
        <v>0</v>
      </c>
      <c r="Z493" s="86">
        <f t="shared" si="216"/>
        <v>0</v>
      </c>
      <c r="AA493" s="86">
        <f t="shared" si="217"/>
        <v>0</v>
      </c>
      <c r="AB493" s="86">
        <f t="shared" si="218"/>
        <v>0</v>
      </c>
      <c r="AD493" s="170">
        <f t="shared" si="193"/>
        <v>-5828.2119948406043</v>
      </c>
      <c r="AE493" s="170">
        <f t="shared" si="194"/>
        <v>0</v>
      </c>
      <c r="AF493" s="170">
        <f t="shared" si="195"/>
        <v>0</v>
      </c>
      <c r="AG493" s="170">
        <f t="shared" si="196"/>
        <v>0</v>
      </c>
      <c r="AH493" s="170">
        <f t="shared" si="197"/>
        <v>-116.77092356581095</v>
      </c>
      <c r="AI493" s="170">
        <f t="shared" si="198"/>
        <v>0</v>
      </c>
      <c r="AJ493" s="170">
        <f t="shared" si="199"/>
        <v>0</v>
      </c>
      <c r="AK493" s="170">
        <f t="shared" si="200"/>
        <v>0</v>
      </c>
      <c r="AL493" s="170">
        <f t="shared" si="201"/>
        <v>0</v>
      </c>
      <c r="AM493" s="170">
        <f t="shared" si="202"/>
        <v>0</v>
      </c>
      <c r="AN493" s="170">
        <f t="shared" si="203"/>
        <v>0</v>
      </c>
      <c r="AO493" s="170">
        <f t="shared" si="204"/>
        <v>0</v>
      </c>
      <c r="AP493" s="170">
        <f t="shared" si="205"/>
        <v>5944.9829184064156</v>
      </c>
      <c r="AQ493" s="170">
        <f t="shared" si="206"/>
        <v>0</v>
      </c>
      <c r="AR493" s="170"/>
      <c r="AS493" s="170">
        <f>'Projection - England'!$B$13*'Eng19'!AP493</f>
        <v>0</v>
      </c>
      <c r="AT493" s="170">
        <f>'Projection - England'!$B$13*'Eng19'!AQ493</f>
        <v>0</v>
      </c>
      <c r="AU493" s="170">
        <f>'Projection - England'!$C$13*'Eng19'!AP493</f>
        <v>3294.1175921595973</v>
      </c>
      <c r="AV493" s="170">
        <f>'Projection - England'!$C$13*'Eng19'!AQ493</f>
        <v>0</v>
      </c>
      <c r="AW493" s="170">
        <f>'Projection - England'!$D$13*'Eng19'!AP493</f>
        <v>0</v>
      </c>
      <c r="AX493" s="170">
        <f>'Projection - England'!$D$13*'Eng19'!AQ493</f>
        <v>0</v>
      </c>
      <c r="AY493" s="170">
        <f>'Projection - England'!$E$13*'Eng19'!AP493</f>
        <v>652.60092886511552</v>
      </c>
      <c r="AZ493" s="170">
        <f>'Projection - England'!$E$13*'Eng19'!AQ493</f>
        <v>0</v>
      </c>
      <c r="BA493" s="170">
        <f>'Projection - England'!$F$13*'Eng19'!AP493</f>
        <v>1339.3086695996653</v>
      </c>
      <c r="BB493" s="170">
        <f>'Projection - England'!$F$13*'Eng19'!AQ493</f>
        <v>0</v>
      </c>
      <c r="BC493" s="170">
        <f>'Projection - England'!$G$13*'Eng19'!AP493</f>
        <v>658.95572778203905</v>
      </c>
      <c r="BD493" s="170">
        <f>'Projection - England'!$G$13*'Eng19'!AQ493</f>
        <v>0</v>
      </c>
    </row>
    <row r="494" spans="1:56" ht="19.95" customHeight="1">
      <c r="A494" s="132" t="s">
        <v>520</v>
      </c>
      <c r="B494" s="20" t="s">
        <v>518</v>
      </c>
      <c r="C494" s="20" t="s">
        <v>21</v>
      </c>
      <c r="D494" s="153">
        <v>12168.094168919626</v>
      </c>
      <c r="E494" s="154">
        <v>17684.268216781773</v>
      </c>
      <c r="F494" s="155">
        <v>6270.1541624906504</v>
      </c>
      <c r="G494" s="156">
        <v>5438.9108018284505</v>
      </c>
      <c r="H494" s="157">
        <v>4268.3047091404096</v>
      </c>
      <c r="I494" s="158">
        <v>0</v>
      </c>
      <c r="J494" s="159">
        <v>1246.84858493858</v>
      </c>
      <c r="K494" s="160">
        <v>0</v>
      </c>
      <c r="L494" s="161">
        <v>0</v>
      </c>
      <c r="M494" s="162">
        <v>0</v>
      </c>
      <c r="N494" s="163">
        <v>16.524994149936045</v>
      </c>
      <c r="O494" s="164">
        <v>1263.511718908574</v>
      </c>
      <c r="P494" s="170">
        <f t="shared" si="192"/>
        <v>48356.617357158</v>
      </c>
      <c r="Q494" s="86">
        <f t="shared" si="207"/>
        <v>-0.94506059310872403</v>
      </c>
      <c r="R494" s="86">
        <f t="shared" si="208"/>
        <v>0</v>
      </c>
      <c r="S494" s="86">
        <f t="shared" si="209"/>
        <v>0</v>
      </c>
      <c r="T494" s="86">
        <f t="shared" si="210"/>
        <v>0</v>
      </c>
      <c r="U494" s="86">
        <f t="shared" si="211"/>
        <v>-8.8357360441388269E-2</v>
      </c>
      <c r="V494" s="86">
        <f t="shared" si="212"/>
        <v>0</v>
      </c>
      <c r="W494" s="86">
        <f t="shared" si="213"/>
        <v>0</v>
      </c>
      <c r="X494" s="86">
        <f t="shared" si="214"/>
        <v>0</v>
      </c>
      <c r="Y494" s="86">
        <f t="shared" si="215"/>
        <v>0</v>
      </c>
      <c r="Z494" s="86">
        <f t="shared" si="216"/>
        <v>0</v>
      </c>
      <c r="AA494" s="86">
        <f t="shared" si="217"/>
        <v>0</v>
      </c>
      <c r="AB494" s="86">
        <f t="shared" si="218"/>
        <v>0</v>
      </c>
      <c r="AD494" s="170">
        <f t="shared" si="193"/>
        <v>-11499.586292281989</v>
      </c>
      <c r="AE494" s="170">
        <f t="shared" si="194"/>
        <v>0</v>
      </c>
      <c r="AF494" s="170">
        <f t="shared" si="195"/>
        <v>0</v>
      </c>
      <c r="AG494" s="170">
        <f t="shared" si="196"/>
        <v>0</v>
      </c>
      <c r="AH494" s="170">
        <f t="shared" si="197"/>
        <v>-377.13613765919411</v>
      </c>
      <c r="AI494" s="170">
        <f t="shared" si="198"/>
        <v>0</v>
      </c>
      <c r="AJ494" s="170">
        <f t="shared" si="199"/>
        <v>0</v>
      </c>
      <c r="AK494" s="170">
        <f t="shared" si="200"/>
        <v>0</v>
      </c>
      <c r="AL494" s="170">
        <f t="shared" si="201"/>
        <v>0</v>
      </c>
      <c r="AM494" s="170">
        <f t="shared" si="202"/>
        <v>0</v>
      </c>
      <c r="AN494" s="170">
        <f t="shared" si="203"/>
        <v>0</v>
      </c>
      <c r="AO494" s="170">
        <f t="shared" si="204"/>
        <v>0</v>
      </c>
      <c r="AP494" s="170">
        <f t="shared" si="205"/>
        <v>11876.722429941183</v>
      </c>
      <c r="AQ494" s="170">
        <f t="shared" si="206"/>
        <v>0</v>
      </c>
      <c r="AR494" s="170"/>
      <c r="AS494" s="170">
        <f>'Projection - England'!$B$13*'Eng19'!AP494</f>
        <v>0</v>
      </c>
      <c r="AT494" s="170">
        <f>'Projection - England'!$B$13*'Eng19'!AQ494</f>
        <v>0</v>
      </c>
      <c r="AU494" s="170">
        <f>'Projection - England'!$C$13*'Eng19'!AP494</f>
        <v>6580.8970068753279</v>
      </c>
      <c r="AV494" s="170">
        <f>'Projection - England'!$C$13*'Eng19'!AQ494</f>
        <v>0</v>
      </c>
      <c r="AW494" s="170">
        <f>'Projection - England'!$D$13*'Eng19'!AP494</f>
        <v>0</v>
      </c>
      <c r="AX494" s="170">
        <f>'Projection - England'!$D$13*'Eng19'!AQ494</f>
        <v>0</v>
      </c>
      <c r="AY494" s="170">
        <f>'Projection - England'!$E$13*'Eng19'!AP494</f>
        <v>1303.7480840618462</v>
      </c>
      <c r="AZ494" s="170">
        <f>'Projection - England'!$E$13*'Eng19'!AQ494</f>
        <v>0</v>
      </c>
      <c r="BA494" s="170">
        <f>'Projection - England'!$F$13*'Eng19'!AP494</f>
        <v>2675.6338134463267</v>
      </c>
      <c r="BB494" s="170">
        <f>'Projection - England'!$F$13*'Eng19'!AQ494</f>
        <v>0</v>
      </c>
      <c r="BC494" s="170">
        <f>'Projection - England'!$G$13*'Eng19'!AP494</f>
        <v>1316.4435255576855</v>
      </c>
      <c r="BD494" s="170">
        <f>'Projection - England'!$G$13*'Eng19'!AQ494</f>
        <v>0</v>
      </c>
    </row>
    <row r="495" spans="1:56" ht="19.95" customHeight="1">
      <c r="A495" s="132" t="s">
        <v>521</v>
      </c>
      <c r="B495" s="20" t="s">
        <v>518</v>
      </c>
      <c r="C495" s="20" t="s">
        <v>21</v>
      </c>
      <c r="D495" s="153">
        <v>4147.7288279146178</v>
      </c>
      <c r="E495" s="154">
        <v>6028.0228000431816</v>
      </c>
      <c r="F495" s="155">
        <v>14503.385045807721</v>
      </c>
      <c r="G495" s="156">
        <v>12580.650418551562</v>
      </c>
      <c r="H495" s="157">
        <v>3147.4452015793299</v>
      </c>
      <c r="I495" s="158">
        <v>0</v>
      </c>
      <c r="J495" s="159">
        <v>634.66894598815998</v>
      </c>
      <c r="K495" s="160">
        <v>0</v>
      </c>
      <c r="L495" s="161">
        <v>2603.1088158932198</v>
      </c>
      <c r="M495" s="162">
        <v>0</v>
      </c>
      <c r="N495" s="163">
        <v>1.945261709310262</v>
      </c>
      <c r="O495" s="164">
        <v>148.73596588033601</v>
      </c>
      <c r="P495" s="170">
        <f t="shared" si="192"/>
        <v>43795.691283367436</v>
      </c>
      <c r="Q495" s="86">
        <f t="shared" si="207"/>
        <v>-0.94506059310872403</v>
      </c>
      <c r="R495" s="86">
        <f t="shared" si="208"/>
        <v>0</v>
      </c>
      <c r="S495" s="86">
        <f t="shared" si="209"/>
        <v>0</v>
      </c>
      <c r="T495" s="86">
        <f t="shared" si="210"/>
        <v>0</v>
      </c>
      <c r="U495" s="86">
        <f t="shared" si="211"/>
        <v>-8.8357360441388269E-2</v>
      </c>
      <c r="V495" s="86">
        <f t="shared" si="212"/>
        <v>0</v>
      </c>
      <c r="W495" s="86">
        <f t="shared" si="213"/>
        <v>0</v>
      </c>
      <c r="X495" s="86">
        <f t="shared" si="214"/>
        <v>0</v>
      </c>
      <c r="Y495" s="86">
        <f t="shared" si="215"/>
        <v>0</v>
      </c>
      <c r="Z495" s="86">
        <f t="shared" si="216"/>
        <v>0</v>
      </c>
      <c r="AA495" s="86">
        <f t="shared" si="217"/>
        <v>0</v>
      </c>
      <c r="AB495" s="86">
        <f t="shared" si="218"/>
        <v>0</v>
      </c>
      <c r="AD495" s="170">
        <f t="shared" si="193"/>
        <v>-3919.8550661631416</v>
      </c>
      <c r="AE495" s="170">
        <f t="shared" si="194"/>
        <v>0</v>
      </c>
      <c r="AF495" s="170">
        <f t="shared" si="195"/>
        <v>0</v>
      </c>
      <c r="AG495" s="170">
        <f t="shared" si="196"/>
        <v>0</v>
      </c>
      <c r="AH495" s="170">
        <f t="shared" si="197"/>
        <v>-278.0999501454628</v>
      </c>
      <c r="AI495" s="170">
        <f t="shared" si="198"/>
        <v>0</v>
      </c>
      <c r="AJ495" s="170">
        <f t="shared" si="199"/>
        <v>0</v>
      </c>
      <c r="AK495" s="170">
        <f t="shared" si="200"/>
        <v>0</v>
      </c>
      <c r="AL495" s="170">
        <f t="shared" si="201"/>
        <v>0</v>
      </c>
      <c r="AM495" s="170">
        <f t="shared" si="202"/>
        <v>0</v>
      </c>
      <c r="AN495" s="170">
        <f t="shared" si="203"/>
        <v>0</v>
      </c>
      <c r="AO495" s="170">
        <f t="shared" si="204"/>
        <v>0</v>
      </c>
      <c r="AP495" s="170">
        <f t="shared" si="205"/>
        <v>4197.9550163086042</v>
      </c>
      <c r="AQ495" s="170">
        <f t="shared" si="206"/>
        <v>0</v>
      </c>
      <c r="AR495" s="170"/>
      <c r="AS495" s="170">
        <f>'Projection - England'!$B$13*'Eng19'!AP495</f>
        <v>0</v>
      </c>
      <c r="AT495" s="170">
        <f>'Projection - England'!$B$13*'Eng19'!AQ495</f>
        <v>0</v>
      </c>
      <c r="AU495" s="170">
        <f>'Projection - England'!$C$13*'Eng19'!AP495</f>
        <v>2326.0886801712832</v>
      </c>
      <c r="AV495" s="170">
        <f>'Projection - England'!$C$13*'Eng19'!AQ495</f>
        <v>0</v>
      </c>
      <c r="AW495" s="170">
        <f>'Projection - England'!$D$13*'Eng19'!AP495</f>
        <v>0</v>
      </c>
      <c r="AX495" s="170">
        <f>'Projection - England'!$D$13*'Eng19'!AQ495</f>
        <v>0</v>
      </c>
      <c r="AY495" s="170">
        <f>'Projection - England'!$E$13*'Eng19'!AP495</f>
        <v>460.82375350395921</v>
      </c>
      <c r="AZ495" s="170">
        <f>'Projection - England'!$E$13*'Eng19'!AQ495</f>
        <v>0</v>
      </c>
      <c r="BA495" s="170">
        <f>'Projection - England'!$F$13*'Eng19'!AP495</f>
        <v>945.73148907190148</v>
      </c>
      <c r="BB495" s="170">
        <f>'Projection - England'!$F$13*'Eng19'!AQ495</f>
        <v>0</v>
      </c>
      <c r="BC495" s="170">
        <f>'Projection - England'!$G$13*'Eng19'!AP495</f>
        <v>465.31109356146146</v>
      </c>
      <c r="BD495" s="170">
        <f>'Projection - England'!$G$13*'Eng19'!AQ495</f>
        <v>0</v>
      </c>
    </row>
    <row r="496" spans="1:56" ht="19.95" customHeight="1">
      <c r="A496" s="132" t="s">
        <v>522</v>
      </c>
      <c r="B496" s="20" t="s">
        <v>518</v>
      </c>
      <c r="C496" s="20" t="s">
        <v>21</v>
      </c>
      <c r="D496" s="153">
        <v>7099.7118459129078</v>
      </c>
      <c r="E496" s="154">
        <v>10318.231170965224</v>
      </c>
      <c r="F496" s="155">
        <v>10640.681661968732</v>
      </c>
      <c r="G496" s="156">
        <v>9230.0311811011143</v>
      </c>
      <c r="H496" s="157">
        <v>1590.3445491131299</v>
      </c>
      <c r="I496" s="158">
        <v>0</v>
      </c>
      <c r="J496" s="159">
        <v>1001.1689210777</v>
      </c>
      <c r="K496" s="160">
        <v>0</v>
      </c>
      <c r="L496" s="161">
        <v>2941.9309255859198</v>
      </c>
      <c r="M496" s="162">
        <v>0</v>
      </c>
      <c r="N496" s="163">
        <v>2.1993858210801642</v>
      </c>
      <c r="O496" s="164">
        <v>168.16645949293112</v>
      </c>
      <c r="P496" s="170">
        <f t="shared" si="192"/>
        <v>42992.466101038743</v>
      </c>
      <c r="Q496" s="86">
        <f t="shared" si="207"/>
        <v>-0.94506059310872403</v>
      </c>
      <c r="R496" s="86">
        <f t="shared" si="208"/>
        <v>0</v>
      </c>
      <c r="S496" s="86">
        <f t="shared" si="209"/>
        <v>0</v>
      </c>
      <c r="T496" s="86">
        <f t="shared" si="210"/>
        <v>0</v>
      </c>
      <c r="U496" s="86">
        <f t="shared" si="211"/>
        <v>-8.8357360441388269E-2</v>
      </c>
      <c r="V496" s="86">
        <f t="shared" si="212"/>
        <v>0</v>
      </c>
      <c r="W496" s="86">
        <f t="shared" si="213"/>
        <v>0</v>
      </c>
      <c r="X496" s="86">
        <f t="shared" si="214"/>
        <v>0</v>
      </c>
      <c r="Y496" s="86">
        <f t="shared" si="215"/>
        <v>0</v>
      </c>
      <c r="Z496" s="86">
        <f t="shared" si="216"/>
        <v>0</v>
      </c>
      <c r="AA496" s="86">
        <f t="shared" si="217"/>
        <v>0</v>
      </c>
      <c r="AB496" s="86">
        <f t="shared" si="218"/>
        <v>0</v>
      </c>
      <c r="AD496" s="170">
        <f t="shared" si="193"/>
        <v>-6709.6578879994868</v>
      </c>
      <c r="AE496" s="170">
        <f t="shared" si="194"/>
        <v>0</v>
      </c>
      <c r="AF496" s="170">
        <f t="shared" si="195"/>
        <v>0</v>
      </c>
      <c r="AG496" s="170">
        <f t="shared" si="196"/>
        <v>0</v>
      </c>
      <c r="AH496" s="170">
        <f t="shared" si="197"/>
        <v>-140.51864655198594</v>
      </c>
      <c r="AI496" s="170">
        <f t="shared" si="198"/>
        <v>0</v>
      </c>
      <c r="AJ496" s="170">
        <f t="shared" si="199"/>
        <v>0</v>
      </c>
      <c r="AK496" s="170">
        <f t="shared" si="200"/>
        <v>0</v>
      </c>
      <c r="AL496" s="170">
        <f t="shared" si="201"/>
        <v>0</v>
      </c>
      <c r="AM496" s="170">
        <f t="shared" si="202"/>
        <v>0</v>
      </c>
      <c r="AN496" s="170">
        <f t="shared" si="203"/>
        <v>0</v>
      </c>
      <c r="AO496" s="170">
        <f t="shared" si="204"/>
        <v>0</v>
      </c>
      <c r="AP496" s="170">
        <f t="shared" si="205"/>
        <v>6850.1765345514723</v>
      </c>
      <c r="AQ496" s="170">
        <f t="shared" si="206"/>
        <v>0</v>
      </c>
      <c r="AR496" s="170"/>
      <c r="AS496" s="170">
        <f>'Projection - England'!$B$13*'Eng19'!AP496</f>
        <v>0</v>
      </c>
      <c r="AT496" s="170">
        <f>'Projection - England'!$B$13*'Eng19'!AQ496</f>
        <v>0</v>
      </c>
      <c r="AU496" s="170">
        <f>'Projection - England'!$C$13*'Eng19'!AP496</f>
        <v>3795.6857642096666</v>
      </c>
      <c r="AV496" s="170">
        <f>'Projection - England'!$C$13*'Eng19'!AQ496</f>
        <v>0</v>
      </c>
      <c r="AW496" s="170">
        <f>'Projection - England'!$D$13*'Eng19'!AP496</f>
        <v>0</v>
      </c>
      <c r="AX496" s="170">
        <f>'Projection - England'!$D$13*'Eng19'!AQ496</f>
        <v>0</v>
      </c>
      <c r="AY496" s="170">
        <f>'Projection - England'!$E$13*'Eng19'!AP496</f>
        <v>751.96710077959847</v>
      </c>
      <c r="AZ496" s="170">
        <f>'Projection - England'!$E$13*'Eng19'!AQ496</f>
        <v>0</v>
      </c>
      <c r="BA496" s="170">
        <f>'Projection - England'!$F$13*'Eng19'!AP496</f>
        <v>1543.2341769406214</v>
      </c>
      <c r="BB496" s="170">
        <f>'Projection - England'!$F$13*'Eng19'!AQ496</f>
        <v>0</v>
      </c>
      <c r="BC496" s="170">
        <f>'Projection - England'!$G$13*'Eng19'!AP496</f>
        <v>759.28949262158744</v>
      </c>
      <c r="BD496" s="170">
        <f>'Projection - England'!$G$13*'Eng19'!AQ496</f>
        <v>0</v>
      </c>
    </row>
    <row r="497" spans="1:56" ht="19.95" customHeight="1">
      <c r="A497" s="132" t="s">
        <v>523</v>
      </c>
      <c r="B497" s="20" t="s">
        <v>518</v>
      </c>
      <c r="C497" s="20" t="s">
        <v>21</v>
      </c>
      <c r="D497" s="153">
        <v>3012.0867294652217</v>
      </c>
      <c r="E497" s="154">
        <v>4377.5589567779771</v>
      </c>
      <c r="F497" s="155">
        <v>18318.479942442431</v>
      </c>
      <c r="G497" s="156">
        <v>15889.972694459491</v>
      </c>
      <c r="H497" s="157">
        <v>1379.2722479813399</v>
      </c>
      <c r="I497" s="158">
        <v>0</v>
      </c>
      <c r="J497" s="159">
        <v>818.46946203074003</v>
      </c>
      <c r="K497" s="160">
        <v>0</v>
      </c>
      <c r="L497" s="161">
        <v>1493.0964025911501</v>
      </c>
      <c r="M497" s="162">
        <v>0</v>
      </c>
      <c r="N497" s="163">
        <v>2.3183510563606737</v>
      </c>
      <c r="O497" s="164">
        <v>177.26261816964816</v>
      </c>
      <c r="P497" s="170">
        <f t="shared" si="192"/>
        <v>45468.517404974351</v>
      </c>
      <c r="Q497" s="86">
        <f t="shared" si="207"/>
        <v>-0.94506059310872403</v>
      </c>
      <c r="R497" s="86">
        <f t="shared" si="208"/>
        <v>0</v>
      </c>
      <c r="S497" s="86">
        <f t="shared" si="209"/>
        <v>0</v>
      </c>
      <c r="T497" s="86">
        <f t="shared" si="210"/>
        <v>0</v>
      </c>
      <c r="U497" s="86">
        <f t="shared" si="211"/>
        <v>-8.8357360441388269E-2</v>
      </c>
      <c r="V497" s="86">
        <f t="shared" si="212"/>
        <v>0</v>
      </c>
      <c r="W497" s="86">
        <f t="shared" si="213"/>
        <v>0</v>
      </c>
      <c r="X497" s="86">
        <f t="shared" si="214"/>
        <v>0</v>
      </c>
      <c r="Y497" s="86">
        <f t="shared" si="215"/>
        <v>0</v>
      </c>
      <c r="Z497" s="86">
        <f t="shared" si="216"/>
        <v>0</v>
      </c>
      <c r="AA497" s="86">
        <f t="shared" si="217"/>
        <v>0</v>
      </c>
      <c r="AB497" s="86">
        <f t="shared" si="218"/>
        <v>0</v>
      </c>
      <c r="AD497" s="170">
        <f t="shared" si="193"/>
        <v>-2846.6044710433193</v>
      </c>
      <c r="AE497" s="170">
        <f t="shared" si="194"/>
        <v>0</v>
      </c>
      <c r="AF497" s="170">
        <f t="shared" si="195"/>
        <v>0</v>
      </c>
      <c r="AG497" s="170">
        <f t="shared" si="196"/>
        <v>0</v>
      </c>
      <c r="AH497" s="170">
        <f t="shared" si="197"/>
        <v>-121.86885516169112</v>
      </c>
      <c r="AI497" s="170">
        <f t="shared" si="198"/>
        <v>0</v>
      </c>
      <c r="AJ497" s="170">
        <f t="shared" si="199"/>
        <v>0</v>
      </c>
      <c r="AK497" s="170">
        <f t="shared" si="200"/>
        <v>0</v>
      </c>
      <c r="AL497" s="170">
        <f t="shared" si="201"/>
        <v>0</v>
      </c>
      <c r="AM497" s="170">
        <f t="shared" si="202"/>
        <v>0</v>
      </c>
      <c r="AN497" s="170">
        <f t="shared" si="203"/>
        <v>0</v>
      </c>
      <c r="AO497" s="170">
        <f t="shared" si="204"/>
        <v>0</v>
      </c>
      <c r="AP497" s="170">
        <f t="shared" si="205"/>
        <v>2968.4733262050104</v>
      </c>
      <c r="AQ497" s="170">
        <f t="shared" si="206"/>
        <v>0</v>
      </c>
      <c r="AR497" s="170"/>
      <c r="AS497" s="170">
        <f>'Projection - England'!$B$13*'Eng19'!AP497</f>
        <v>0</v>
      </c>
      <c r="AT497" s="170">
        <f>'Projection - England'!$B$13*'Eng19'!AQ497</f>
        <v>0</v>
      </c>
      <c r="AU497" s="170">
        <f>'Projection - England'!$C$13*'Eng19'!AP497</f>
        <v>1644.8323468572082</v>
      </c>
      <c r="AV497" s="170">
        <f>'Projection - England'!$C$13*'Eng19'!AQ497</f>
        <v>0</v>
      </c>
      <c r="AW497" s="170">
        <f>'Projection - England'!$D$13*'Eng19'!AP497</f>
        <v>0</v>
      </c>
      <c r="AX497" s="170">
        <f>'Projection - England'!$D$13*'Eng19'!AQ497</f>
        <v>0</v>
      </c>
      <c r="AY497" s="170">
        <f>'Projection - England'!$E$13*'Eng19'!AP497</f>
        <v>325.8593803515912</v>
      </c>
      <c r="AZ497" s="170">
        <f>'Projection - England'!$E$13*'Eng19'!AQ497</f>
        <v>0</v>
      </c>
      <c r="BA497" s="170">
        <f>'Projection - England'!$F$13*'Eng19'!AP497</f>
        <v>668.74911430820964</v>
      </c>
      <c r="BB497" s="170">
        <f>'Projection - England'!$F$13*'Eng19'!AQ497</f>
        <v>0</v>
      </c>
      <c r="BC497" s="170">
        <f>'Projection - England'!$G$13*'Eng19'!AP497</f>
        <v>329.03248468800206</v>
      </c>
      <c r="BD497" s="170">
        <f>'Projection - England'!$G$13*'Eng19'!AQ497</f>
        <v>0</v>
      </c>
    </row>
    <row r="498" spans="1:56" ht="19.95" customHeight="1">
      <c r="A498" s="132" t="s">
        <v>524</v>
      </c>
      <c r="B498" s="20" t="s">
        <v>518</v>
      </c>
      <c r="C498" s="20" t="s">
        <v>21</v>
      </c>
      <c r="D498" s="153">
        <v>12388.201199831725</v>
      </c>
      <c r="E498" s="154">
        <v>18004.156583605174</v>
      </c>
      <c r="F498" s="155">
        <v>5528.7853143849043</v>
      </c>
      <c r="G498" s="156">
        <v>4795.826288815495</v>
      </c>
      <c r="H498" s="157">
        <v>3086.3519775966702</v>
      </c>
      <c r="I498" s="158">
        <v>0</v>
      </c>
      <c r="J498" s="159">
        <v>1411.9482019566401</v>
      </c>
      <c r="K498" s="160">
        <v>0</v>
      </c>
      <c r="L498" s="161">
        <v>0</v>
      </c>
      <c r="M498" s="162">
        <v>0</v>
      </c>
      <c r="N498" s="163">
        <v>18.914501311332096</v>
      </c>
      <c r="O498" s="164">
        <v>1446.2149787975679</v>
      </c>
      <c r="P498" s="170">
        <f t="shared" si="192"/>
        <v>46680.399046299506</v>
      </c>
      <c r="Q498" s="86">
        <f t="shared" si="207"/>
        <v>-0.94506059310872403</v>
      </c>
      <c r="R498" s="86">
        <f t="shared" si="208"/>
        <v>0</v>
      </c>
      <c r="S498" s="86">
        <f t="shared" si="209"/>
        <v>0</v>
      </c>
      <c r="T498" s="86">
        <f t="shared" si="210"/>
        <v>0</v>
      </c>
      <c r="U498" s="86">
        <f t="shared" si="211"/>
        <v>-8.8357360441388269E-2</v>
      </c>
      <c r="V498" s="86">
        <f t="shared" si="212"/>
        <v>0</v>
      </c>
      <c r="W498" s="86">
        <f t="shared" si="213"/>
        <v>0</v>
      </c>
      <c r="X498" s="86">
        <f t="shared" si="214"/>
        <v>0</v>
      </c>
      <c r="Y498" s="86">
        <f t="shared" si="215"/>
        <v>0</v>
      </c>
      <c r="Z498" s="86">
        <f t="shared" si="216"/>
        <v>0</v>
      </c>
      <c r="AA498" s="86">
        <f t="shared" si="217"/>
        <v>0</v>
      </c>
      <c r="AB498" s="86">
        <f t="shared" si="218"/>
        <v>0</v>
      </c>
      <c r="AD498" s="170">
        <f t="shared" si="193"/>
        <v>-11707.600773463177</v>
      </c>
      <c r="AE498" s="170">
        <f t="shared" si="194"/>
        <v>0</v>
      </c>
      <c r="AF498" s="170">
        <f t="shared" si="195"/>
        <v>0</v>
      </c>
      <c r="AG498" s="170">
        <f t="shared" si="196"/>
        <v>0</v>
      </c>
      <c r="AH498" s="170">
        <f t="shared" si="197"/>
        <v>-272.70191413350045</v>
      </c>
      <c r="AI498" s="170">
        <f t="shared" si="198"/>
        <v>0</v>
      </c>
      <c r="AJ498" s="170">
        <f t="shared" si="199"/>
        <v>0</v>
      </c>
      <c r="AK498" s="170">
        <f t="shared" si="200"/>
        <v>0</v>
      </c>
      <c r="AL498" s="170">
        <f t="shared" si="201"/>
        <v>0</v>
      </c>
      <c r="AM498" s="170">
        <f t="shared" si="202"/>
        <v>0</v>
      </c>
      <c r="AN498" s="170">
        <f t="shared" si="203"/>
        <v>0</v>
      </c>
      <c r="AO498" s="170">
        <f t="shared" si="204"/>
        <v>0</v>
      </c>
      <c r="AP498" s="170">
        <f t="shared" si="205"/>
        <v>11980.302687596677</v>
      </c>
      <c r="AQ498" s="170">
        <f t="shared" si="206"/>
        <v>0</v>
      </c>
      <c r="AR498" s="170"/>
      <c r="AS498" s="170">
        <f>'Projection - England'!$B$13*'Eng19'!AP498</f>
        <v>0</v>
      </c>
      <c r="AT498" s="170">
        <f>'Projection - England'!$B$13*'Eng19'!AQ498</f>
        <v>0</v>
      </c>
      <c r="AU498" s="170">
        <f>'Projection - England'!$C$13*'Eng19'!AP498</f>
        <v>6638.2908721944304</v>
      </c>
      <c r="AV498" s="170">
        <f>'Projection - England'!$C$13*'Eng19'!AQ498</f>
        <v>0</v>
      </c>
      <c r="AW498" s="170">
        <f>'Projection - England'!$D$13*'Eng19'!AP498</f>
        <v>0</v>
      </c>
      <c r="AX498" s="170">
        <f>'Projection - England'!$D$13*'Eng19'!AQ498</f>
        <v>0</v>
      </c>
      <c r="AY498" s="170">
        <f>'Projection - England'!$E$13*'Eng19'!AP498</f>
        <v>1315.1184400890731</v>
      </c>
      <c r="AZ498" s="170">
        <f>'Projection - England'!$E$13*'Eng19'!AQ498</f>
        <v>0</v>
      </c>
      <c r="BA498" s="170">
        <f>'Projection - England'!$F$13*'Eng19'!AP498</f>
        <v>2698.9687731899212</v>
      </c>
      <c r="BB498" s="170">
        <f>'Projection - England'!$F$13*'Eng19'!AQ498</f>
        <v>0</v>
      </c>
      <c r="BC498" s="170">
        <f>'Projection - England'!$G$13*'Eng19'!AP498</f>
        <v>1327.924602123255</v>
      </c>
      <c r="BD498" s="170">
        <f>'Projection - England'!$G$13*'Eng19'!AQ498</f>
        <v>0</v>
      </c>
    </row>
    <row r="499" spans="1:56" ht="19.95" customHeight="1">
      <c r="A499" s="132" t="s">
        <v>525</v>
      </c>
      <c r="B499" s="20" t="s">
        <v>518</v>
      </c>
      <c r="C499" s="20" t="s">
        <v>21</v>
      </c>
      <c r="D499" s="153">
        <v>13399.023646796211</v>
      </c>
      <c r="E499" s="154">
        <v>19473.216160520889</v>
      </c>
      <c r="F499" s="155">
        <v>4888.3072350313587</v>
      </c>
      <c r="G499" s="156">
        <v>4240.2573101499665</v>
      </c>
      <c r="H499" s="157">
        <v>2847.9086100724298</v>
      </c>
      <c r="I499" s="158">
        <v>0</v>
      </c>
      <c r="J499" s="159">
        <v>1363.4134155526301</v>
      </c>
      <c r="K499" s="160">
        <v>0</v>
      </c>
      <c r="L499" s="161">
        <v>154.69814154751501</v>
      </c>
      <c r="M499" s="162">
        <v>0</v>
      </c>
      <c r="N499" s="163">
        <v>0.49816755092438308</v>
      </c>
      <c r="O499" s="164">
        <v>38.090212490355277</v>
      </c>
      <c r="P499" s="170">
        <f t="shared" si="192"/>
        <v>46405.412899712275</v>
      </c>
      <c r="Q499" s="86">
        <f t="shared" si="207"/>
        <v>-0.94506059310872403</v>
      </c>
      <c r="R499" s="86">
        <f t="shared" si="208"/>
        <v>0</v>
      </c>
      <c r="S499" s="86">
        <f t="shared" si="209"/>
        <v>0</v>
      </c>
      <c r="T499" s="86">
        <f t="shared" si="210"/>
        <v>0</v>
      </c>
      <c r="U499" s="86">
        <f t="shared" si="211"/>
        <v>-8.8357360441388269E-2</v>
      </c>
      <c r="V499" s="86">
        <f t="shared" si="212"/>
        <v>0</v>
      </c>
      <c r="W499" s="86">
        <f t="shared" si="213"/>
        <v>0</v>
      </c>
      <c r="X499" s="86">
        <f t="shared" si="214"/>
        <v>0</v>
      </c>
      <c r="Y499" s="86">
        <f t="shared" si="215"/>
        <v>0</v>
      </c>
      <c r="Z499" s="86">
        <f t="shared" si="216"/>
        <v>0</v>
      </c>
      <c r="AA499" s="86">
        <f t="shared" si="217"/>
        <v>0</v>
      </c>
      <c r="AB499" s="86">
        <f t="shared" si="218"/>
        <v>0</v>
      </c>
      <c r="AD499" s="170">
        <f t="shared" si="193"/>
        <v>-12662.889234719047</v>
      </c>
      <c r="AE499" s="170">
        <f t="shared" si="194"/>
        <v>0</v>
      </c>
      <c r="AF499" s="170">
        <f t="shared" si="195"/>
        <v>0</v>
      </c>
      <c r="AG499" s="170">
        <f t="shared" si="196"/>
        <v>0</v>
      </c>
      <c r="AH499" s="170">
        <f t="shared" si="197"/>
        <v>-251.63368756430276</v>
      </c>
      <c r="AI499" s="170">
        <f t="shared" si="198"/>
        <v>0</v>
      </c>
      <c r="AJ499" s="170">
        <f t="shared" si="199"/>
        <v>0</v>
      </c>
      <c r="AK499" s="170">
        <f t="shared" si="200"/>
        <v>0</v>
      </c>
      <c r="AL499" s="170">
        <f t="shared" si="201"/>
        <v>0</v>
      </c>
      <c r="AM499" s="170">
        <f t="shared" si="202"/>
        <v>0</v>
      </c>
      <c r="AN499" s="170">
        <f t="shared" si="203"/>
        <v>0</v>
      </c>
      <c r="AO499" s="170">
        <f t="shared" si="204"/>
        <v>0</v>
      </c>
      <c r="AP499" s="170">
        <f t="shared" si="205"/>
        <v>12914.52292228335</v>
      </c>
      <c r="AQ499" s="170">
        <f t="shared" si="206"/>
        <v>0</v>
      </c>
      <c r="AR499" s="170"/>
      <c r="AS499" s="170">
        <f>'Projection - England'!$B$13*'Eng19'!AP499</f>
        <v>0</v>
      </c>
      <c r="AT499" s="170">
        <f>'Projection - England'!$B$13*'Eng19'!AQ499</f>
        <v>0</v>
      </c>
      <c r="AU499" s="170">
        <f>'Projection - England'!$C$13*'Eng19'!AP499</f>
        <v>7155.9427060634098</v>
      </c>
      <c r="AV499" s="170">
        <f>'Projection - England'!$C$13*'Eng19'!AQ499</f>
        <v>0</v>
      </c>
      <c r="AW499" s="170">
        <f>'Projection - England'!$D$13*'Eng19'!AP499</f>
        <v>0</v>
      </c>
      <c r="AX499" s="170">
        <f>'Projection - England'!$D$13*'Eng19'!AQ499</f>
        <v>0</v>
      </c>
      <c r="AY499" s="170">
        <f>'Projection - England'!$E$13*'Eng19'!AP499</f>
        <v>1417.6709623231548</v>
      </c>
      <c r="AZ499" s="170">
        <f>'Projection - England'!$E$13*'Eng19'!AQ499</f>
        <v>0</v>
      </c>
      <c r="BA499" s="170">
        <f>'Projection - England'!$F$13*'Eng19'!AP499</f>
        <v>2909.4335090527261</v>
      </c>
      <c r="BB499" s="170">
        <f>'Projection - England'!$F$13*'Eng19'!AQ499</f>
        <v>0</v>
      </c>
      <c r="BC499" s="170">
        <f>'Projection - England'!$G$13*'Eng19'!AP499</f>
        <v>1431.4757448440623</v>
      </c>
      <c r="BD499" s="170">
        <f>'Projection - England'!$G$13*'Eng19'!AQ499</f>
        <v>0</v>
      </c>
    </row>
    <row r="500" spans="1:56" ht="19.95" customHeight="1">
      <c r="A500" s="132" t="s">
        <v>526</v>
      </c>
      <c r="B500" s="20" t="s">
        <v>518</v>
      </c>
      <c r="C500" s="20" t="s">
        <v>21</v>
      </c>
      <c r="D500" s="153">
        <v>11998.865503112393</v>
      </c>
      <c r="E500" s="154">
        <v>17438.322954149986</v>
      </c>
      <c r="F500" s="155">
        <v>12429.945879591716</v>
      </c>
      <c r="G500" s="156">
        <v>10782.090066474539</v>
      </c>
      <c r="H500" s="157">
        <v>2857.4052074782198</v>
      </c>
      <c r="I500" s="158">
        <v>0</v>
      </c>
      <c r="J500" s="159">
        <v>13.258527627794299</v>
      </c>
      <c r="K500" s="160">
        <v>0</v>
      </c>
      <c r="L500" s="161">
        <v>11.713756599538801</v>
      </c>
      <c r="M500" s="162">
        <v>0</v>
      </c>
      <c r="N500" s="163">
        <v>8.8315885311417119</v>
      </c>
      <c r="O500" s="164">
        <v>675.26895951846973</v>
      </c>
      <c r="P500" s="170">
        <f t="shared" si="192"/>
        <v>56215.702443083792</v>
      </c>
      <c r="Q500" s="86">
        <f t="shared" si="207"/>
        <v>-0.94506059310872403</v>
      </c>
      <c r="R500" s="86">
        <f t="shared" si="208"/>
        <v>0</v>
      </c>
      <c r="S500" s="86">
        <f t="shared" si="209"/>
        <v>0</v>
      </c>
      <c r="T500" s="86">
        <f t="shared" si="210"/>
        <v>0</v>
      </c>
      <c r="U500" s="86">
        <f t="shared" si="211"/>
        <v>-8.8357360441388269E-2</v>
      </c>
      <c r="V500" s="86">
        <f t="shared" si="212"/>
        <v>0</v>
      </c>
      <c r="W500" s="86">
        <f t="shared" si="213"/>
        <v>0</v>
      </c>
      <c r="X500" s="86">
        <f t="shared" si="214"/>
        <v>0</v>
      </c>
      <c r="Y500" s="86">
        <f t="shared" si="215"/>
        <v>0</v>
      </c>
      <c r="Z500" s="86">
        <f t="shared" si="216"/>
        <v>0</v>
      </c>
      <c r="AA500" s="86">
        <f t="shared" si="217"/>
        <v>0</v>
      </c>
      <c r="AB500" s="86">
        <f t="shared" si="218"/>
        <v>0</v>
      </c>
      <c r="AD500" s="170">
        <f t="shared" si="193"/>
        <v>-11339.654949003207</v>
      </c>
      <c r="AE500" s="170">
        <f t="shared" si="194"/>
        <v>0</v>
      </c>
      <c r="AF500" s="170">
        <f t="shared" si="195"/>
        <v>0</v>
      </c>
      <c r="AG500" s="170">
        <f t="shared" si="196"/>
        <v>0</v>
      </c>
      <c r="AH500" s="170">
        <f t="shared" si="197"/>
        <v>-252.47278184425289</v>
      </c>
      <c r="AI500" s="170">
        <f t="shared" si="198"/>
        <v>0</v>
      </c>
      <c r="AJ500" s="170">
        <f t="shared" si="199"/>
        <v>0</v>
      </c>
      <c r="AK500" s="170">
        <f t="shared" si="200"/>
        <v>0</v>
      </c>
      <c r="AL500" s="170">
        <f t="shared" si="201"/>
        <v>0</v>
      </c>
      <c r="AM500" s="170">
        <f t="shared" si="202"/>
        <v>0</v>
      </c>
      <c r="AN500" s="170">
        <f t="shared" si="203"/>
        <v>0</v>
      </c>
      <c r="AO500" s="170">
        <f t="shared" si="204"/>
        <v>0</v>
      </c>
      <c r="AP500" s="170">
        <f t="shared" si="205"/>
        <v>11592.12773084746</v>
      </c>
      <c r="AQ500" s="170">
        <f t="shared" si="206"/>
        <v>0</v>
      </c>
      <c r="AR500" s="170"/>
      <c r="AS500" s="170">
        <f>'Projection - England'!$B$13*'Eng19'!AP500</f>
        <v>0</v>
      </c>
      <c r="AT500" s="170">
        <f>'Projection - England'!$B$13*'Eng19'!AQ500</f>
        <v>0</v>
      </c>
      <c r="AU500" s="170">
        <f>'Projection - England'!$C$13*'Eng19'!AP500</f>
        <v>6423.2029616969276</v>
      </c>
      <c r="AV500" s="170">
        <f>'Projection - England'!$C$13*'Eng19'!AQ500</f>
        <v>0</v>
      </c>
      <c r="AW500" s="170">
        <f>'Projection - England'!$D$13*'Eng19'!AP500</f>
        <v>0</v>
      </c>
      <c r="AX500" s="170">
        <f>'Projection - England'!$D$13*'Eng19'!AQ500</f>
        <v>0</v>
      </c>
      <c r="AY500" s="170">
        <f>'Projection - England'!$E$13*'Eng19'!AP500</f>
        <v>1272.507159146214</v>
      </c>
      <c r="AZ500" s="170">
        <f>'Projection - England'!$E$13*'Eng19'!AQ500</f>
        <v>0</v>
      </c>
      <c r="BA500" s="170">
        <f>'Projection - England'!$F$13*'Eng19'!AP500</f>
        <v>2611.5192225299743</v>
      </c>
      <c r="BB500" s="170">
        <f>'Projection - England'!$F$13*'Eng19'!AQ500</f>
        <v>0</v>
      </c>
      <c r="BC500" s="170">
        <f>'Projection - England'!$G$13*'Eng19'!AP500</f>
        <v>1284.8983874743478</v>
      </c>
      <c r="BD500" s="170">
        <f>'Projection - England'!$G$13*'Eng19'!AQ500</f>
        <v>0</v>
      </c>
    </row>
    <row r="501" spans="1:56" ht="19.95" customHeight="1">
      <c r="A501" s="132" t="s">
        <v>527</v>
      </c>
      <c r="B501" s="20" t="s">
        <v>518</v>
      </c>
      <c r="C501" s="20" t="s">
        <v>21</v>
      </c>
      <c r="D501" s="153">
        <v>11112.38400491806</v>
      </c>
      <c r="E501" s="154">
        <v>16149.971930098449</v>
      </c>
      <c r="F501" s="155">
        <v>10428.744361807603</v>
      </c>
      <c r="G501" s="156">
        <v>9046.1907138200295</v>
      </c>
      <c r="H501" s="157">
        <v>3630.6894136004798</v>
      </c>
      <c r="I501" s="158">
        <v>0</v>
      </c>
      <c r="J501" s="159">
        <v>1002.80643402234</v>
      </c>
      <c r="K501" s="160">
        <v>0</v>
      </c>
      <c r="L501" s="161">
        <v>1069.76681648664</v>
      </c>
      <c r="M501" s="162">
        <v>0</v>
      </c>
      <c r="N501" s="163">
        <v>10.43241271841109</v>
      </c>
      <c r="O501" s="164">
        <v>797.66901014329733</v>
      </c>
      <c r="P501" s="170">
        <f t="shared" si="192"/>
        <v>53248.655097615308</v>
      </c>
      <c r="Q501" s="86">
        <f t="shared" si="207"/>
        <v>-0.94506059310872403</v>
      </c>
      <c r="R501" s="86">
        <f t="shared" si="208"/>
        <v>0</v>
      </c>
      <c r="S501" s="86">
        <f t="shared" si="209"/>
        <v>0</v>
      </c>
      <c r="T501" s="86">
        <f t="shared" si="210"/>
        <v>0</v>
      </c>
      <c r="U501" s="86">
        <f t="shared" si="211"/>
        <v>-8.8357360441388269E-2</v>
      </c>
      <c r="V501" s="86">
        <f t="shared" si="212"/>
        <v>0</v>
      </c>
      <c r="W501" s="86">
        <f t="shared" si="213"/>
        <v>0</v>
      </c>
      <c r="X501" s="86">
        <f t="shared" si="214"/>
        <v>0</v>
      </c>
      <c r="Y501" s="86">
        <f t="shared" si="215"/>
        <v>0</v>
      </c>
      <c r="Z501" s="86">
        <f t="shared" si="216"/>
        <v>0</v>
      </c>
      <c r="AA501" s="86">
        <f t="shared" si="217"/>
        <v>0</v>
      </c>
      <c r="AB501" s="86">
        <f t="shared" si="218"/>
        <v>0</v>
      </c>
      <c r="AD501" s="170">
        <f t="shared" si="193"/>
        <v>-10501.876218539759</v>
      </c>
      <c r="AE501" s="170">
        <f t="shared" si="194"/>
        <v>0</v>
      </c>
      <c r="AF501" s="170">
        <f t="shared" si="195"/>
        <v>0</v>
      </c>
      <c r="AG501" s="170">
        <f t="shared" si="196"/>
        <v>0</v>
      </c>
      <c r="AH501" s="170">
        <f t="shared" si="197"/>
        <v>-320.79813316823021</v>
      </c>
      <c r="AI501" s="170">
        <f t="shared" si="198"/>
        <v>0</v>
      </c>
      <c r="AJ501" s="170">
        <f t="shared" si="199"/>
        <v>0</v>
      </c>
      <c r="AK501" s="170">
        <f t="shared" si="200"/>
        <v>0</v>
      </c>
      <c r="AL501" s="170">
        <f t="shared" si="201"/>
        <v>0</v>
      </c>
      <c r="AM501" s="170">
        <f t="shared" si="202"/>
        <v>0</v>
      </c>
      <c r="AN501" s="170">
        <f t="shared" si="203"/>
        <v>0</v>
      </c>
      <c r="AO501" s="170">
        <f t="shared" si="204"/>
        <v>0</v>
      </c>
      <c r="AP501" s="170">
        <f t="shared" si="205"/>
        <v>10822.674351707989</v>
      </c>
      <c r="AQ501" s="170">
        <f t="shared" si="206"/>
        <v>0</v>
      </c>
      <c r="AR501" s="170"/>
      <c r="AS501" s="170">
        <f>'Projection - England'!$B$13*'Eng19'!AP501</f>
        <v>0</v>
      </c>
      <c r="AT501" s="170">
        <f>'Projection - England'!$B$13*'Eng19'!AQ501</f>
        <v>0</v>
      </c>
      <c r="AU501" s="170">
        <f>'Projection - England'!$C$13*'Eng19'!AP501</f>
        <v>5996.8485133565755</v>
      </c>
      <c r="AV501" s="170">
        <f>'Projection - England'!$C$13*'Eng19'!AQ501</f>
        <v>0</v>
      </c>
      <c r="AW501" s="170">
        <f>'Projection - England'!$D$13*'Eng19'!AP501</f>
        <v>0</v>
      </c>
      <c r="AX501" s="170">
        <f>'Projection - England'!$D$13*'Eng19'!AQ501</f>
        <v>0</v>
      </c>
      <c r="AY501" s="170">
        <f>'Projection - England'!$E$13*'Eng19'!AP501</f>
        <v>1188.0416532168169</v>
      </c>
      <c r="AZ501" s="170">
        <f>'Projection - England'!$E$13*'Eng19'!AQ501</f>
        <v>0</v>
      </c>
      <c r="BA501" s="170">
        <f>'Projection - England'!$F$13*'Eng19'!AP501</f>
        <v>2438.173799056412</v>
      </c>
      <c r="BB501" s="170">
        <f>'Projection - England'!$F$13*'Eng19'!AQ501</f>
        <v>0</v>
      </c>
      <c r="BC501" s="170">
        <f>'Projection - England'!$G$13*'Eng19'!AP501</f>
        <v>1199.6103860781868</v>
      </c>
      <c r="BD501" s="170">
        <f>'Projection - England'!$G$13*'Eng19'!AQ501</f>
        <v>0</v>
      </c>
    </row>
    <row r="502" spans="1:56" ht="19.95" customHeight="1">
      <c r="A502" s="132" t="s">
        <v>528</v>
      </c>
      <c r="B502" s="20" t="s">
        <v>518</v>
      </c>
      <c r="C502" s="20" t="s">
        <v>21</v>
      </c>
      <c r="D502" s="153">
        <v>6132.7155697401276</v>
      </c>
      <c r="E502" s="154">
        <v>8912.8655257725768</v>
      </c>
      <c r="F502" s="155">
        <v>14053.452688657353</v>
      </c>
      <c r="G502" s="156">
        <v>12190.366241483543</v>
      </c>
      <c r="H502" s="157">
        <v>940.72656147164503</v>
      </c>
      <c r="I502" s="158">
        <v>0</v>
      </c>
      <c r="J502" s="159">
        <v>412.14096426248301</v>
      </c>
      <c r="K502" s="160">
        <v>0</v>
      </c>
      <c r="L502" s="161">
        <v>1415.5426229857201</v>
      </c>
      <c r="M502" s="162">
        <v>0</v>
      </c>
      <c r="N502" s="163">
        <v>26.140348733677111</v>
      </c>
      <c r="O502" s="164">
        <v>1998.7079366975606</v>
      </c>
      <c r="P502" s="170">
        <f t="shared" si="192"/>
        <v>46082.658459804683</v>
      </c>
      <c r="Q502" s="86">
        <f t="shared" si="207"/>
        <v>-0.94506059310872403</v>
      </c>
      <c r="R502" s="86">
        <f t="shared" si="208"/>
        <v>0</v>
      </c>
      <c r="S502" s="86">
        <f t="shared" si="209"/>
        <v>0</v>
      </c>
      <c r="T502" s="86">
        <f t="shared" si="210"/>
        <v>0</v>
      </c>
      <c r="U502" s="86">
        <f t="shared" si="211"/>
        <v>-8.8357360441388269E-2</v>
      </c>
      <c r="V502" s="86">
        <f t="shared" si="212"/>
        <v>0</v>
      </c>
      <c r="W502" s="86">
        <f t="shared" si="213"/>
        <v>0</v>
      </c>
      <c r="X502" s="86">
        <f t="shared" si="214"/>
        <v>0</v>
      </c>
      <c r="Y502" s="86">
        <f t="shared" si="215"/>
        <v>0</v>
      </c>
      <c r="Z502" s="86">
        <f t="shared" si="216"/>
        <v>0</v>
      </c>
      <c r="AA502" s="86">
        <f t="shared" si="217"/>
        <v>0</v>
      </c>
      <c r="AB502" s="86">
        <f t="shared" si="218"/>
        <v>0</v>
      </c>
      <c r="AD502" s="170">
        <f t="shared" si="193"/>
        <v>-5795.7878137057114</v>
      </c>
      <c r="AE502" s="170">
        <f t="shared" si="194"/>
        <v>0</v>
      </c>
      <c r="AF502" s="170">
        <f t="shared" si="195"/>
        <v>0</v>
      </c>
      <c r="AG502" s="170">
        <f t="shared" si="196"/>
        <v>0</v>
      </c>
      <c r="AH502" s="170">
        <f t="shared" si="197"/>
        <v>-83.12011586873794</v>
      </c>
      <c r="AI502" s="170">
        <f t="shared" si="198"/>
        <v>0</v>
      </c>
      <c r="AJ502" s="170">
        <f t="shared" si="199"/>
        <v>0</v>
      </c>
      <c r="AK502" s="170">
        <f t="shared" si="200"/>
        <v>0</v>
      </c>
      <c r="AL502" s="170">
        <f t="shared" si="201"/>
        <v>0</v>
      </c>
      <c r="AM502" s="170">
        <f t="shared" si="202"/>
        <v>0</v>
      </c>
      <c r="AN502" s="170">
        <f t="shared" si="203"/>
        <v>0</v>
      </c>
      <c r="AO502" s="170">
        <f t="shared" si="204"/>
        <v>0</v>
      </c>
      <c r="AP502" s="170">
        <f t="shared" si="205"/>
        <v>5878.9079295744496</v>
      </c>
      <c r="AQ502" s="170">
        <f t="shared" si="206"/>
        <v>0</v>
      </c>
      <c r="AR502" s="170"/>
      <c r="AS502" s="170">
        <f>'Projection - England'!$B$13*'Eng19'!AP502</f>
        <v>0</v>
      </c>
      <c r="AT502" s="170">
        <f>'Projection - England'!$B$13*'Eng19'!AQ502</f>
        <v>0</v>
      </c>
      <c r="AU502" s="170">
        <f>'Projection - England'!$C$13*'Eng19'!AP502</f>
        <v>3257.5054124274689</v>
      </c>
      <c r="AV502" s="170">
        <f>'Projection - England'!$C$13*'Eng19'!AQ502</f>
        <v>0</v>
      </c>
      <c r="AW502" s="170">
        <f>'Projection - England'!$D$13*'Eng19'!AP502</f>
        <v>0</v>
      </c>
      <c r="AX502" s="170">
        <f>'Projection - England'!$D$13*'Eng19'!AQ502</f>
        <v>0</v>
      </c>
      <c r="AY502" s="170">
        <f>'Projection - England'!$E$13*'Eng19'!AP502</f>
        <v>645.34765334215535</v>
      </c>
      <c r="AZ502" s="170">
        <f>'Projection - England'!$E$13*'Eng19'!AQ502</f>
        <v>0</v>
      </c>
      <c r="BA502" s="170">
        <f>'Projection - England'!$F$13*'Eng19'!AP502</f>
        <v>1324.4230413983862</v>
      </c>
      <c r="BB502" s="170">
        <f>'Projection - England'!$F$13*'Eng19'!AQ502</f>
        <v>0</v>
      </c>
      <c r="BC502" s="170">
        <f>'Projection - England'!$G$13*'Eng19'!AP502</f>
        <v>651.63182240644051</v>
      </c>
      <c r="BD502" s="170">
        <f>'Projection - England'!$G$13*'Eng19'!AQ502</f>
        <v>0</v>
      </c>
    </row>
    <row r="503" spans="1:56" ht="19.95" customHeight="1">
      <c r="A503" s="132" t="s">
        <v>529</v>
      </c>
      <c r="B503" s="20" t="s">
        <v>518</v>
      </c>
      <c r="C503" s="20" t="s">
        <v>21</v>
      </c>
      <c r="D503" s="153">
        <v>7325.8566333375984</v>
      </c>
      <c r="E503" s="154">
        <v>10646.894396374862</v>
      </c>
      <c r="F503" s="155">
        <v>9741.3140828113865</v>
      </c>
      <c r="G503" s="156">
        <v>8449.8940561870841</v>
      </c>
      <c r="H503" s="157">
        <v>2174.7649229237099</v>
      </c>
      <c r="I503" s="158">
        <v>0</v>
      </c>
      <c r="J503" s="159">
        <v>1078.4044730845201</v>
      </c>
      <c r="K503" s="160">
        <v>0</v>
      </c>
      <c r="L503" s="161">
        <v>6996.6682849189501</v>
      </c>
      <c r="M503" s="162">
        <v>0</v>
      </c>
      <c r="N503" s="163">
        <v>18.379337020308515</v>
      </c>
      <c r="O503" s="164">
        <v>1405.2959716793532</v>
      </c>
      <c r="P503" s="170">
        <f t="shared" si="192"/>
        <v>47837.472158337776</v>
      </c>
      <c r="Q503" s="86">
        <f t="shared" si="207"/>
        <v>-0.94506059310872403</v>
      </c>
      <c r="R503" s="86">
        <f t="shared" si="208"/>
        <v>0</v>
      </c>
      <c r="S503" s="86">
        <f t="shared" si="209"/>
        <v>0</v>
      </c>
      <c r="T503" s="86">
        <f t="shared" si="210"/>
        <v>0</v>
      </c>
      <c r="U503" s="86">
        <f t="shared" si="211"/>
        <v>-8.8357360441388269E-2</v>
      </c>
      <c r="V503" s="86">
        <f t="shared" si="212"/>
        <v>0</v>
      </c>
      <c r="W503" s="86">
        <f t="shared" si="213"/>
        <v>0</v>
      </c>
      <c r="X503" s="86">
        <f t="shared" si="214"/>
        <v>0</v>
      </c>
      <c r="Y503" s="86">
        <f t="shared" si="215"/>
        <v>0</v>
      </c>
      <c r="Z503" s="86">
        <f t="shared" si="216"/>
        <v>0</v>
      </c>
      <c r="AA503" s="86">
        <f t="shared" si="217"/>
        <v>0</v>
      </c>
      <c r="AB503" s="86">
        <f t="shared" si="218"/>
        <v>0</v>
      </c>
      <c r="AD503" s="170">
        <f t="shared" si="193"/>
        <v>-6923.3784149315106</v>
      </c>
      <c r="AE503" s="170">
        <f t="shared" si="194"/>
        <v>0</v>
      </c>
      <c r="AF503" s="170">
        <f t="shared" si="195"/>
        <v>0</v>
      </c>
      <c r="AG503" s="170">
        <f t="shared" si="196"/>
        <v>0</v>
      </c>
      <c r="AH503" s="170">
        <f t="shared" si="197"/>
        <v>-192.15648817005822</v>
      </c>
      <c r="AI503" s="170">
        <f t="shared" si="198"/>
        <v>0</v>
      </c>
      <c r="AJ503" s="170">
        <f t="shared" si="199"/>
        <v>0</v>
      </c>
      <c r="AK503" s="170">
        <f t="shared" si="200"/>
        <v>0</v>
      </c>
      <c r="AL503" s="170">
        <f t="shared" si="201"/>
        <v>0</v>
      </c>
      <c r="AM503" s="170">
        <f t="shared" si="202"/>
        <v>0</v>
      </c>
      <c r="AN503" s="170">
        <f t="shared" si="203"/>
        <v>0</v>
      </c>
      <c r="AO503" s="170">
        <f t="shared" si="204"/>
        <v>0</v>
      </c>
      <c r="AP503" s="170">
        <f t="shared" si="205"/>
        <v>7115.5349031015685</v>
      </c>
      <c r="AQ503" s="170">
        <f t="shared" si="206"/>
        <v>0</v>
      </c>
      <c r="AR503" s="170"/>
      <c r="AS503" s="170">
        <f>'Projection - England'!$B$13*'Eng19'!AP503</f>
        <v>0</v>
      </c>
      <c r="AT503" s="170">
        <f>'Projection - England'!$B$13*'Eng19'!AQ503</f>
        <v>0</v>
      </c>
      <c r="AU503" s="170">
        <f>'Projection - England'!$C$13*'Eng19'!AP503</f>
        <v>3942.720950359866</v>
      </c>
      <c r="AV503" s="170">
        <f>'Projection - England'!$C$13*'Eng19'!AQ503</f>
        <v>0</v>
      </c>
      <c r="AW503" s="170">
        <f>'Projection - England'!$D$13*'Eng19'!AP503</f>
        <v>0</v>
      </c>
      <c r="AX503" s="170">
        <f>'Projection - England'!$D$13*'Eng19'!AQ503</f>
        <v>0</v>
      </c>
      <c r="AY503" s="170">
        <f>'Projection - England'!$E$13*'Eng19'!AP503</f>
        <v>781.09638847893882</v>
      </c>
      <c r="AZ503" s="170">
        <f>'Projection - England'!$E$13*'Eng19'!AQ503</f>
        <v>0</v>
      </c>
      <c r="BA503" s="170">
        <f>'Projection - England'!$F$13*'Eng19'!AP503</f>
        <v>1603.0151331565953</v>
      </c>
      <c r="BB503" s="170">
        <f>'Projection - England'!$F$13*'Eng19'!AQ503</f>
        <v>0</v>
      </c>
      <c r="BC503" s="170">
        <f>'Projection - England'!$G$13*'Eng19'!AP503</f>
        <v>788.70243110617025</v>
      </c>
      <c r="BD503" s="170">
        <f>'Projection - England'!$G$13*'Eng19'!AQ503</f>
        <v>0</v>
      </c>
    </row>
    <row r="504" spans="1:56" ht="19.95" customHeight="1">
      <c r="A504" s="132" t="s">
        <v>530</v>
      </c>
      <c r="B504" s="20" t="s">
        <v>518</v>
      </c>
      <c r="C504" s="20" t="s">
        <v>21</v>
      </c>
      <c r="D504" s="153">
        <v>10090.327688108724</v>
      </c>
      <c r="E504" s="154">
        <v>14664.585822117899</v>
      </c>
      <c r="F504" s="155">
        <v>6974.6737942259306</v>
      </c>
      <c r="G504" s="156">
        <v>6050.0312521146561</v>
      </c>
      <c r="H504" s="157">
        <v>1969.9030955979899</v>
      </c>
      <c r="I504" s="158">
        <v>0</v>
      </c>
      <c r="J504" s="159">
        <v>1080.6056855295401</v>
      </c>
      <c r="K504" s="160">
        <v>0</v>
      </c>
      <c r="L504" s="161">
        <v>4062.2471996527602</v>
      </c>
      <c r="M504" s="162">
        <v>0</v>
      </c>
      <c r="N504" s="163">
        <v>11.540112450547127</v>
      </c>
      <c r="O504" s="164">
        <v>882.36444663706391</v>
      </c>
      <c r="P504" s="170">
        <f t="shared" si="192"/>
        <v>45786.279096435108</v>
      </c>
      <c r="Q504" s="86">
        <f t="shared" si="207"/>
        <v>-0.94506059310872403</v>
      </c>
      <c r="R504" s="86">
        <f t="shared" si="208"/>
        <v>0</v>
      </c>
      <c r="S504" s="86">
        <f t="shared" si="209"/>
        <v>0</v>
      </c>
      <c r="T504" s="86">
        <f t="shared" si="210"/>
        <v>0</v>
      </c>
      <c r="U504" s="86">
        <f t="shared" si="211"/>
        <v>-8.8357360441388269E-2</v>
      </c>
      <c r="V504" s="86">
        <f t="shared" si="212"/>
        <v>0</v>
      </c>
      <c r="W504" s="86">
        <f t="shared" si="213"/>
        <v>0</v>
      </c>
      <c r="X504" s="86">
        <f t="shared" si="214"/>
        <v>0</v>
      </c>
      <c r="Y504" s="86">
        <f t="shared" si="215"/>
        <v>0</v>
      </c>
      <c r="Z504" s="86">
        <f t="shared" si="216"/>
        <v>0</v>
      </c>
      <c r="AA504" s="86">
        <f t="shared" si="217"/>
        <v>0</v>
      </c>
      <c r="AB504" s="86">
        <f t="shared" si="218"/>
        <v>0</v>
      </c>
      <c r="AD504" s="170">
        <f t="shared" si="193"/>
        <v>-9535.9710695854101</v>
      </c>
      <c r="AE504" s="170">
        <f t="shared" si="194"/>
        <v>0</v>
      </c>
      <c r="AF504" s="170">
        <f t="shared" si="195"/>
        <v>0</v>
      </c>
      <c r="AG504" s="170">
        <f t="shared" si="196"/>
        <v>0</v>
      </c>
      <c r="AH504" s="170">
        <f t="shared" si="197"/>
        <v>-174.05543785235812</v>
      </c>
      <c r="AI504" s="170">
        <f t="shared" si="198"/>
        <v>0</v>
      </c>
      <c r="AJ504" s="170">
        <f t="shared" si="199"/>
        <v>0</v>
      </c>
      <c r="AK504" s="170">
        <f t="shared" si="200"/>
        <v>0</v>
      </c>
      <c r="AL504" s="170">
        <f t="shared" si="201"/>
        <v>0</v>
      </c>
      <c r="AM504" s="170">
        <f t="shared" si="202"/>
        <v>0</v>
      </c>
      <c r="AN504" s="170">
        <f t="shared" si="203"/>
        <v>0</v>
      </c>
      <c r="AO504" s="170">
        <f t="shared" si="204"/>
        <v>0</v>
      </c>
      <c r="AP504" s="170">
        <f t="shared" si="205"/>
        <v>9710.0265074377676</v>
      </c>
      <c r="AQ504" s="170">
        <f t="shared" si="206"/>
        <v>0</v>
      </c>
      <c r="AR504" s="170"/>
      <c r="AS504" s="170">
        <f>'Projection - England'!$B$13*'Eng19'!AP504</f>
        <v>0</v>
      </c>
      <c r="AT504" s="170">
        <f>'Projection - England'!$B$13*'Eng19'!AQ504</f>
        <v>0</v>
      </c>
      <c r="AU504" s="170">
        <f>'Projection - England'!$C$13*'Eng19'!AP504</f>
        <v>5380.3298642716327</v>
      </c>
      <c r="AV504" s="170">
        <f>'Projection - England'!$C$13*'Eng19'!AQ504</f>
        <v>0</v>
      </c>
      <c r="AW504" s="170">
        <f>'Projection - England'!$D$13*'Eng19'!AP504</f>
        <v>0</v>
      </c>
      <c r="AX504" s="170">
        <f>'Projection - England'!$D$13*'Eng19'!AQ504</f>
        <v>0</v>
      </c>
      <c r="AY504" s="170">
        <f>'Projection - England'!$E$13*'Eng19'!AP504</f>
        <v>1065.9025273965608</v>
      </c>
      <c r="AZ504" s="170">
        <f>'Projection - England'!$E$13*'Eng19'!AQ504</f>
        <v>0</v>
      </c>
      <c r="BA504" s="170">
        <f>'Projection - England'!$F$13*'Eng19'!AP504</f>
        <v>2187.5122034732349</v>
      </c>
      <c r="BB504" s="170">
        <f>'Projection - England'!$F$13*'Eng19'!AQ504</f>
        <v>0</v>
      </c>
      <c r="BC504" s="170">
        <f>'Projection - England'!$G$13*'Eng19'!AP504</f>
        <v>1076.2819122963419</v>
      </c>
      <c r="BD504" s="170">
        <f>'Projection - England'!$G$13*'Eng19'!AQ504</f>
        <v>0</v>
      </c>
    </row>
    <row r="505" spans="1:56" ht="19.95" customHeight="1">
      <c r="A505" s="132" t="s">
        <v>531</v>
      </c>
      <c r="B505" s="20" t="s">
        <v>518</v>
      </c>
      <c r="C505" s="20" t="s">
        <v>21</v>
      </c>
      <c r="D505" s="153">
        <v>6746.7098715866732</v>
      </c>
      <c r="E505" s="154">
        <v>9805.2024658633381</v>
      </c>
      <c r="F505" s="155">
        <v>8730.5794809337531</v>
      </c>
      <c r="G505" s="156">
        <v>7573.1539950224033</v>
      </c>
      <c r="H505" s="157">
        <v>1574.61631096924</v>
      </c>
      <c r="I505" s="158">
        <v>0</v>
      </c>
      <c r="J505" s="159">
        <v>52.109398520142101</v>
      </c>
      <c r="K505" s="160">
        <v>0</v>
      </c>
      <c r="L505" s="161">
        <v>7868.0113547259298</v>
      </c>
      <c r="M505" s="162">
        <v>0</v>
      </c>
      <c r="N505" s="163">
        <v>28.685614383170684</v>
      </c>
      <c r="O505" s="164">
        <v>2193.320591122193</v>
      </c>
      <c r="P505" s="170">
        <f t="shared" si="192"/>
        <v>44572.389083126844</v>
      </c>
      <c r="Q505" s="86">
        <f t="shared" si="207"/>
        <v>-0.94506059310872403</v>
      </c>
      <c r="R505" s="86">
        <f t="shared" si="208"/>
        <v>0</v>
      </c>
      <c r="S505" s="86">
        <f t="shared" si="209"/>
        <v>0</v>
      </c>
      <c r="T505" s="86">
        <f t="shared" si="210"/>
        <v>0</v>
      </c>
      <c r="U505" s="86">
        <f t="shared" si="211"/>
        <v>-8.8357360441388269E-2</v>
      </c>
      <c r="V505" s="86">
        <f t="shared" si="212"/>
        <v>0</v>
      </c>
      <c r="W505" s="86">
        <f t="shared" si="213"/>
        <v>0</v>
      </c>
      <c r="X505" s="86">
        <f t="shared" si="214"/>
        <v>0</v>
      </c>
      <c r="Y505" s="86">
        <f t="shared" si="215"/>
        <v>0</v>
      </c>
      <c r="Z505" s="86">
        <f t="shared" si="216"/>
        <v>0</v>
      </c>
      <c r="AA505" s="86">
        <f t="shared" si="217"/>
        <v>0</v>
      </c>
      <c r="AB505" s="86">
        <f t="shared" si="218"/>
        <v>0</v>
      </c>
      <c r="AD505" s="170">
        <f t="shared" si="193"/>
        <v>-6376.0496327741848</v>
      </c>
      <c r="AE505" s="170">
        <f t="shared" si="194"/>
        <v>0</v>
      </c>
      <c r="AF505" s="170">
        <f t="shared" si="195"/>
        <v>0</v>
      </c>
      <c r="AG505" s="170">
        <f t="shared" si="196"/>
        <v>0</v>
      </c>
      <c r="AH505" s="170">
        <f t="shared" si="197"/>
        <v>-139.12894094519825</v>
      </c>
      <c r="AI505" s="170">
        <f t="shared" si="198"/>
        <v>0</v>
      </c>
      <c r="AJ505" s="170">
        <f t="shared" si="199"/>
        <v>0</v>
      </c>
      <c r="AK505" s="170">
        <f t="shared" si="200"/>
        <v>0</v>
      </c>
      <c r="AL505" s="170">
        <f t="shared" si="201"/>
        <v>0</v>
      </c>
      <c r="AM505" s="170">
        <f t="shared" si="202"/>
        <v>0</v>
      </c>
      <c r="AN505" s="170">
        <f t="shared" si="203"/>
        <v>0</v>
      </c>
      <c r="AO505" s="170">
        <f t="shared" si="204"/>
        <v>0</v>
      </c>
      <c r="AP505" s="170">
        <f t="shared" si="205"/>
        <v>6515.1785737193832</v>
      </c>
      <c r="AQ505" s="170">
        <f t="shared" si="206"/>
        <v>0</v>
      </c>
      <c r="AR505" s="170"/>
      <c r="AS505" s="170">
        <f>'Projection - England'!$B$13*'Eng19'!AP505</f>
        <v>0</v>
      </c>
      <c r="AT505" s="170">
        <f>'Projection - England'!$B$13*'Eng19'!AQ505</f>
        <v>0</v>
      </c>
      <c r="AU505" s="170">
        <f>'Projection - England'!$C$13*'Eng19'!AP505</f>
        <v>3610.0632500224633</v>
      </c>
      <c r="AV505" s="170">
        <f>'Projection - England'!$C$13*'Eng19'!AQ505</f>
        <v>0</v>
      </c>
      <c r="AW505" s="170">
        <f>'Projection - England'!$D$13*'Eng19'!AP505</f>
        <v>0</v>
      </c>
      <c r="AX505" s="170">
        <f>'Projection - England'!$D$13*'Eng19'!AQ505</f>
        <v>0</v>
      </c>
      <c r="AY505" s="170">
        <f>'Projection - England'!$E$13*'Eng19'!AP505</f>
        <v>715.1932389523314</v>
      </c>
      <c r="AZ505" s="170">
        <f>'Projection - England'!$E$13*'Eng19'!AQ505</f>
        <v>0</v>
      </c>
      <c r="BA505" s="170">
        <f>'Projection - England'!$F$13*'Eng19'!AP505</f>
        <v>1467.7645449167007</v>
      </c>
      <c r="BB505" s="170">
        <f>'Projection - England'!$F$13*'Eng19'!AQ505</f>
        <v>0</v>
      </c>
      <c r="BC505" s="170">
        <f>'Projection - England'!$G$13*'Eng19'!AP505</f>
        <v>722.15753982788942</v>
      </c>
      <c r="BD505" s="170">
        <f>'Projection - England'!$G$13*'Eng19'!AQ505</f>
        <v>0</v>
      </c>
    </row>
    <row r="506" spans="1:56" ht="19.95" customHeight="1">
      <c r="A506" s="132" t="s">
        <v>532</v>
      </c>
      <c r="B506" s="20" t="s">
        <v>518</v>
      </c>
      <c r="C506" s="20" t="s">
        <v>21</v>
      </c>
      <c r="D506" s="153">
        <v>14083.318483861674</v>
      </c>
      <c r="E506" s="154">
        <v>20467.723046318526</v>
      </c>
      <c r="F506" s="155">
        <v>5786.8451187590435</v>
      </c>
      <c r="G506" s="156">
        <v>5019.6747335514556</v>
      </c>
      <c r="H506" s="157">
        <v>4868.71854044274</v>
      </c>
      <c r="I506" s="158">
        <v>0</v>
      </c>
      <c r="J506" s="159">
        <v>1679.8270006529999</v>
      </c>
      <c r="K506" s="160">
        <v>0</v>
      </c>
      <c r="L506" s="161">
        <v>0</v>
      </c>
      <c r="M506" s="162">
        <v>0</v>
      </c>
      <c r="N506" s="163">
        <v>13.199010864223888</v>
      </c>
      <c r="O506" s="164">
        <v>1009.2048900975261</v>
      </c>
      <c r="P506" s="170">
        <f t="shared" si="192"/>
        <v>52928.51082454819</v>
      </c>
      <c r="Q506" s="86">
        <f t="shared" si="207"/>
        <v>-0.94506059310872403</v>
      </c>
      <c r="R506" s="86">
        <f t="shared" si="208"/>
        <v>0</v>
      </c>
      <c r="S506" s="86">
        <f t="shared" si="209"/>
        <v>0</v>
      </c>
      <c r="T506" s="86">
        <f t="shared" si="210"/>
        <v>0</v>
      </c>
      <c r="U506" s="86">
        <f t="shared" si="211"/>
        <v>-8.8357360441388269E-2</v>
      </c>
      <c r="V506" s="86">
        <f t="shared" si="212"/>
        <v>0</v>
      </c>
      <c r="W506" s="86">
        <f t="shared" si="213"/>
        <v>0</v>
      </c>
      <c r="X506" s="86">
        <f t="shared" si="214"/>
        <v>0</v>
      </c>
      <c r="Y506" s="86">
        <f t="shared" si="215"/>
        <v>0</v>
      </c>
      <c r="Z506" s="86">
        <f t="shared" si="216"/>
        <v>0</v>
      </c>
      <c r="AA506" s="86">
        <f t="shared" si="217"/>
        <v>0</v>
      </c>
      <c r="AB506" s="86">
        <f t="shared" si="218"/>
        <v>0</v>
      </c>
      <c r="AD506" s="170">
        <f t="shared" si="193"/>
        <v>-13309.589319297371</v>
      </c>
      <c r="AE506" s="170">
        <f t="shared" si="194"/>
        <v>0</v>
      </c>
      <c r="AF506" s="170">
        <f t="shared" si="195"/>
        <v>0</v>
      </c>
      <c r="AG506" s="170">
        <f t="shared" si="196"/>
        <v>0</v>
      </c>
      <c r="AH506" s="170">
        <f t="shared" si="197"/>
        <v>-430.18711896556897</v>
      </c>
      <c r="AI506" s="170">
        <f t="shared" si="198"/>
        <v>0</v>
      </c>
      <c r="AJ506" s="170">
        <f t="shared" si="199"/>
        <v>0</v>
      </c>
      <c r="AK506" s="170">
        <f t="shared" si="200"/>
        <v>0</v>
      </c>
      <c r="AL506" s="170">
        <f t="shared" si="201"/>
        <v>0</v>
      </c>
      <c r="AM506" s="170">
        <f t="shared" si="202"/>
        <v>0</v>
      </c>
      <c r="AN506" s="170">
        <f t="shared" si="203"/>
        <v>0</v>
      </c>
      <c r="AO506" s="170">
        <f t="shared" si="204"/>
        <v>0</v>
      </c>
      <c r="AP506" s="170">
        <f t="shared" si="205"/>
        <v>13739.776438262939</v>
      </c>
      <c r="AQ506" s="170">
        <f t="shared" si="206"/>
        <v>0</v>
      </c>
      <c r="AR506" s="170"/>
      <c r="AS506" s="170">
        <f>'Projection - England'!$B$13*'Eng19'!AP506</f>
        <v>0</v>
      </c>
      <c r="AT506" s="170">
        <f>'Projection - England'!$B$13*'Eng19'!AQ506</f>
        <v>0</v>
      </c>
      <c r="AU506" s="170">
        <f>'Projection - England'!$C$13*'Eng19'!AP506</f>
        <v>7613.216034227763</v>
      </c>
      <c r="AV506" s="170">
        <f>'Projection - England'!$C$13*'Eng19'!AQ506</f>
        <v>0</v>
      </c>
      <c r="AW506" s="170">
        <f>'Projection - England'!$D$13*'Eng19'!AP506</f>
        <v>0</v>
      </c>
      <c r="AX506" s="170">
        <f>'Projection - England'!$D$13*'Eng19'!AQ506</f>
        <v>0</v>
      </c>
      <c r="AY506" s="170">
        <f>'Projection - England'!$E$13*'Eng19'!AP506</f>
        <v>1508.2618384398934</v>
      </c>
      <c r="AZ506" s="170">
        <f>'Projection - England'!$E$13*'Eng19'!AQ506</f>
        <v>0</v>
      </c>
      <c r="BA506" s="170">
        <f>'Projection - England'!$F$13*'Eng19'!AP506</f>
        <v>3095.3498024615801</v>
      </c>
      <c r="BB506" s="170">
        <f>'Projection - England'!$F$13*'Eng19'!AQ506</f>
        <v>0</v>
      </c>
      <c r="BC506" s="170">
        <f>'Projection - England'!$G$13*'Eng19'!AP506</f>
        <v>1522.9487631337072</v>
      </c>
      <c r="BD506" s="170">
        <f>'Projection - England'!$G$13*'Eng19'!AQ506</f>
        <v>0</v>
      </c>
    </row>
    <row r="507" spans="1:56" ht="19.95" customHeight="1">
      <c r="A507" s="132" t="s">
        <v>533</v>
      </c>
      <c r="B507" s="20" t="s">
        <v>518</v>
      </c>
      <c r="C507" s="20" t="s">
        <v>21</v>
      </c>
      <c r="D507" s="153">
        <v>10110.45492338542</v>
      </c>
      <c r="E507" s="154">
        <v>14693.837356676573</v>
      </c>
      <c r="F507" s="155">
        <v>7783.5313628077984</v>
      </c>
      <c r="G507" s="156">
        <v>6751.6574088076068</v>
      </c>
      <c r="H507" s="157">
        <v>1305.1896527987799</v>
      </c>
      <c r="I507" s="158">
        <v>0</v>
      </c>
      <c r="J507" s="159">
        <v>746.14934237565501</v>
      </c>
      <c r="K507" s="160">
        <v>0</v>
      </c>
      <c r="L507" s="161">
        <v>2223.3018584524898</v>
      </c>
      <c r="M507" s="162">
        <v>0</v>
      </c>
      <c r="N507" s="163">
        <v>3.2840472533076315</v>
      </c>
      <c r="O507" s="164">
        <v>251.10037270541278</v>
      </c>
      <c r="P507" s="170">
        <f t="shared" si="192"/>
        <v>43868.506325263043</v>
      </c>
      <c r="Q507" s="86">
        <f t="shared" si="207"/>
        <v>-0.94506059310872403</v>
      </c>
      <c r="R507" s="86">
        <f t="shared" si="208"/>
        <v>0</v>
      </c>
      <c r="S507" s="86">
        <f t="shared" si="209"/>
        <v>0</v>
      </c>
      <c r="T507" s="86">
        <f t="shared" si="210"/>
        <v>0</v>
      </c>
      <c r="U507" s="86">
        <f t="shared" si="211"/>
        <v>-8.8357360441388269E-2</v>
      </c>
      <c r="V507" s="86">
        <f t="shared" si="212"/>
        <v>0</v>
      </c>
      <c r="W507" s="86">
        <f t="shared" si="213"/>
        <v>0</v>
      </c>
      <c r="X507" s="86">
        <f t="shared" si="214"/>
        <v>0</v>
      </c>
      <c r="Y507" s="86">
        <f t="shared" si="215"/>
        <v>0</v>
      </c>
      <c r="Z507" s="86">
        <f t="shared" si="216"/>
        <v>0</v>
      </c>
      <c r="AA507" s="86">
        <f t="shared" si="217"/>
        <v>0</v>
      </c>
      <c r="AB507" s="86">
        <f t="shared" si="218"/>
        <v>0</v>
      </c>
      <c r="AD507" s="170">
        <f t="shared" si="193"/>
        <v>-9554.9925264936428</v>
      </c>
      <c r="AE507" s="170">
        <f t="shared" si="194"/>
        <v>0</v>
      </c>
      <c r="AF507" s="170">
        <f t="shared" si="195"/>
        <v>0</v>
      </c>
      <c r="AG507" s="170">
        <f t="shared" si="196"/>
        <v>0</v>
      </c>
      <c r="AH507" s="170">
        <f t="shared" si="197"/>
        <v>-115.32311259671221</v>
      </c>
      <c r="AI507" s="170">
        <f t="shared" si="198"/>
        <v>0</v>
      </c>
      <c r="AJ507" s="170">
        <f t="shared" si="199"/>
        <v>0</v>
      </c>
      <c r="AK507" s="170">
        <f t="shared" si="200"/>
        <v>0</v>
      </c>
      <c r="AL507" s="170">
        <f t="shared" si="201"/>
        <v>0</v>
      </c>
      <c r="AM507" s="170">
        <f t="shared" si="202"/>
        <v>0</v>
      </c>
      <c r="AN507" s="170">
        <f t="shared" si="203"/>
        <v>0</v>
      </c>
      <c r="AO507" s="170">
        <f t="shared" si="204"/>
        <v>0</v>
      </c>
      <c r="AP507" s="170">
        <f t="shared" si="205"/>
        <v>9670.315639090355</v>
      </c>
      <c r="AQ507" s="170">
        <f t="shared" si="206"/>
        <v>0</v>
      </c>
      <c r="AR507" s="170"/>
      <c r="AS507" s="170">
        <f>'Projection - England'!$B$13*'Eng19'!AP507</f>
        <v>0</v>
      </c>
      <c r="AT507" s="170">
        <f>'Projection - England'!$B$13*'Eng19'!AQ507</f>
        <v>0</v>
      </c>
      <c r="AU507" s="170">
        <f>'Projection - England'!$C$13*'Eng19'!AP507</f>
        <v>5358.3260550397954</v>
      </c>
      <c r="AV507" s="170">
        <f>'Projection - England'!$C$13*'Eng19'!AQ507</f>
        <v>0</v>
      </c>
      <c r="AW507" s="170">
        <f>'Projection - England'!$D$13*'Eng19'!AP507</f>
        <v>0</v>
      </c>
      <c r="AX507" s="170">
        <f>'Projection - England'!$D$13*'Eng19'!AQ507</f>
        <v>0</v>
      </c>
      <c r="AY507" s="170">
        <f>'Projection - England'!$E$13*'Eng19'!AP507</f>
        <v>1061.5433307554192</v>
      </c>
      <c r="AZ507" s="170">
        <f>'Projection - England'!$E$13*'Eng19'!AQ507</f>
        <v>0</v>
      </c>
      <c r="BA507" s="170">
        <f>'Projection - England'!$F$13*'Eng19'!AP507</f>
        <v>2178.5659859676553</v>
      </c>
      <c r="BB507" s="170">
        <f>'Projection - England'!$F$13*'Eng19'!AQ507</f>
        <v>0</v>
      </c>
      <c r="BC507" s="170">
        <f>'Projection - England'!$G$13*'Eng19'!AP507</f>
        <v>1071.8802673274881</v>
      </c>
      <c r="BD507" s="170">
        <f>'Projection - England'!$G$13*'Eng19'!AQ507</f>
        <v>0</v>
      </c>
    </row>
    <row r="508" spans="1:56" ht="19.95" customHeight="1">
      <c r="A508" s="132" t="s">
        <v>534</v>
      </c>
      <c r="B508" s="20" t="s">
        <v>518</v>
      </c>
      <c r="C508" s="20" t="s">
        <v>21</v>
      </c>
      <c r="D508" s="153">
        <v>8342.8872566527862</v>
      </c>
      <c r="E508" s="154">
        <v>12124.976508307056</v>
      </c>
      <c r="F508" s="155">
        <v>12265.549608398587</v>
      </c>
      <c r="G508" s="156">
        <v>10639.488045535158</v>
      </c>
      <c r="H508" s="157">
        <v>2302.5947925217802</v>
      </c>
      <c r="I508" s="158">
        <v>0</v>
      </c>
      <c r="J508" s="159">
        <v>932.74147237220598</v>
      </c>
      <c r="K508" s="160">
        <v>0</v>
      </c>
      <c r="L508" s="161">
        <v>2801.2862434004601</v>
      </c>
      <c r="M508" s="162">
        <v>0</v>
      </c>
      <c r="N508" s="163">
        <v>2.5681202470220992</v>
      </c>
      <c r="O508" s="164">
        <v>196.36013170336659</v>
      </c>
      <c r="P508" s="170">
        <f t="shared" si="192"/>
        <v>49608.452179138418</v>
      </c>
      <c r="Q508" s="86">
        <f t="shared" si="207"/>
        <v>-0.94506059310872403</v>
      </c>
      <c r="R508" s="86">
        <f t="shared" si="208"/>
        <v>0</v>
      </c>
      <c r="S508" s="86">
        <f t="shared" si="209"/>
        <v>0</v>
      </c>
      <c r="T508" s="86">
        <f t="shared" si="210"/>
        <v>0</v>
      </c>
      <c r="U508" s="86">
        <f t="shared" si="211"/>
        <v>-8.8357360441388269E-2</v>
      </c>
      <c r="V508" s="86">
        <f t="shared" si="212"/>
        <v>0</v>
      </c>
      <c r="W508" s="86">
        <f t="shared" si="213"/>
        <v>0</v>
      </c>
      <c r="X508" s="86">
        <f t="shared" si="214"/>
        <v>0</v>
      </c>
      <c r="Y508" s="86">
        <f t="shared" si="215"/>
        <v>0</v>
      </c>
      <c r="Z508" s="86">
        <f t="shared" si="216"/>
        <v>0</v>
      </c>
      <c r="AA508" s="86">
        <f t="shared" si="217"/>
        <v>0</v>
      </c>
      <c r="AB508" s="86">
        <f t="shared" si="218"/>
        <v>0</v>
      </c>
      <c r="AD508" s="170">
        <f t="shared" si="193"/>
        <v>-7884.5339790114976</v>
      </c>
      <c r="AE508" s="170">
        <f t="shared" si="194"/>
        <v>0</v>
      </c>
      <c r="AF508" s="170">
        <f t="shared" si="195"/>
        <v>0</v>
      </c>
      <c r="AG508" s="170">
        <f t="shared" si="196"/>
        <v>0</v>
      </c>
      <c r="AH508" s="170">
        <f t="shared" si="197"/>
        <v>-203.45119803331056</v>
      </c>
      <c r="AI508" s="170">
        <f t="shared" si="198"/>
        <v>0</v>
      </c>
      <c r="AJ508" s="170">
        <f t="shared" si="199"/>
        <v>0</v>
      </c>
      <c r="AK508" s="170">
        <f t="shared" si="200"/>
        <v>0</v>
      </c>
      <c r="AL508" s="170">
        <f t="shared" si="201"/>
        <v>0</v>
      </c>
      <c r="AM508" s="170">
        <f t="shared" si="202"/>
        <v>0</v>
      </c>
      <c r="AN508" s="170">
        <f t="shared" si="203"/>
        <v>0</v>
      </c>
      <c r="AO508" s="170">
        <f t="shared" si="204"/>
        <v>0</v>
      </c>
      <c r="AP508" s="170">
        <f t="shared" si="205"/>
        <v>8087.9851770448086</v>
      </c>
      <c r="AQ508" s="170">
        <f t="shared" si="206"/>
        <v>0</v>
      </c>
      <c r="AR508" s="170"/>
      <c r="AS508" s="170">
        <f>'Projection - England'!$B$13*'Eng19'!AP508</f>
        <v>0</v>
      </c>
      <c r="AT508" s="170">
        <f>'Projection - England'!$B$13*'Eng19'!AQ508</f>
        <v>0</v>
      </c>
      <c r="AU508" s="170">
        <f>'Projection - England'!$C$13*'Eng19'!AP508</f>
        <v>4481.5560654245073</v>
      </c>
      <c r="AV508" s="170">
        <f>'Projection - England'!$C$13*'Eng19'!AQ508</f>
        <v>0</v>
      </c>
      <c r="AW508" s="170">
        <f>'Projection - England'!$D$13*'Eng19'!AP508</f>
        <v>0</v>
      </c>
      <c r="AX508" s="170">
        <f>'Projection - England'!$D$13*'Eng19'!AQ508</f>
        <v>0</v>
      </c>
      <c r="AY508" s="170">
        <f>'Projection - England'!$E$13*'Eng19'!AP508</f>
        <v>887.84555172474484</v>
      </c>
      <c r="AZ508" s="170">
        <f>'Projection - England'!$E$13*'Eng19'!AQ508</f>
        <v>0</v>
      </c>
      <c r="BA508" s="170">
        <f>'Projection - England'!$F$13*'Eng19'!AP508</f>
        <v>1822.0924796388404</v>
      </c>
      <c r="BB508" s="170">
        <f>'Projection - England'!$F$13*'Eng19'!AQ508</f>
        <v>0</v>
      </c>
      <c r="BC508" s="170">
        <f>'Projection - England'!$G$13*'Eng19'!AP508</f>
        <v>896.49108025671842</v>
      </c>
      <c r="BD508" s="170">
        <f>'Projection - England'!$G$13*'Eng19'!AQ508</f>
        <v>0</v>
      </c>
    </row>
    <row r="509" spans="1:56" ht="19.95" customHeight="1">
      <c r="A509" s="132" t="s">
        <v>535</v>
      </c>
      <c r="B509" s="20" t="s">
        <v>518</v>
      </c>
      <c r="C509" s="20" t="s">
        <v>21</v>
      </c>
      <c r="D509" s="153">
        <v>11785.053246231544</v>
      </c>
      <c r="E509" s="154">
        <v>17127.582977434955</v>
      </c>
      <c r="F509" s="155">
        <v>2929.2013365580087</v>
      </c>
      <c r="G509" s="156">
        <v>2540.8728999746409</v>
      </c>
      <c r="H509" s="157">
        <v>11036.078714344101</v>
      </c>
      <c r="I509" s="158">
        <v>8573.1156171106995</v>
      </c>
      <c r="J509" s="159">
        <v>40.272472890838202</v>
      </c>
      <c r="K509" s="160">
        <v>0</v>
      </c>
      <c r="L509" s="161">
        <v>0</v>
      </c>
      <c r="M509" s="162">
        <v>0</v>
      </c>
      <c r="N509" s="163">
        <v>14.823221525890052</v>
      </c>
      <c r="O509" s="164">
        <v>1133.39308564974</v>
      </c>
      <c r="P509" s="170">
        <f t="shared" si="192"/>
        <v>55180.393571720422</v>
      </c>
      <c r="Q509" s="86">
        <f t="shared" si="207"/>
        <v>-0.94506059310872403</v>
      </c>
      <c r="R509" s="86">
        <f t="shared" si="208"/>
        <v>0</v>
      </c>
      <c r="S509" s="86">
        <f t="shared" si="209"/>
        <v>0</v>
      </c>
      <c r="T509" s="86">
        <f t="shared" si="210"/>
        <v>0</v>
      </c>
      <c r="U509" s="86">
        <f t="shared" si="211"/>
        <v>-8.8357360441388269E-2</v>
      </c>
      <c r="V509" s="86">
        <f t="shared" si="212"/>
        <v>0</v>
      </c>
      <c r="W509" s="86">
        <f t="shared" si="213"/>
        <v>0</v>
      </c>
      <c r="X509" s="86">
        <f t="shared" si="214"/>
        <v>0</v>
      </c>
      <c r="Y509" s="86">
        <f t="shared" si="215"/>
        <v>0</v>
      </c>
      <c r="Z509" s="86">
        <f t="shared" si="216"/>
        <v>0</v>
      </c>
      <c r="AA509" s="86">
        <f t="shared" si="217"/>
        <v>0</v>
      </c>
      <c r="AB509" s="86">
        <f t="shared" si="218"/>
        <v>0</v>
      </c>
      <c r="AD509" s="170">
        <f t="shared" si="193"/>
        <v>-11137.589410701477</v>
      </c>
      <c r="AE509" s="170">
        <f t="shared" si="194"/>
        <v>0</v>
      </c>
      <c r="AF509" s="170">
        <f t="shared" si="195"/>
        <v>0</v>
      </c>
      <c r="AG509" s="170">
        <f t="shared" si="196"/>
        <v>0</v>
      </c>
      <c r="AH509" s="170">
        <f t="shared" si="197"/>
        <v>-975.11878482283464</v>
      </c>
      <c r="AI509" s="170">
        <f t="shared" si="198"/>
        <v>0</v>
      </c>
      <c r="AJ509" s="170">
        <f t="shared" si="199"/>
        <v>0</v>
      </c>
      <c r="AK509" s="170">
        <f t="shared" si="200"/>
        <v>0</v>
      </c>
      <c r="AL509" s="170">
        <f t="shared" si="201"/>
        <v>0</v>
      </c>
      <c r="AM509" s="170">
        <f t="shared" si="202"/>
        <v>0</v>
      </c>
      <c r="AN509" s="170">
        <f t="shared" si="203"/>
        <v>0</v>
      </c>
      <c r="AO509" s="170">
        <f t="shared" si="204"/>
        <v>0</v>
      </c>
      <c r="AP509" s="170">
        <f t="shared" si="205"/>
        <v>12112.708195524312</v>
      </c>
      <c r="AQ509" s="170">
        <f t="shared" si="206"/>
        <v>0</v>
      </c>
      <c r="AR509" s="170"/>
      <c r="AS509" s="170">
        <f>'Projection - England'!$B$13*'Eng19'!AP509</f>
        <v>0</v>
      </c>
      <c r="AT509" s="170">
        <f>'Projection - England'!$B$13*'Eng19'!AQ509</f>
        <v>0</v>
      </c>
      <c r="AU509" s="170">
        <f>'Projection - England'!$C$13*'Eng19'!AP509</f>
        <v>6711.6568210877149</v>
      </c>
      <c r="AV509" s="170">
        <f>'Projection - England'!$C$13*'Eng19'!AQ509</f>
        <v>0</v>
      </c>
      <c r="AW509" s="170">
        <f>'Projection - England'!$D$13*'Eng19'!AP509</f>
        <v>0</v>
      </c>
      <c r="AX509" s="170">
        <f>'Projection - England'!$D$13*'Eng19'!AQ509</f>
        <v>0</v>
      </c>
      <c r="AY509" s="170">
        <f>'Projection - England'!$E$13*'Eng19'!AP509</f>
        <v>1329.6530415583056</v>
      </c>
      <c r="AZ509" s="170">
        <f>'Projection - England'!$E$13*'Eng19'!AQ509</f>
        <v>0</v>
      </c>
      <c r="BA509" s="170">
        <f>'Projection - England'!$F$13*'Eng19'!AP509</f>
        <v>2728.7975964353482</v>
      </c>
      <c r="BB509" s="170">
        <f>'Projection - England'!$F$13*'Eng19'!AQ509</f>
        <v>0</v>
      </c>
      <c r="BC509" s="170">
        <f>'Projection - England'!$G$13*'Eng19'!AP509</f>
        <v>1342.6007364429468</v>
      </c>
      <c r="BD509" s="170">
        <f>'Projection - England'!$G$13*'Eng19'!AQ509</f>
        <v>0</v>
      </c>
    </row>
    <row r="510" spans="1:56" ht="19.95" customHeight="1">
      <c r="A510" s="132" t="s">
        <v>536</v>
      </c>
      <c r="B510" s="20" t="s">
        <v>518</v>
      </c>
      <c r="C510" s="20" t="s">
        <v>21</v>
      </c>
      <c r="D510" s="153">
        <v>3116.405825461251</v>
      </c>
      <c r="E510" s="154">
        <v>4529.169130739162</v>
      </c>
      <c r="F510" s="155">
        <v>15696.741517826329</v>
      </c>
      <c r="G510" s="156">
        <v>13615.801905722605</v>
      </c>
      <c r="H510" s="157">
        <v>5479.4319604090197</v>
      </c>
      <c r="I510" s="158">
        <v>0</v>
      </c>
      <c r="J510" s="159">
        <v>2836.4861116809998</v>
      </c>
      <c r="K510" s="160">
        <v>0</v>
      </c>
      <c r="L510" s="161">
        <v>975.36369783107205</v>
      </c>
      <c r="M510" s="162">
        <v>0</v>
      </c>
      <c r="N510" s="163">
        <v>2.5087364688161595</v>
      </c>
      <c r="O510" s="164">
        <v>191.81960969195259</v>
      </c>
      <c r="P510" s="170">
        <f t="shared" si="192"/>
        <v>46443.728495831201</v>
      </c>
      <c r="Q510" s="86">
        <f t="shared" si="207"/>
        <v>-0.94506059310872403</v>
      </c>
      <c r="R510" s="86">
        <f t="shared" si="208"/>
        <v>0</v>
      </c>
      <c r="S510" s="86">
        <f t="shared" si="209"/>
        <v>0</v>
      </c>
      <c r="T510" s="86">
        <f t="shared" si="210"/>
        <v>0</v>
      </c>
      <c r="U510" s="86">
        <f t="shared" si="211"/>
        <v>-8.8357360441388269E-2</v>
      </c>
      <c r="V510" s="86">
        <f t="shared" si="212"/>
        <v>0</v>
      </c>
      <c r="W510" s="86">
        <f t="shared" si="213"/>
        <v>0</v>
      </c>
      <c r="X510" s="86">
        <f t="shared" si="214"/>
        <v>0</v>
      </c>
      <c r="Y510" s="86">
        <f t="shared" si="215"/>
        <v>0</v>
      </c>
      <c r="Z510" s="86">
        <f t="shared" si="216"/>
        <v>0</v>
      </c>
      <c r="AA510" s="86">
        <f t="shared" si="217"/>
        <v>0</v>
      </c>
      <c r="AB510" s="86">
        <f t="shared" si="218"/>
        <v>0</v>
      </c>
      <c r="AD510" s="170">
        <f t="shared" si="193"/>
        <v>-2945.1923377778926</v>
      </c>
      <c r="AE510" s="170">
        <f t="shared" si="194"/>
        <v>0</v>
      </c>
      <c r="AF510" s="170">
        <f t="shared" si="195"/>
        <v>0</v>
      </c>
      <c r="AG510" s="170">
        <f t="shared" si="196"/>
        <v>0</v>
      </c>
      <c r="AH510" s="170">
        <f t="shared" si="197"/>
        <v>-484.14814473992249</v>
      </c>
      <c r="AI510" s="170">
        <f t="shared" si="198"/>
        <v>0</v>
      </c>
      <c r="AJ510" s="170">
        <f t="shared" si="199"/>
        <v>0</v>
      </c>
      <c r="AK510" s="170">
        <f t="shared" si="200"/>
        <v>0</v>
      </c>
      <c r="AL510" s="170">
        <f t="shared" si="201"/>
        <v>0</v>
      </c>
      <c r="AM510" s="170">
        <f t="shared" si="202"/>
        <v>0</v>
      </c>
      <c r="AN510" s="170">
        <f t="shared" si="203"/>
        <v>0</v>
      </c>
      <c r="AO510" s="170">
        <f t="shared" si="204"/>
        <v>0</v>
      </c>
      <c r="AP510" s="170">
        <f t="shared" si="205"/>
        <v>3429.340482517815</v>
      </c>
      <c r="AQ510" s="170">
        <f t="shared" si="206"/>
        <v>0</v>
      </c>
      <c r="AR510" s="170"/>
      <c r="AS510" s="170">
        <f>'Projection - England'!$B$13*'Eng19'!AP510</f>
        <v>0</v>
      </c>
      <c r="AT510" s="170">
        <f>'Projection - England'!$B$13*'Eng19'!AQ510</f>
        <v>0</v>
      </c>
      <c r="AU510" s="170">
        <f>'Projection - England'!$C$13*'Eng19'!AP510</f>
        <v>1900.1990363994425</v>
      </c>
      <c r="AV510" s="170">
        <f>'Projection - England'!$C$13*'Eng19'!AQ510</f>
        <v>0</v>
      </c>
      <c r="AW510" s="170">
        <f>'Projection - England'!$D$13*'Eng19'!AP510</f>
        <v>0</v>
      </c>
      <c r="AX510" s="170">
        <f>'Projection - England'!$D$13*'Eng19'!AQ510</f>
        <v>0</v>
      </c>
      <c r="AY510" s="170">
        <f>'Projection - England'!$E$13*'Eng19'!AP510</f>
        <v>376.450330472232</v>
      </c>
      <c r="AZ510" s="170">
        <f>'Projection - England'!$E$13*'Eng19'!AQ510</f>
        <v>0</v>
      </c>
      <c r="BA510" s="170">
        <f>'Projection - England'!$F$13*'Eng19'!AP510</f>
        <v>772.57504391221573</v>
      </c>
      <c r="BB510" s="170">
        <f>'Projection - England'!$F$13*'Eng19'!AQ510</f>
        <v>0</v>
      </c>
      <c r="BC510" s="170">
        <f>'Projection - England'!$G$13*'Eng19'!AP510</f>
        <v>380.11607173392565</v>
      </c>
      <c r="BD510" s="170">
        <f>'Projection - England'!$G$13*'Eng19'!AQ510</f>
        <v>0</v>
      </c>
    </row>
    <row r="511" spans="1:56" ht="19.95" customHeight="1">
      <c r="A511" s="132" t="s">
        <v>537</v>
      </c>
      <c r="B511" s="20" t="s">
        <v>518</v>
      </c>
      <c r="C511" s="20" t="s">
        <v>21</v>
      </c>
      <c r="D511" s="153">
        <v>6868.3572101257041</v>
      </c>
      <c r="E511" s="154">
        <v>9981.9963115320134</v>
      </c>
      <c r="F511" s="155">
        <v>15872.062700491475</v>
      </c>
      <c r="G511" s="156">
        <v>13767.880506898182</v>
      </c>
      <c r="H511" s="157">
        <v>2197.8237181895702</v>
      </c>
      <c r="I511" s="158">
        <v>0</v>
      </c>
      <c r="J511" s="159">
        <v>1676.6452666349701</v>
      </c>
      <c r="K511" s="160">
        <v>0</v>
      </c>
      <c r="L511" s="161">
        <v>1826.02328566547</v>
      </c>
      <c r="M511" s="162">
        <v>0</v>
      </c>
      <c r="N511" s="163">
        <v>3.076285158459088</v>
      </c>
      <c r="O511" s="164">
        <v>235.21474883140098</v>
      </c>
      <c r="P511" s="170">
        <f t="shared" si="192"/>
        <v>52429.080033527236</v>
      </c>
      <c r="Q511" s="86">
        <f t="shared" si="207"/>
        <v>-0.94506059310872403</v>
      </c>
      <c r="R511" s="86">
        <f t="shared" si="208"/>
        <v>0</v>
      </c>
      <c r="S511" s="86">
        <f t="shared" si="209"/>
        <v>0</v>
      </c>
      <c r="T511" s="86">
        <f t="shared" si="210"/>
        <v>0</v>
      </c>
      <c r="U511" s="86">
        <f t="shared" si="211"/>
        <v>-8.8357360441388269E-2</v>
      </c>
      <c r="V511" s="86">
        <f t="shared" si="212"/>
        <v>0</v>
      </c>
      <c r="W511" s="86">
        <f t="shared" si="213"/>
        <v>0</v>
      </c>
      <c r="X511" s="86">
        <f t="shared" si="214"/>
        <v>0</v>
      </c>
      <c r="Y511" s="86">
        <f t="shared" si="215"/>
        <v>0</v>
      </c>
      <c r="Z511" s="86">
        <f t="shared" si="216"/>
        <v>0</v>
      </c>
      <c r="AA511" s="86">
        <f t="shared" si="217"/>
        <v>0</v>
      </c>
      <c r="AB511" s="86">
        <f t="shared" si="218"/>
        <v>0</v>
      </c>
      <c r="AD511" s="170">
        <f t="shared" si="193"/>
        <v>-6491.0137386839788</v>
      </c>
      <c r="AE511" s="170">
        <f t="shared" si="194"/>
        <v>0</v>
      </c>
      <c r="AF511" s="170">
        <f t="shared" si="195"/>
        <v>0</v>
      </c>
      <c r="AG511" s="170">
        <f t="shared" si="196"/>
        <v>0</v>
      </c>
      <c r="AH511" s="170">
        <f t="shared" si="197"/>
        <v>-194.193902454708</v>
      </c>
      <c r="AI511" s="170">
        <f t="shared" si="198"/>
        <v>0</v>
      </c>
      <c r="AJ511" s="170">
        <f t="shared" si="199"/>
        <v>0</v>
      </c>
      <c r="AK511" s="170">
        <f t="shared" si="200"/>
        <v>0</v>
      </c>
      <c r="AL511" s="170">
        <f t="shared" si="201"/>
        <v>0</v>
      </c>
      <c r="AM511" s="170">
        <f t="shared" si="202"/>
        <v>0</v>
      </c>
      <c r="AN511" s="170">
        <f t="shared" si="203"/>
        <v>0</v>
      </c>
      <c r="AO511" s="170">
        <f t="shared" si="204"/>
        <v>0</v>
      </c>
      <c r="AP511" s="170">
        <f t="shared" si="205"/>
        <v>6685.207641138687</v>
      </c>
      <c r="AQ511" s="170">
        <f t="shared" si="206"/>
        <v>0</v>
      </c>
      <c r="AR511" s="170"/>
      <c r="AS511" s="170">
        <f>'Projection - England'!$B$13*'Eng19'!AP511</f>
        <v>0</v>
      </c>
      <c r="AT511" s="170">
        <f>'Projection - England'!$B$13*'Eng19'!AQ511</f>
        <v>0</v>
      </c>
      <c r="AU511" s="170">
        <f>'Projection - England'!$C$13*'Eng19'!AP511</f>
        <v>3704.2764294128183</v>
      </c>
      <c r="AV511" s="170">
        <f>'Projection - England'!$C$13*'Eng19'!AQ511</f>
        <v>0</v>
      </c>
      <c r="AW511" s="170">
        <f>'Projection - England'!$D$13*'Eng19'!AP511</f>
        <v>0</v>
      </c>
      <c r="AX511" s="170">
        <f>'Projection - England'!$D$13*'Eng19'!AQ511</f>
        <v>0</v>
      </c>
      <c r="AY511" s="170">
        <f>'Projection - England'!$E$13*'Eng19'!AP511</f>
        <v>733.85790609348624</v>
      </c>
      <c r="AZ511" s="170">
        <f>'Projection - England'!$E$13*'Eng19'!AQ511</f>
        <v>0</v>
      </c>
      <c r="BA511" s="170">
        <f>'Projection - England'!$F$13*'Eng19'!AP511</f>
        <v>1506.0693486821692</v>
      </c>
      <c r="BB511" s="170">
        <f>'Projection - England'!$F$13*'Eng19'!AQ511</f>
        <v>0</v>
      </c>
      <c r="BC511" s="170">
        <f>'Projection - England'!$G$13*'Eng19'!AP511</f>
        <v>741.00395695021518</v>
      </c>
      <c r="BD511" s="170">
        <f>'Projection - England'!$G$13*'Eng19'!AQ511</f>
        <v>0</v>
      </c>
    </row>
    <row r="512" spans="1:56" ht="19.95" customHeight="1">
      <c r="A512" s="132" t="s">
        <v>538</v>
      </c>
      <c r="B512" s="20" t="s">
        <v>518</v>
      </c>
      <c r="C512" s="20" t="s">
        <v>21</v>
      </c>
      <c r="D512" s="153">
        <v>10434.498236076963</v>
      </c>
      <c r="E512" s="154">
        <v>15164.779541700815</v>
      </c>
      <c r="F512" s="155">
        <v>12426.242420080043</v>
      </c>
      <c r="G512" s="156">
        <v>10778.877579919956</v>
      </c>
      <c r="H512" s="157">
        <v>2573</v>
      </c>
      <c r="I512" s="158">
        <v>0</v>
      </c>
      <c r="J512" s="159">
        <v>0</v>
      </c>
      <c r="K512" s="160">
        <v>0</v>
      </c>
      <c r="L512" s="161">
        <v>850</v>
      </c>
      <c r="M512" s="162">
        <v>0</v>
      </c>
      <c r="N512" s="163">
        <v>10.946978236193184</v>
      </c>
      <c r="O512" s="164">
        <v>837.01302176380682</v>
      </c>
      <c r="P512" s="170">
        <f t="shared" si="192"/>
        <v>53075.357777777783</v>
      </c>
      <c r="Q512" s="86">
        <f t="shared" si="207"/>
        <v>-0.94506059310872403</v>
      </c>
      <c r="R512" s="86">
        <f t="shared" si="208"/>
        <v>0</v>
      </c>
      <c r="S512" s="86">
        <f t="shared" si="209"/>
        <v>0</v>
      </c>
      <c r="T512" s="86">
        <f t="shared" si="210"/>
        <v>0</v>
      </c>
      <c r="U512" s="86">
        <f t="shared" si="211"/>
        <v>-8.8357360441388269E-2</v>
      </c>
      <c r="V512" s="86">
        <f t="shared" si="212"/>
        <v>0</v>
      </c>
      <c r="W512" s="86">
        <f t="shared" si="213"/>
        <v>0</v>
      </c>
      <c r="X512" s="86">
        <f t="shared" si="214"/>
        <v>0</v>
      </c>
      <c r="Y512" s="86">
        <f t="shared" si="215"/>
        <v>0</v>
      </c>
      <c r="Z512" s="86">
        <f t="shared" si="216"/>
        <v>0</v>
      </c>
      <c r="AA512" s="86">
        <f t="shared" si="217"/>
        <v>0</v>
      </c>
      <c r="AB512" s="86">
        <f t="shared" si="218"/>
        <v>0</v>
      </c>
      <c r="AD512" s="170">
        <f t="shared" si="193"/>
        <v>-9861.2330917788295</v>
      </c>
      <c r="AE512" s="170">
        <f t="shared" si="194"/>
        <v>0</v>
      </c>
      <c r="AF512" s="170">
        <f t="shared" si="195"/>
        <v>0</v>
      </c>
      <c r="AG512" s="170">
        <f t="shared" si="196"/>
        <v>0</v>
      </c>
      <c r="AH512" s="170">
        <f t="shared" si="197"/>
        <v>-227.34348841569201</v>
      </c>
      <c r="AI512" s="170">
        <f t="shared" si="198"/>
        <v>0</v>
      </c>
      <c r="AJ512" s="170">
        <f t="shared" si="199"/>
        <v>0</v>
      </c>
      <c r="AK512" s="170">
        <f t="shared" si="200"/>
        <v>0</v>
      </c>
      <c r="AL512" s="170">
        <f t="shared" si="201"/>
        <v>0</v>
      </c>
      <c r="AM512" s="170">
        <f t="shared" si="202"/>
        <v>0</v>
      </c>
      <c r="AN512" s="170">
        <f t="shared" si="203"/>
        <v>0</v>
      </c>
      <c r="AO512" s="170">
        <f t="shared" si="204"/>
        <v>0</v>
      </c>
      <c r="AP512" s="170">
        <f t="shared" si="205"/>
        <v>10088.576580194522</v>
      </c>
      <c r="AQ512" s="170">
        <f t="shared" si="206"/>
        <v>0</v>
      </c>
      <c r="AR512" s="170"/>
      <c r="AS512" s="170">
        <f>'Projection - England'!$B$13*'Eng19'!AP512</f>
        <v>0</v>
      </c>
      <c r="AT512" s="170">
        <f>'Projection - England'!$B$13*'Eng19'!AQ512</f>
        <v>0</v>
      </c>
      <c r="AU512" s="170">
        <f>'Projection - England'!$C$13*'Eng19'!AP512</f>
        <v>5590.0846224090337</v>
      </c>
      <c r="AV512" s="170">
        <f>'Projection - England'!$C$13*'Eng19'!AQ512</f>
        <v>0</v>
      </c>
      <c r="AW512" s="170">
        <f>'Projection - England'!$D$13*'Eng19'!AP512</f>
        <v>0</v>
      </c>
      <c r="AX512" s="170">
        <f>'Projection - England'!$D$13*'Eng19'!AQ512</f>
        <v>0</v>
      </c>
      <c r="AY512" s="170">
        <f>'Projection - England'!$E$13*'Eng19'!AP512</f>
        <v>1107.4572521945315</v>
      </c>
      <c r="AZ512" s="170">
        <f>'Projection - England'!$E$13*'Eng19'!AQ512</f>
        <v>0</v>
      </c>
      <c r="BA512" s="170">
        <f>'Projection - England'!$F$13*'Eng19'!AP512</f>
        <v>2272.7934231637041</v>
      </c>
      <c r="BB512" s="170">
        <f>'Projection - England'!$F$13*'Eng19'!AQ512</f>
        <v>0</v>
      </c>
      <c r="BC512" s="170">
        <f>'Projection - England'!$G$13*'Eng19'!AP512</f>
        <v>1118.2412824272551</v>
      </c>
      <c r="BD512" s="170">
        <f>'Projection - England'!$G$13*'Eng19'!AQ512</f>
        <v>0</v>
      </c>
    </row>
    <row r="513" spans="1:56" ht="19.95" customHeight="1">
      <c r="A513" s="132" t="s">
        <v>539</v>
      </c>
      <c r="B513" s="20" t="s">
        <v>518</v>
      </c>
      <c r="C513" s="20" t="s">
        <v>21</v>
      </c>
      <c r="D513" s="153">
        <v>5920.3094397180785</v>
      </c>
      <c r="E513" s="154">
        <v>8604.1691167825047</v>
      </c>
      <c r="F513" s="155">
        <v>8386.2768820487072</v>
      </c>
      <c r="G513" s="156">
        <v>7274.4960871553267</v>
      </c>
      <c r="H513" s="157">
        <v>1782.33185292451</v>
      </c>
      <c r="I513" s="158">
        <v>0</v>
      </c>
      <c r="J513" s="159">
        <v>862.77009225903203</v>
      </c>
      <c r="K513" s="160">
        <v>0</v>
      </c>
      <c r="L513" s="161">
        <v>6747.9935032108297</v>
      </c>
      <c r="M513" s="162">
        <v>0</v>
      </c>
      <c r="N513" s="163">
        <v>5.0178309705823674</v>
      </c>
      <c r="O513" s="164">
        <v>383.66659481436136</v>
      </c>
      <c r="P513" s="170">
        <f t="shared" si="192"/>
        <v>39967.031399883934</v>
      </c>
      <c r="Q513" s="86">
        <f t="shared" si="207"/>
        <v>-0.94506059310872403</v>
      </c>
      <c r="R513" s="86">
        <f t="shared" si="208"/>
        <v>0</v>
      </c>
      <c r="S513" s="86">
        <f t="shared" si="209"/>
        <v>0</v>
      </c>
      <c r="T513" s="86">
        <f t="shared" si="210"/>
        <v>0</v>
      </c>
      <c r="U513" s="86">
        <f t="shared" si="211"/>
        <v>-8.8357360441388269E-2</v>
      </c>
      <c r="V513" s="86">
        <f t="shared" si="212"/>
        <v>0</v>
      </c>
      <c r="W513" s="86">
        <f t="shared" si="213"/>
        <v>0</v>
      </c>
      <c r="X513" s="86">
        <f t="shared" si="214"/>
        <v>0</v>
      </c>
      <c r="Y513" s="86">
        <f t="shared" si="215"/>
        <v>0</v>
      </c>
      <c r="Z513" s="86">
        <f t="shared" si="216"/>
        <v>0</v>
      </c>
      <c r="AA513" s="86">
        <f t="shared" si="217"/>
        <v>0</v>
      </c>
      <c r="AB513" s="86">
        <f t="shared" si="218"/>
        <v>0</v>
      </c>
      <c r="AD513" s="170">
        <f t="shared" si="193"/>
        <v>-5595.0511504871447</v>
      </c>
      <c r="AE513" s="170">
        <f t="shared" si="194"/>
        <v>0</v>
      </c>
      <c r="AF513" s="170">
        <f t="shared" si="195"/>
        <v>0</v>
      </c>
      <c r="AG513" s="170">
        <f t="shared" si="196"/>
        <v>0</v>
      </c>
      <c r="AH513" s="170">
        <f t="shared" si="197"/>
        <v>-157.48213795501835</v>
      </c>
      <c r="AI513" s="170">
        <f t="shared" si="198"/>
        <v>0</v>
      </c>
      <c r="AJ513" s="170">
        <f t="shared" si="199"/>
        <v>0</v>
      </c>
      <c r="AK513" s="170">
        <f t="shared" si="200"/>
        <v>0</v>
      </c>
      <c r="AL513" s="170">
        <f t="shared" si="201"/>
        <v>0</v>
      </c>
      <c r="AM513" s="170">
        <f t="shared" si="202"/>
        <v>0</v>
      </c>
      <c r="AN513" s="170">
        <f t="shared" si="203"/>
        <v>0</v>
      </c>
      <c r="AO513" s="170">
        <f t="shared" si="204"/>
        <v>0</v>
      </c>
      <c r="AP513" s="170">
        <f t="shared" si="205"/>
        <v>5752.5332884421632</v>
      </c>
      <c r="AQ513" s="170">
        <f t="shared" si="206"/>
        <v>0</v>
      </c>
      <c r="AR513" s="170"/>
      <c r="AS513" s="170">
        <f>'Projection - England'!$B$13*'Eng19'!AP513</f>
        <v>0</v>
      </c>
      <c r="AT513" s="170">
        <f>'Projection - England'!$B$13*'Eng19'!AQ513</f>
        <v>0</v>
      </c>
      <c r="AU513" s="170">
        <f>'Projection - England'!$C$13*'Eng19'!AP513</f>
        <v>3187.4811694194991</v>
      </c>
      <c r="AV513" s="170">
        <f>'Projection - England'!$C$13*'Eng19'!AQ513</f>
        <v>0</v>
      </c>
      <c r="AW513" s="170">
        <f>'Projection - England'!$D$13*'Eng19'!AP513</f>
        <v>0</v>
      </c>
      <c r="AX513" s="170">
        <f>'Projection - England'!$D$13*'Eng19'!AQ513</f>
        <v>0</v>
      </c>
      <c r="AY513" s="170">
        <f>'Projection - England'!$E$13*'Eng19'!AP513</f>
        <v>631.47508056611241</v>
      </c>
      <c r="AZ513" s="170">
        <f>'Projection - England'!$E$13*'Eng19'!AQ513</f>
        <v>0</v>
      </c>
      <c r="BA513" s="170">
        <f>'Projection - England'!$F$13*'Eng19'!AP513</f>
        <v>1295.9528750734362</v>
      </c>
      <c r="BB513" s="170">
        <f>'Projection - England'!$F$13*'Eng19'!AQ513</f>
        <v>0</v>
      </c>
      <c r="BC513" s="170">
        <f>'Projection - England'!$G$13*'Eng19'!AP513</f>
        <v>637.62416338311698</v>
      </c>
      <c r="BD513" s="170">
        <f>'Projection - England'!$G$13*'Eng19'!AQ513</f>
        <v>0</v>
      </c>
    </row>
    <row r="514" spans="1:56" ht="19.95" customHeight="1">
      <c r="A514" s="132" t="s">
        <v>540</v>
      </c>
      <c r="B514" s="20" t="s">
        <v>518</v>
      </c>
      <c r="C514" s="20" t="s">
        <v>21</v>
      </c>
      <c r="D514" s="153">
        <v>6482.2361375329501</v>
      </c>
      <c r="E514" s="154">
        <v>9420.8345949073337</v>
      </c>
      <c r="F514" s="155">
        <v>10611.57794083646</v>
      </c>
      <c r="G514" s="156">
        <v>9204.7857821623347</v>
      </c>
      <c r="H514" s="157">
        <v>3107.0328261948098</v>
      </c>
      <c r="I514" s="158">
        <v>0</v>
      </c>
      <c r="J514" s="159">
        <v>1138.3408022698</v>
      </c>
      <c r="K514" s="160">
        <v>0</v>
      </c>
      <c r="L514" s="161">
        <v>4428.3103481107</v>
      </c>
      <c r="M514" s="162">
        <v>0</v>
      </c>
      <c r="N514" s="163">
        <v>5.260194825239477</v>
      </c>
      <c r="O514" s="164">
        <v>402.19789157734982</v>
      </c>
      <c r="P514" s="170">
        <f t="shared" si="192"/>
        <v>44800.57651841698</v>
      </c>
      <c r="Q514" s="86">
        <f t="shared" si="207"/>
        <v>-0.94506059310872403</v>
      </c>
      <c r="R514" s="86">
        <f t="shared" si="208"/>
        <v>0</v>
      </c>
      <c r="S514" s="86">
        <f t="shared" si="209"/>
        <v>0</v>
      </c>
      <c r="T514" s="86">
        <f t="shared" si="210"/>
        <v>0</v>
      </c>
      <c r="U514" s="86">
        <f t="shared" si="211"/>
        <v>-8.8357360441388269E-2</v>
      </c>
      <c r="V514" s="86">
        <f t="shared" si="212"/>
        <v>0</v>
      </c>
      <c r="W514" s="86">
        <f t="shared" si="213"/>
        <v>0</v>
      </c>
      <c r="X514" s="86">
        <f t="shared" si="214"/>
        <v>0</v>
      </c>
      <c r="Y514" s="86">
        <f t="shared" si="215"/>
        <v>0</v>
      </c>
      <c r="Z514" s="86">
        <f t="shared" si="216"/>
        <v>0</v>
      </c>
      <c r="AA514" s="86">
        <f t="shared" si="217"/>
        <v>0</v>
      </c>
      <c r="AB514" s="86">
        <f t="shared" si="218"/>
        <v>0</v>
      </c>
      <c r="AD514" s="170">
        <f t="shared" si="193"/>
        <v>-6126.105928807694</v>
      </c>
      <c r="AE514" s="170">
        <f t="shared" si="194"/>
        <v>0</v>
      </c>
      <c r="AF514" s="170">
        <f t="shared" si="195"/>
        <v>0</v>
      </c>
      <c r="AG514" s="170">
        <f t="shared" si="196"/>
        <v>0</v>
      </c>
      <c r="AH514" s="170">
        <f t="shared" si="197"/>
        <v>-274.52921932732011</v>
      </c>
      <c r="AI514" s="170">
        <f t="shared" si="198"/>
        <v>0</v>
      </c>
      <c r="AJ514" s="170">
        <f t="shared" si="199"/>
        <v>0</v>
      </c>
      <c r="AK514" s="170">
        <f t="shared" si="200"/>
        <v>0</v>
      </c>
      <c r="AL514" s="170">
        <f t="shared" si="201"/>
        <v>0</v>
      </c>
      <c r="AM514" s="170">
        <f t="shared" si="202"/>
        <v>0</v>
      </c>
      <c r="AN514" s="170">
        <f t="shared" si="203"/>
        <v>0</v>
      </c>
      <c r="AO514" s="170">
        <f t="shared" si="204"/>
        <v>0</v>
      </c>
      <c r="AP514" s="170">
        <f t="shared" si="205"/>
        <v>6400.6351481350139</v>
      </c>
      <c r="AQ514" s="170">
        <f t="shared" si="206"/>
        <v>0</v>
      </c>
      <c r="AR514" s="170"/>
      <c r="AS514" s="170">
        <f>'Projection - England'!$B$13*'Eng19'!AP514</f>
        <v>0</v>
      </c>
      <c r="AT514" s="170">
        <f>'Projection - England'!$B$13*'Eng19'!AQ514</f>
        <v>0</v>
      </c>
      <c r="AU514" s="170">
        <f>'Projection - England'!$C$13*'Eng19'!AP514</f>
        <v>3546.5946886384659</v>
      </c>
      <c r="AV514" s="170">
        <f>'Projection - England'!$C$13*'Eng19'!AQ514</f>
        <v>0</v>
      </c>
      <c r="AW514" s="170">
        <f>'Projection - England'!$D$13*'Eng19'!AP514</f>
        <v>0</v>
      </c>
      <c r="AX514" s="170">
        <f>'Projection - England'!$D$13*'Eng19'!AQ514</f>
        <v>0</v>
      </c>
      <c r="AY514" s="170">
        <f>'Projection - England'!$E$13*'Eng19'!AP514</f>
        <v>702.61941881563882</v>
      </c>
      <c r="AZ514" s="170">
        <f>'Projection - England'!$E$13*'Eng19'!AQ514</f>
        <v>0</v>
      </c>
      <c r="BA514" s="170">
        <f>'Projection - England'!$F$13*'Eng19'!AP514</f>
        <v>1441.9597604393869</v>
      </c>
      <c r="BB514" s="170">
        <f>'Projection - England'!$F$13*'Eng19'!AQ514</f>
        <v>0</v>
      </c>
      <c r="BC514" s="170">
        <f>'Projection - England'!$G$13*'Eng19'!AP514</f>
        <v>709.46128024152404</v>
      </c>
      <c r="BD514" s="170">
        <f>'Projection - England'!$G$13*'Eng19'!AQ514</f>
        <v>0</v>
      </c>
    </row>
    <row r="515" spans="1:56" ht="19.95" customHeight="1">
      <c r="A515" s="132" t="s">
        <v>541</v>
      </c>
      <c r="B515" s="20" t="s">
        <v>518</v>
      </c>
      <c r="C515" s="20" t="s">
        <v>21</v>
      </c>
      <c r="D515" s="153">
        <v>8093.7364841831823</v>
      </c>
      <c r="E515" s="154">
        <v>11762.877972118456</v>
      </c>
      <c r="F515" s="155">
        <v>8302.2219269594989</v>
      </c>
      <c r="G515" s="156">
        <v>7201.5844184252728</v>
      </c>
      <c r="H515" s="157">
        <v>2965.2942959739298</v>
      </c>
      <c r="I515" s="158">
        <v>0</v>
      </c>
      <c r="J515" s="159">
        <v>429.38484030538899</v>
      </c>
      <c r="K515" s="160">
        <v>0</v>
      </c>
      <c r="L515" s="161">
        <v>4996.6961486784803</v>
      </c>
      <c r="M515" s="162">
        <v>0</v>
      </c>
      <c r="N515" s="163">
        <v>6.8919151205188518</v>
      </c>
      <c r="O515" s="164">
        <v>526.96027856278954</v>
      </c>
      <c r="P515" s="170">
        <f t="shared" si="192"/>
        <v>44285.648280327514</v>
      </c>
      <c r="Q515" s="86">
        <f t="shared" si="207"/>
        <v>-0.94506059310872403</v>
      </c>
      <c r="R515" s="86">
        <f t="shared" si="208"/>
        <v>0</v>
      </c>
      <c r="S515" s="86">
        <f t="shared" si="209"/>
        <v>0</v>
      </c>
      <c r="T515" s="86">
        <f t="shared" si="210"/>
        <v>0</v>
      </c>
      <c r="U515" s="86">
        <f t="shared" si="211"/>
        <v>-8.8357360441388269E-2</v>
      </c>
      <c r="V515" s="86">
        <f t="shared" si="212"/>
        <v>0</v>
      </c>
      <c r="W515" s="86">
        <f t="shared" si="213"/>
        <v>0</v>
      </c>
      <c r="X515" s="86">
        <f t="shared" si="214"/>
        <v>0</v>
      </c>
      <c r="Y515" s="86">
        <f t="shared" si="215"/>
        <v>0</v>
      </c>
      <c r="Z515" s="86">
        <f t="shared" si="216"/>
        <v>0</v>
      </c>
      <c r="AA515" s="86">
        <f t="shared" si="217"/>
        <v>0</v>
      </c>
      <c r="AB515" s="86">
        <f t="shared" si="218"/>
        <v>0</v>
      </c>
      <c r="AD515" s="170">
        <f t="shared" si="193"/>
        <v>-7649.0714022078773</v>
      </c>
      <c r="AE515" s="170">
        <f t="shared" si="194"/>
        <v>0</v>
      </c>
      <c r="AF515" s="170">
        <f t="shared" si="195"/>
        <v>0</v>
      </c>
      <c r="AG515" s="170">
        <f t="shared" si="196"/>
        <v>0</v>
      </c>
      <c r="AH515" s="170">
        <f t="shared" si="197"/>
        <v>-262.00557692416118</v>
      </c>
      <c r="AI515" s="170">
        <f t="shared" si="198"/>
        <v>0</v>
      </c>
      <c r="AJ515" s="170">
        <f t="shared" si="199"/>
        <v>0</v>
      </c>
      <c r="AK515" s="170">
        <f t="shared" si="200"/>
        <v>0</v>
      </c>
      <c r="AL515" s="170">
        <f t="shared" si="201"/>
        <v>0</v>
      </c>
      <c r="AM515" s="170">
        <f t="shared" si="202"/>
        <v>0</v>
      </c>
      <c r="AN515" s="170">
        <f t="shared" si="203"/>
        <v>0</v>
      </c>
      <c r="AO515" s="170">
        <f t="shared" si="204"/>
        <v>0</v>
      </c>
      <c r="AP515" s="170">
        <f t="shared" si="205"/>
        <v>7911.0769791320381</v>
      </c>
      <c r="AQ515" s="170">
        <f t="shared" si="206"/>
        <v>0</v>
      </c>
      <c r="AR515" s="170"/>
      <c r="AS515" s="170">
        <f>'Projection - England'!$B$13*'Eng19'!AP515</f>
        <v>0</v>
      </c>
      <c r="AT515" s="170">
        <f>'Projection - England'!$B$13*'Eng19'!AQ515</f>
        <v>0</v>
      </c>
      <c r="AU515" s="170">
        <f>'Projection - England'!$C$13*'Eng19'!AP515</f>
        <v>4383.5311568688539</v>
      </c>
      <c r="AV515" s="170">
        <f>'Projection - England'!$C$13*'Eng19'!AQ515</f>
        <v>0</v>
      </c>
      <c r="AW515" s="170">
        <f>'Projection - England'!$D$13*'Eng19'!AP515</f>
        <v>0</v>
      </c>
      <c r="AX515" s="170">
        <f>'Projection - England'!$D$13*'Eng19'!AQ515</f>
        <v>0</v>
      </c>
      <c r="AY515" s="170">
        <f>'Projection - England'!$E$13*'Eng19'!AP515</f>
        <v>868.42573910858425</v>
      </c>
      <c r="AZ515" s="170">
        <f>'Projection - England'!$E$13*'Eng19'!AQ515</f>
        <v>0</v>
      </c>
      <c r="BA515" s="170">
        <f>'Projection - England'!$F$13*'Eng19'!AP515</f>
        <v>1782.2379188369503</v>
      </c>
      <c r="BB515" s="170">
        <f>'Projection - England'!$F$13*'Eng19'!AQ515</f>
        <v>0</v>
      </c>
      <c r="BC515" s="170">
        <f>'Projection - England'!$G$13*'Eng19'!AP515</f>
        <v>876.8821643176517</v>
      </c>
      <c r="BD515" s="170">
        <f>'Projection - England'!$G$13*'Eng19'!AQ515</f>
        <v>0</v>
      </c>
    </row>
    <row r="516" spans="1:56" ht="19.95" customHeight="1">
      <c r="A516" s="132" t="s">
        <v>542</v>
      </c>
      <c r="B516" s="20" t="s">
        <v>518</v>
      </c>
      <c r="C516" s="20" t="s">
        <v>21</v>
      </c>
      <c r="D516" s="153">
        <v>5206.6500416564022</v>
      </c>
      <c r="E516" s="154">
        <v>7566.9858047905773</v>
      </c>
      <c r="F516" s="155">
        <v>13323.339368341407</v>
      </c>
      <c r="G516" s="156">
        <v>11557.045094743535</v>
      </c>
      <c r="H516" s="157">
        <v>1393.4051417964499</v>
      </c>
      <c r="I516" s="158">
        <v>0</v>
      </c>
      <c r="J516" s="159">
        <v>881.06282481855499</v>
      </c>
      <c r="K516" s="160">
        <v>0</v>
      </c>
      <c r="L516" s="161">
        <v>3261.9771321293802</v>
      </c>
      <c r="M516" s="162">
        <v>0</v>
      </c>
      <c r="N516" s="163">
        <v>5.6143576454641915</v>
      </c>
      <c r="O516" s="164">
        <v>429.27740940927413</v>
      </c>
      <c r="P516" s="170">
        <f t="shared" ref="P516:P545" si="219">O516+N516+M516+L516+K516+J516+I516+H516+G516+F516+E516+D516</f>
        <v>43625.357175331046</v>
      </c>
      <c r="Q516" s="86">
        <f t="shared" si="207"/>
        <v>-0.94506059310872403</v>
      </c>
      <c r="R516" s="86">
        <f t="shared" si="208"/>
        <v>0</v>
      </c>
      <c r="S516" s="86">
        <f t="shared" si="209"/>
        <v>0</v>
      </c>
      <c r="T516" s="86">
        <f t="shared" si="210"/>
        <v>0</v>
      </c>
      <c r="U516" s="86">
        <f t="shared" si="211"/>
        <v>-8.8357360441388269E-2</v>
      </c>
      <c r="V516" s="86">
        <f t="shared" si="212"/>
        <v>0</v>
      </c>
      <c r="W516" s="86">
        <f t="shared" si="213"/>
        <v>0</v>
      </c>
      <c r="X516" s="86">
        <f t="shared" si="214"/>
        <v>0</v>
      </c>
      <c r="Y516" s="86">
        <f t="shared" si="215"/>
        <v>0</v>
      </c>
      <c r="Z516" s="86">
        <f t="shared" si="216"/>
        <v>0</v>
      </c>
      <c r="AA516" s="86">
        <f t="shared" si="217"/>
        <v>0</v>
      </c>
      <c r="AB516" s="86">
        <f t="shared" si="218"/>
        <v>0</v>
      </c>
      <c r="AD516" s="170">
        <f t="shared" ref="AD516:AD545" si="220">Q516*D516</f>
        <v>-4920.599776477362</v>
      </c>
      <c r="AE516" s="170">
        <f t="shared" ref="AE516:AE545" si="221">R516*E516</f>
        <v>0</v>
      </c>
      <c r="AF516" s="170">
        <f t="shared" ref="AF516:AF545" si="222">S516*F516</f>
        <v>0</v>
      </c>
      <c r="AG516" s="170">
        <f t="shared" ref="AG516:AG545" si="223">T516*G516</f>
        <v>0</v>
      </c>
      <c r="AH516" s="170">
        <f t="shared" ref="AH516:AH545" si="224">U516*H516</f>
        <v>-123.11760035459265</v>
      </c>
      <c r="AI516" s="170">
        <f t="shared" ref="AI516:AI545" si="225">V516*I516</f>
        <v>0</v>
      </c>
      <c r="AJ516" s="170">
        <f t="shared" ref="AJ516:AJ545" si="226">W516*J516</f>
        <v>0</v>
      </c>
      <c r="AK516" s="170">
        <f t="shared" ref="AK516:AK545" si="227">X516*K516</f>
        <v>0</v>
      </c>
      <c r="AL516" s="170">
        <f t="shared" ref="AL516:AL545" si="228">Y516*L516</f>
        <v>0</v>
      </c>
      <c r="AM516" s="170">
        <f t="shared" ref="AM516:AM545" si="229">Z516*M516</f>
        <v>0</v>
      </c>
      <c r="AN516" s="170">
        <f t="shared" ref="AN516:AN545" si="230">AA516*N516</f>
        <v>0</v>
      </c>
      <c r="AO516" s="170">
        <f t="shared" ref="AO516:AO545" si="231">AB516*O516</f>
        <v>0</v>
      </c>
      <c r="AP516" s="170">
        <f t="shared" ref="AP516:AP545" si="232">-(AD516+AF516+AH516+AJ516+AL516+AN516)</f>
        <v>5043.7173768319544</v>
      </c>
      <c r="AQ516" s="170">
        <f t="shared" ref="AQ516:AQ545" si="233">-(AE516+AG516+AI516+AK516+AM516+AO516)</f>
        <v>0</v>
      </c>
      <c r="AR516" s="170"/>
      <c r="AS516" s="170">
        <f>'Projection - England'!$B$13*'Eng19'!AP516</f>
        <v>0</v>
      </c>
      <c r="AT516" s="170">
        <f>'Projection - England'!$B$13*'Eng19'!AQ516</f>
        <v>0</v>
      </c>
      <c r="AU516" s="170">
        <f>'Projection - England'!$C$13*'Eng19'!AP516</f>
        <v>2794.7259679186477</v>
      </c>
      <c r="AV516" s="170">
        <f>'Projection - England'!$C$13*'Eng19'!AQ516</f>
        <v>0</v>
      </c>
      <c r="AW516" s="170">
        <f>'Projection - England'!$D$13*'Eng19'!AP516</f>
        <v>0</v>
      </c>
      <c r="AX516" s="170">
        <f>'Projection - England'!$D$13*'Eng19'!AQ516</f>
        <v>0</v>
      </c>
      <c r="AY516" s="170">
        <f>'Projection - England'!$E$13*'Eng19'!AP516</f>
        <v>553.66595501269671</v>
      </c>
      <c r="AZ516" s="170">
        <f>'Projection - England'!$E$13*'Eng19'!AQ516</f>
        <v>0</v>
      </c>
      <c r="BA516" s="170">
        <f>'Projection - England'!$F$13*'Eng19'!AP516</f>
        <v>1136.2680940405894</v>
      </c>
      <c r="BB516" s="170">
        <f>'Projection - England'!$F$13*'Eng19'!AQ516</f>
        <v>0</v>
      </c>
      <c r="BC516" s="170">
        <f>'Projection - England'!$G$13*'Eng19'!AP516</f>
        <v>559.05735986002173</v>
      </c>
      <c r="BD516" s="170">
        <f>'Projection - England'!$G$13*'Eng19'!AQ516</f>
        <v>0</v>
      </c>
    </row>
    <row r="517" spans="1:56" ht="19.95" customHeight="1">
      <c r="A517" s="132" t="s">
        <v>543</v>
      </c>
      <c r="B517" s="20" t="s">
        <v>518</v>
      </c>
      <c r="C517" s="20" t="s">
        <v>21</v>
      </c>
      <c r="D517" s="153">
        <v>7865.5999544914866</v>
      </c>
      <c r="E517" s="154">
        <v>11431.320085969064</v>
      </c>
      <c r="F517" s="155">
        <v>11566.233983357241</v>
      </c>
      <c r="G517" s="156">
        <v>10032.881699286416</v>
      </c>
      <c r="H517" s="157">
        <v>2285.0288012839301</v>
      </c>
      <c r="I517" s="158">
        <v>0</v>
      </c>
      <c r="J517" s="159">
        <v>1059.6682752284401</v>
      </c>
      <c r="K517" s="160">
        <v>0</v>
      </c>
      <c r="L517" s="161">
        <v>2459.0399634215801</v>
      </c>
      <c r="M517" s="162">
        <v>0</v>
      </c>
      <c r="N517" s="163">
        <v>4.4940035827724936</v>
      </c>
      <c r="O517" s="164">
        <v>343.61441463337155</v>
      </c>
      <c r="P517" s="170">
        <f t="shared" si="219"/>
        <v>47047.881181254299</v>
      </c>
      <c r="Q517" s="86">
        <f t="shared" ref="Q517:Q545" si="234">Q516</f>
        <v>-0.94506059310872403</v>
      </c>
      <c r="R517" s="86">
        <f t="shared" ref="R517:R545" si="235">R516</f>
        <v>0</v>
      </c>
      <c r="S517" s="86">
        <f t="shared" ref="S517:S545" si="236">S516</f>
        <v>0</v>
      </c>
      <c r="T517" s="86">
        <f t="shared" ref="T517:T545" si="237">T516</f>
        <v>0</v>
      </c>
      <c r="U517" s="86">
        <f t="shared" ref="U517:U545" si="238">U516</f>
        <v>-8.8357360441388269E-2</v>
      </c>
      <c r="V517" s="86">
        <f t="shared" ref="V517:V545" si="239">V516</f>
        <v>0</v>
      </c>
      <c r="W517" s="86">
        <f t="shared" ref="W517:W545" si="240">W516</f>
        <v>0</v>
      </c>
      <c r="X517" s="86">
        <f t="shared" ref="X517:X545" si="241">X516</f>
        <v>0</v>
      </c>
      <c r="Y517" s="86">
        <f t="shared" ref="Y517:Y545" si="242">Y516</f>
        <v>0</v>
      </c>
      <c r="Z517" s="86">
        <f t="shared" ref="Z517:Z545" si="243">Z516</f>
        <v>0</v>
      </c>
      <c r="AA517" s="86">
        <f t="shared" ref="AA517:AA545" si="244">AA516</f>
        <v>0</v>
      </c>
      <c r="AB517" s="86">
        <f t="shared" ref="AB517:AB545" si="245">AB516</f>
        <v>0</v>
      </c>
      <c r="AD517" s="170">
        <f t="shared" si="220"/>
        <v>-7433.468558147677</v>
      </c>
      <c r="AE517" s="170">
        <f t="shared" si="221"/>
        <v>0</v>
      </c>
      <c r="AF517" s="170">
        <f t="shared" si="222"/>
        <v>0</v>
      </c>
      <c r="AG517" s="170">
        <f t="shared" si="223"/>
        <v>0</v>
      </c>
      <c r="AH517" s="170">
        <f t="shared" si="224"/>
        <v>-201.89911341399758</v>
      </c>
      <c r="AI517" s="170">
        <f t="shared" si="225"/>
        <v>0</v>
      </c>
      <c r="AJ517" s="170">
        <f t="shared" si="226"/>
        <v>0</v>
      </c>
      <c r="AK517" s="170">
        <f t="shared" si="227"/>
        <v>0</v>
      </c>
      <c r="AL517" s="170">
        <f t="shared" si="228"/>
        <v>0</v>
      </c>
      <c r="AM517" s="170">
        <f t="shared" si="229"/>
        <v>0</v>
      </c>
      <c r="AN517" s="170">
        <f t="shared" si="230"/>
        <v>0</v>
      </c>
      <c r="AO517" s="170">
        <f t="shared" si="231"/>
        <v>0</v>
      </c>
      <c r="AP517" s="170">
        <f t="shared" si="232"/>
        <v>7635.3676715616748</v>
      </c>
      <c r="AQ517" s="170">
        <f t="shared" si="233"/>
        <v>0</v>
      </c>
      <c r="AR517" s="170"/>
      <c r="AS517" s="170">
        <f>'Projection - England'!$B$13*'Eng19'!AP517</f>
        <v>0</v>
      </c>
      <c r="AT517" s="170">
        <f>'Projection - England'!$B$13*'Eng19'!AQ517</f>
        <v>0</v>
      </c>
      <c r="AU517" s="170">
        <f>'Projection - England'!$C$13*'Eng19'!AP517</f>
        <v>4230.7605109553533</v>
      </c>
      <c r="AV517" s="170">
        <f>'Projection - England'!$C$13*'Eng19'!AQ517</f>
        <v>0</v>
      </c>
      <c r="AW517" s="170">
        <f>'Projection - England'!$D$13*'Eng19'!AP517</f>
        <v>0</v>
      </c>
      <c r="AX517" s="170">
        <f>'Projection - England'!$D$13*'Eng19'!AQ517</f>
        <v>0</v>
      </c>
      <c r="AY517" s="170">
        <f>'Projection - England'!$E$13*'Eng19'!AP517</f>
        <v>838.16019374257553</v>
      </c>
      <c r="AZ517" s="170">
        <f>'Projection - England'!$E$13*'Eng19'!AQ517</f>
        <v>0</v>
      </c>
      <c r="BA517" s="170">
        <f>'Projection - England'!$F$13*'Eng19'!AP517</f>
        <v>1720.1250631759133</v>
      </c>
      <c r="BB517" s="170">
        <f>'Projection - England'!$F$13*'Eng19'!AQ517</f>
        <v>0</v>
      </c>
      <c r="BC517" s="170">
        <f>'Projection - England'!$G$13*'Eng19'!AP517</f>
        <v>846.32190368783461</v>
      </c>
      <c r="BD517" s="170">
        <f>'Projection - England'!$G$13*'Eng19'!AQ517</f>
        <v>0</v>
      </c>
    </row>
    <row r="518" spans="1:56" ht="19.95" customHeight="1">
      <c r="A518" s="132" t="s">
        <v>544</v>
      </c>
      <c r="B518" s="20" t="s">
        <v>518</v>
      </c>
      <c r="C518" s="20" t="s">
        <v>21</v>
      </c>
      <c r="D518" s="153">
        <v>5053.3133455691759</v>
      </c>
      <c r="E518" s="154">
        <v>7344.1368340776544</v>
      </c>
      <c r="F518" s="155">
        <v>15443.124284378615</v>
      </c>
      <c r="G518" s="156">
        <v>13395.807073892078</v>
      </c>
      <c r="H518" s="157">
        <v>5591.9381902360301</v>
      </c>
      <c r="I518" s="158">
        <v>0</v>
      </c>
      <c r="J518" s="159">
        <v>1913.0315900793501</v>
      </c>
      <c r="K518" s="160">
        <v>0</v>
      </c>
      <c r="L518" s="161">
        <v>1784.7987756385501</v>
      </c>
      <c r="M518" s="162">
        <v>0</v>
      </c>
      <c r="N518" s="163">
        <v>3.5659272883662569</v>
      </c>
      <c r="O518" s="164">
        <v>272.65310212797124</v>
      </c>
      <c r="P518" s="170">
        <f t="shared" si="219"/>
        <v>50802.369123287797</v>
      </c>
      <c r="Q518" s="86">
        <f t="shared" si="234"/>
        <v>-0.94506059310872403</v>
      </c>
      <c r="R518" s="86">
        <f t="shared" si="235"/>
        <v>0</v>
      </c>
      <c r="S518" s="86">
        <f t="shared" si="236"/>
        <v>0</v>
      </c>
      <c r="T518" s="86">
        <f t="shared" si="237"/>
        <v>0</v>
      </c>
      <c r="U518" s="86">
        <f t="shared" si="238"/>
        <v>-8.8357360441388269E-2</v>
      </c>
      <c r="V518" s="86">
        <f t="shared" si="239"/>
        <v>0</v>
      </c>
      <c r="W518" s="86">
        <f t="shared" si="240"/>
        <v>0</v>
      </c>
      <c r="X518" s="86">
        <f t="shared" si="241"/>
        <v>0</v>
      </c>
      <c r="Y518" s="86">
        <f t="shared" si="242"/>
        <v>0</v>
      </c>
      <c r="Z518" s="86">
        <f t="shared" si="243"/>
        <v>0</v>
      </c>
      <c r="AA518" s="86">
        <f t="shared" si="244"/>
        <v>0</v>
      </c>
      <c r="AB518" s="86">
        <f t="shared" si="245"/>
        <v>0</v>
      </c>
      <c r="AD518" s="170">
        <f t="shared" si="220"/>
        <v>-4775.6873075278363</v>
      </c>
      <c r="AE518" s="170">
        <f t="shared" si="221"/>
        <v>0</v>
      </c>
      <c r="AF518" s="170">
        <f t="shared" si="222"/>
        <v>0</v>
      </c>
      <c r="AG518" s="170">
        <f t="shared" si="223"/>
        <v>0</v>
      </c>
      <c r="AH518" s="170">
        <f t="shared" si="224"/>
        <v>-494.08889824064931</v>
      </c>
      <c r="AI518" s="170">
        <f t="shared" si="225"/>
        <v>0</v>
      </c>
      <c r="AJ518" s="170">
        <f t="shared" si="226"/>
        <v>0</v>
      </c>
      <c r="AK518" s="170">
        <f t="shared" si="227"/>
        <v>0</v>
      </c>
      <c r="AL518" s="170">
        <f t="shared" si="228"/>
        <v>0</v>
      </c>
      <c r="AM518" s="170">
        <f t="shared" si="229"/>
        <v>0</v>
      </c>
      <c r="AN518" s="170">
        <f t="shared" si="230"/>
        <v>0</v>
      </c>
      <c r="AO518" s="170">
        <f t="shared" si="231"/>
        <v>0</v>
      </c>
      <c r="AP518" s="170">
        <f t="shared" si="232"/>
        <v>5269.7762057684859</v>
      </c>
      <c r="AQ518" s="170">
        <f t="shared" si="233"/>
        <v>0</v>
      </c>
      <c r="AR518" s="170"/>
      <c r="AS518" s="170">
        <f>'Projection - England'!$B$13*'Eng19'!AP518</f>
        <v>0</v>
      </c>
      <c r="AT518" s="170">
        <f>'Projection - England'!$B$13*'Eng19'!AQ518</f>
        <v>0</v>
      </c>
      <c r="AU518" s="170">
        <f>'Projection - England'!$C$13*'Eng19'!AP518</f>
        <v>2919.9852622653566</v>
      </c>
      <c r="AV518" s="170">
        <f>'Projection - England'!$C$13*'Eng19'!AQ518</f>
        <v>0</v>
      </c>
      <c r="AW518" s="170">
        <f>'Projection - England'!$D$13*'Eng19'!AP518</f>
        <v>0</v>
      </c>
      <c r="AX518" s="170">
        <f>'Projection - England'!$D$13*'Eng19'!AQ518</f>
        <v>0</v>
      </c>
      <c r="AY518" s="170">
        <f>'Projection - England'!$E$13*'Eng19'!AP518</f>
        <v>578.48119902044334</v>
      </c>
      <c r="AZ518" s="170">
        <f>'Projection - England'!$E$13*'Eng19'!AQ518</f>
        <v>0</v>
      </c>
      <c r="BA518" s="170">
        <f>'Projection - England'!$F$13*'Eng19'!AP518</f>
        <v>1187.1954984738054</v>
      </c>
      <c r="BB518" s="170">
        <f>'Projection - England'!$F$13*'Eng19'!AQ518</f>
        <v>0</v>
      </c>
      <c r="BC518" s="170">
        <f>'Projection - England'!$G$13*'Eng19'!AP518</f>
        <v>584.11424600888176</v>
      </c>
      <c r="BD518" s="170">
        <f>'Projection - England'!$G$13*'Eng19'!AQ518</f>
        <v>0</v>
      </c>
    </row>
    <row r="519" spans="1:56" ht="19.95" customHeight="1">
      <c r="A519" s="132" t="s">
        <v>545</v>
      </c>
      <c r="B519" s="20" t="s">
        <v>518</v>
      </c>
      <c r="C519" s="20" t="s">
        <v>21</v>
      </c>
      <c r="D519" s="153">
        <v>9567.0964051370502</v>
      </c>
      <c r="E519" s="154">
        <v>13904.157589148079</v>
      </c>
      <c r="F519" s="155">
        <v>10616.094881689573</v>
      </c>
      <c r="G519" s="156">
        <v>9208.703905666247</v>
      </c>
      <c r="H519" s="157">
        <v>7893.7687524655103</v>
      </c>
      <c r="I519" s="158">
        <v>0</v>
      </c>
      <c r="J519" s="159">
        <v>1002.73674818738</v>
      </c>
      <c r="K519" s="160">
        <v>0</v>
      </c>
      <c r="L519" s="161">
        <v>878.12395890638004</v>
      </c>
      <c r="M519" s="162">
        <v>0</v>
      </c>
      <c r="N519" s="163">
        <v>6.0424756575015683</v>
      </c>
      <c r="O519" s="164">
        <v>462.0115889422309</v>
      </c>
      <c r="P519" s="170">
        <f t="shared" si="219"/>
        <v>53538.736305799946</v>
      </c>
      <c r="Q519" s="86">
        <f t="shared" si="234"/>
        <v>-0.94506059310872403</v>
      </c>
      <c r="R519" s="86">
        <f t="shared" si="235"/>
        <v>0</v>
      </c>
      <c r="S519" s="86">
        <f t="shared" si="236"/>
        <v>0</v>
      </c>
      <c r="T519" s="86">
        <f t="shared" si="237"/>
        <v>0</v>
      </c>
      <c r="U519" s="86">
        <f t="shared" si="238"/>
        <v>-8.8357360441388269E-2</v>
      </c>
      <c r="V519" s="86">
        <f t="shared" si="239"/>
        <v>0</v>
      </c>
      <c r="W519" s="86">
        <f t="shared" si="240"/>
        <v>0</v>
      </c>
      <c r="X519" s="86">
        <f t="shared" si="241"/>
        <v>0</v>
      </c>
      <c r="Y519" s="86">
        <f t="shared" si="242"/>
        <v>0</v>
      </c>
      <c r="Z519" s="86">
        <f t="shared" si="243"/>
        <v>0</v>
      </c>
      <c r="AA519" s="86">
        <f t="shared" si="244"/>
        <v>0</v>
      </c>
      <c r="AB519" s="86">
        <f t="shared" si="245"/>
        <v>0</v>
      </c>
      <c r="AD519" s="170">
        <f t="shared" si="220"/>
        <v>-9041.4858029671614</v>
      </c>
      <c r="AE519" s="170">
        <f t="shared" si="221"/>
        <v>0</v>
      </c>
      <c r="AF519" s="170">
        <f t="shared" si="222"/>
        <v>0</v>
      </c>
      <c r="AG519" s="170">
        <f t="shared" si="223"/>
        <v>0</v>
      </c>
      <c r="AH519" s="170">
        <f t="shared" si="224"/>
        <v>-697.47257090256289</v>
      </c>
      <c r="AI519" s="170">
        <f t="shared" si="225"/>
        <v>0</v>
      </c>
      <c r="AJ519" s="170">
        <f t="shared" si="226"/>
        <v>0</v>
      </c>
      <c r="AK519" s="170">
        <f t="shared" si="227"/>
        <v>0</v>
      </c>
      <c r="AL519" s="170">
        <f t="shared" si="228"/>
        <v>0</v>
      </c>
      <c r="AM519" s="170">
        <f t="shared" si="229"/>
        <v>0</v>
      </c>
      <c r="AN519" s="170">
        <f t="shared" si="230"/>
        <v>0</v>
      </c>
      <c r="AO519" s="170">
        <f t="shared" si="231"/>
        <v>0</v>
      </c>
      <c r="AP519" s="170">
        <f t="shared" si="232"/>
        <v>9738.9583738697238</v>
      </c>
      <c r="AQ519" s="170">
        <f t="shared" si="233"/>
        <v>0</v>
      </c>
      <c r="AR519" s="170"/>
      <c r="AS519" s="170">
        <f>'Projection - England'!$B$13*'Eng19'!AP519</f>
        <v>0</v>
      </c>
      <c r="AT519" s="170">
        <f>'Projection - England'!$B$13*'Eng19'!AQ519</f>
        <v>0</v>
      </c>
      <c r="AU519" s="170">
        <f>'Projection - England'!$C$13*'Eng19'!AP519</f>
        <v>5396.3610239058244</v>
      </c>
      <c r="AV519" s="170">
        <f>'Projection - England'!$C$13*'Eng19'!AQ519</f>
        <v>0</v>
      </c>
      <c r="AW519" s="170">
        <f>'Projection - England'!$D$13*'Eng19'!AP519</f>
        <v>0</v>
      </c>
      <c r="AX519" s="170">
        <f>'Projection - England'!$D$13*'Eng19'!AQ519</f>
        <v>0</v>
      </c>
      <c r="AY519" s="170">
        <f>'Projection - England'!$E$13*'Eng19'!AP519</f>
        <v>1069.0784764558657</v>
      </c>
      <c r="AZ519" s="170">
        <f>'Projection - England'!$E$13*'Eng19'!AQ519</f>
        <v>0</v>
      </c>
      <c r="BA519" s="170">
        <f>'Projection - England'!$F$13*'Eng19'!AP519</f>
        <v>2194.0300858745532</v>
      </c>
      <c r="BB519" s="170">
        <f>'Projection - England'!$F$13*'Eng19'!AQ519</f>
        <v>0</v>
      </c>
      <c r="BC519" s="170">
        <f>'Projection - England'!$G$13*'Eng19'!AP519</f>
        <v>1079.4887876334831</v>
      </c>
      <c r="BD519" s="170">
        <f>'Projection - England'!$G$13*'Eng19'!AQ519</f>
        <v>0</v>
      </c>
    </row>
    <row r="520" spans="1:56" ht="19.95" customHeight="1">
      <c r="A520" s="132" t="s">
        <v>546</v>
      </c>
      <c r="B520" s="20" t="s">
        <v>518</v>
      </c>
      <c r="C520" s="20" t="s">
        <v>21</v>
      </c>
      <c r="D520" s="153">
        <v>9957.2537276754756</v>
      </c>
      <c r="E520" s="154">
        <v>14471.185312859683</v>
      </c>
      <c r="F520" s="155">
        <v>8829.2060195551476</v>
      </c>
      <c r="G520" s="156">
        <v>7658.7054714859059</v>
      </c>
      <c r="H520" s="157">
        <v>1920.6253979064199</v>
      </c>
      <c r="I520" s="158">
        <v>0</v>
      </c>
      <c r="J520" s="159">
        <v>961.17143582964604</v>
      </c>
      <c r="K520" s="160">
        <v>0</v>
      </c>
      <c r="L520" s="161">
        <v>733.35795570553103</v>
      </c>
      <c r="M520" s="162">
        <v>0</v>
      </c>
      <c r="N520" s="163">
        <v>11.131664041165971</v>
      </c>
      <c r="O520" s="164">
        <v>851.13421761912161</v>
      </c>
      <c r="P520" s="170">
        <f t="shared" si="219"/>
        <v>45393.771202678094</v>
      </c>
      <c r="Q520" s="86">
        <f t="shared" si="234"/>
        <v>-0.94506059310872403</v>
      </c>
      <c r="R520" s="86">
        <f t="shared" si="235"/>
        <v>0</v>
      </c>
      <c r="S520" s="86">
        <f t="shared" si="236"/>
        <v>0</v>
      </c>
      <c r="T520" s="86">
        <f t="shared" si="237"/>
        <v>0</v>
      </c>
      <c r="U520" s="86">
        <f t="shared" si="238"/>
        <v>-8.8357360441388269E-2</v>
      </c>
      <c r="V520" s="86">
        <f t="shared" si="239"/>
        <v>0</v>
      </c>
      <c r="W520" s="86">
        <f t="shared" si="240"/>
        <v>0</v>
      </c>
      <c r="X520" s="86">
        <f t="shared" si="241"/>
        <v>0</v>
      </c>
      <c r="Y520" s="86">
        <f t="shared" si="242"/>
        <v>0</v>
      </c>
      <c r="Z520" s="86">
        <f t="shared" si="243"/>
        <v>0</v>
      </c>
      <c r="AA520" s="86">
        <f t="shared" si="244"/>
        <v>0</v>
      </c>
      <c r="AB520" s="86">
        <f t="shared" si="245"/>
        <v>0</v>
      </c>
      <c r="AD520" s="170">
        <f t="shared" si="220"/>
        <v>-9410.2081136110392</v>
      </c>
      <c r="AE520" s="170">
        <f t="shared" si="221"/>
        <v>0</v>
      </c>
      <c r="AF520" s="170">
        <f t="shared" si="222"/>
        <v>0</v>
      </c>
      <c r="AG520" s="170">
        <f t="shared" si="223"/>
        <v>0</v>
      </c>
      <c r="AH520" s="170">
        <f t="shared" si="224"/>
        <v>-169.70139055570232</v>
      </c>
      <c r="AI520" s="170">
        <f t="shared" si="225"/>
        <v>0</v>
      </c>
      <c r="AJ520" s="170">
        <f t="shared" si="226"/>
        <v>0</v>
      </c>
      <c r="AK520" s="170">
        <f t="shared" si="227"/>
        <v>0</v>
      </c>
      <c r="AL520" s="170">
        <f t="shared" si="228"/>
        <v>0</v>
      </c>
      <c r="AM520" s="170">
        <f t="shared" si="229"/>
        <v>0</v>
      </c>
      <c r="AN520" s="170">
        <f t="shared" si="230"/>
        <v>0</v>
      </c>
      <c r="AO520" s="170">
        <f t="shared" si="231"/>
        <v>0</v>
      </c>
      <c r="AP520" s="170">
        <f t="shared" si="232"/>
        <v>9579.9095041667406</v>
      </c>
      <c r="AQ520" s="170">
        <f t="shared" si="233"/>
        <v>0</v>
      </c>
      <c r="AR520" s="170"/>
      <c r="AS520" s="170">
        <f>'Projection - England'!$B$13*'Eng19'!AP520</f>
        <v>0</v>
      </c>
      <c r="AT520" s="170">
        <f>'Projection - England'!$B$13*'Eng19'!AQ520</f>
        <v>0</v>
      </c>
      <c r="AU520" s="170">
        <f>'Projection - England'!$C$13*'Eng19'!AP520</f>
        <v>5308.2319767929121</v>
      </c>
      <c r="AV520" s="170">
        <f>'Projection - England'!$C$13*'Eng19'!AQ520</f>
        <v>0</v>
      </c>
      <c r="AW520" s="170">
        <f>'Projection - England'!$D$13*'Eng19'!AP520</f>
        <v>0</v>
      </c>
      <c r="AX520" s="170">
        <f>'Projection - England'!$D$13*'Eng19'!AQ520</f>
        <v>0</v>
      </c>
      <c r="AY520" s="170">
        <f>'Projection - England'!$E$13*'Eng19'!AP520</f>
        <v>1051.6191428416764</v>
      </c>
      <c r="AZ520" s="170">
        <f>'Projection - England'!$E$13*'Eng19'!AQ520</f>
        <v>0</v>
      </c>
      <c r="BA520" s="170">
        <f>'Projection - England'!$F$13*'Eng19'!AP520</f>
        <v>2158.198943378969</v>
      </c>
      <c r="BB520" s="170">
        <f>'Projection - England'!$F$13*'Eng19'!AQ520</f>
        <v>0</v>
      </c>
      <c r="BC520" s="170">
        <f>'Projection - England'!$G$13*'Eng19'!AP520</f>
        <v>1061.8594411531851</v>
      </c>
      <c r="BD520" s="170">
        <f>'Projection - England'!$G$13*'Eng19'!AQ520</f>
        <v>0</v>
      </c>
    </row>
    <row r="521" spans="1:56" ht="19.95" customHeight="1">
      <c r="A521" s="132" t="s">
        <v>547</v>
      </c>
      <c r="B521" s="20" t="s">
        <v>518</v>
      </c>
      <c r="C521" s="20" t="s">
        <v>21</v>
      </c>
      <c r="D521" s="153">
        <v>7222.2700125980737</v>
      </c>
      <c r="E521" s="154">
        <v>10496.34875139565</v>
      </c>
      <c r="F521" s="155">
        <v>9811.8155520485416</v>
      </c>
      <c r="G521" s="156">
        <v>8511.0490441892325</v>
      </c>
      <c r="H521" s="157">
        <v>1447.9494015985399</v>
      </c>
      <c r="I521" s="158">
        <v>0</v>
      </c>
      <c r="J521" s="159">
        <v>722.90143920335095</v>
      </c>
      <c r="K521" s="160">
        <v>0</v>
      </c>
      <c r="L521" s="161">
        <v>6759.5291968768697</v>
      </c>
      <c r="M521" s="162">
        <v>0</v>
      </c>
      <c r="N521" s="163">
        <v>50.227653231209068</v>
      </c>
      <c r="O521" s="164">
        <v>3840.4387859437988</v>
      </c>
      <c r="P521" s="170">
        <f t="shared" si="219"/>
        <v>48862.529837085269</v>
      </c>
      <c r="Q521" s="86">
        <f t="shared" si="234"/>
        <v>-0.94506059310872403</v>
      </c>
      <c r="R521" s="86">
        <f t="shared" si="235"/>
        <v>0</v>
      </c>
      <c r="S521" s="86">
        <f t="shared" si="236"/>
        <v>0</v>
      </c>
      <c r="T521" s="86">
        <f t="shared" si="237"/>
        <v>0</v>
      </c>
      <c r="U521" s="86">
        <f t="shared" si="238"/>
        <v>-8.8357360441388269E-2</v>
      </c>
      <c r="V521" s="86">
        <f t="shared" si="239"/>
        <v>0</v>
      </c>
      <c r="W521" s="86">
        <f t="shared" si="240"/>
        <v>0</v>
      </c>
      <c r="X521" s="86">
        <f t="shared" si="241"/>
        <v>0</v>
      </c>
      <c r="Y521" s="86">
        <f t="shared" si="242"/>
        <v>0</v>
      </c>
      <c r="Z521" s="86">
        <f t="shared" si="243"/>
        <v>0</v>
      </c>
      <c r="AA521" s="86">
        <f t="shared" si="244"/>
        <v>0</v>
      </c>
      <c r="AB521" s="86">
        <f t="shared" si="245"/>
        <v>0</v>
      </c>
      <c r="AD521" s="170">
        <f t="shared" si="220"/>
        <v>-6825.4827816972875</v>
      </c>
      <c r="AE521" s="170">
        <f t="shared" si="221"/>
        <v>0</v>
      </c>
      <c r="AF521" s="170">
        <f t="shared" si="222"/>
        <v>0</v>
      </c>
      <c r="AG521" s="170">
        <f t="shared" si="223"/>
        <v>0</v>
      </c>
      <c r="AH521" s="170">
        <f t="shared" si="224"/>
        <v>-127.93698717793464</v>
      </c>
      <c r="AI521" s="170">
        <f t="shared" si="225"/>
        <v>0</v>
      </c>
      <c r="AJ521" s="170">
        <f t="shared" si="226"/>
        <v>0</v>
      </c>
      <c r="AK521" s="170">
        <f t="shared" si="227"/>
        <v>0</v>
      </c>
      <c r="AL521" s="170">
        <f t="shared" si="228"/>
        <v>0</v>
      </c>
      <c r="AM521" s="170">
        <f t="shared" si="229"/>
        <v>0</v>
      </c>
      <c r="AN521" s="170">
        <f t="shared" si="230"/>
        <v>0</v>
      </c>
      <c r="AO521" s="170">
        <f t="shared" si="231"/>
        <v>0</v>
      </c>
      <c r="AP521" s="170">
        <f t="shared" si="232"/>
        <v>6953.419768875222</v>
      </c>
      <c r="AQ521" s="170">
        <f t="shared" si="233"/>
        <v>0</v>
      </c>
      <c r="AR521" s="170"/>
      <c r="AS521" s="170">
        <f>'Projection - England'!$B$13*'Eng19'!AP521</f>
        <v>0</v>
      </c>
      <c r="AT521" s="170">
        <f>'Projection - England'!$B$13*'Eng19'!AQ521</f>
        <v>0</v>
      </c>
      <c r="AU521" s="170">
        <f>'Projection - England'!$C$13*'Eng19'!AP521</f>
        <v>3852.892884755689</v>
      </c>
      <c r="AV521" s="170">
        <f>'Projection - England'!$C$13*'Eng19'!AQ521</f>
        <v>0</v>
      </c>
      <c r="AW521" s="170">
        <f>'Projection - England'!$D$13*'Eng19'!AP521</f>
        <v>0</v>
      </c>
      <c r="AX521" s="170">
        <f>'Projection - England'!$D$13*'Eng19'!AQ521</f>
        <v>0</v>
      </c>
      <c r="AY521" s="170">
        <f>'Projection - England'!$E$13*'Eng19'!AP521</f>
        <v>763.30046061316693</v>
      </c>
      <c r="AZ521" s="170">
        <f>'Projection - England'!$E$13*'Eng19'!AQ521</f>
        <v>0</v>
      </c>
      <c r="BA521" s="170">
        <f>'Projection - England'!$F$13*'Eng19'!AP521</f>
        <v>1566.4932107688251</v>
      </c>
      <c r="BB521" s="170">
        <f>'Projection - England'!$F$13*'Eng19'!AQ521</f>
        <v>0</v>
      </c>
      <c r="BC521" s="170">
        <f>'Projection - England'!$G$13*'Eng19'!AP521</f>
        <v>770.73321273754277</v>
      </c>
      <c r="BD521" s="170">
        <f>'Projection - England'!$G$13*'Eng19'!AQ521</f>
        <v>0</v>
      </c>
    </row>
    <row r="522" spans="1:56" ht="19.95" customHeight="1">
      <c r="A522" s="132" t="s">
        <v>548</v>
      </c>
      <c r="B522" s="20" t="s">
        <v>518</v>
      </c>
      <c r="C522" s="20" t="s">
        <v>21</v>
      </c>
      <c r="D522" s="153">
        <v>10255.256953346998</v>
      </c>
      <c r="E522" s="154">
        <v>14904.28263270967</v>
      </c>
      <c r="F522" s="155">
        <v>9104.0016328742422</v>
      </c>
      <c r="G522" s="156">
        <v>7897.0710348905886</v>
      </c>
      <c r="H522" s="157">
        <v>5065.2139296312098</v>
      </c>
      <c r="I522" s="158">
        <v>0</v>
      </c>
      <c r="J522" s="159">
        <v>14.1656657110046</v>
      </c>
      <c r="K522" s="160">
        <v>0</v>
      </c>
      <c r="L522" s="161">
        <v>4273.4434583888096</v>
      </c>
      <c r="M522" s="162">
        <v>0</v>
      </c>
      <c r="N522" s="163">
        <v>3.3054971243823403</v>
      </c>
      <c r="O522" s="164">
        <v>252.74044369279511</v>
      </c>
      <c r="P522" s="170">
        <f t="shared" si="219"/>
        <v>51769.481248369702</v>
      </c>
      <c r="Q522" s="86">
        <f t="shared" si="234"/>
        <v>-0.94506059310872403</v>
      </c>
      <c r="R522" s="86">
        <f t="shared" si="235"/>
        <v>0</v>
      </c>
      <c r="S522" s="86">
        <f t="shared" si="236"/>
        <v>0</v>
      </c>
      <c r="T522" s="86">
        <f t="shared" si="237"/>
        <v>0</v>
      </c>
      <c r="U522" s="86">
        <f t="shared" si="238"/>
        <v>-8.8357360441388269E-2</v>
      </c>
      <c r="V522" s="86">
        <f t="shared" si="239"/>
        <v>0</v>
      </c>
      <c r="W522" s="86">
        <f t="shared" si="240"/>
        <v>0</v>
      </c>
      <c r="X522" s="86">
        <f t="shared" si="241"/>
        <v>0</v>
      </c>
      <c r="Y522" s="86">
        <f t="shared" si="242"/>
        <v>0</v>
      </c>
      <c r="Z522" s="86">
        <f t="shared" si="243"/>
        <v>0</v>
      </c>
      <c r="AA522" s="86">
        <f t="shared" si="244"/>
        <v>0</v>
      </c>
      <c r="AB522" s="86">
        <f t="shared" si="245"/>
        <v>0</v>
      </c>
      <c r="AD522" s="170">
        <f t="shared" si="220"/>
        <v>-9691.8392188124799</v>
      </c>
      <c r="AE522" s="170">
        <f t="shared" si="221"/>
        <v>0</v>
      </c>
      <c r="AF522" s="170">
        <f t="shared" si="222"/>
        <v>0</v>
      </c>
      <c r="AG522" s="170">
        <f t="shared" si="223"/>
        <v>0</v>
      </c>
      <c r="AH522" s="170">
        <f t="shared" si="224"/>
        <v>-447.5489328931655</v>
      </c>
      <c r="AI522" s="170">
        <f t="shared" si="225"/>
        <v>0</v>
      </c>
      <c r="AJ522" s="170">
        <f t="shared" si="226"/>
        <v>0</v>
      </c>
      <c r="AK522" s="170">
        <f t="shared" si="227"/>
        <v>0</v>
      </c>
      <c r="AL522" s="170">
        <f t="shared" si="228"/>
        <v>0</v>
      </c>
      <c r="AM522" s="170">
        <f t="shared" si="229"/>
        <v>0</v>
      </c>
      <c r="AN522" s="170">
        <f t="shared" si="230"/>
        <v>0</v>
      </c>
      <c r="AO522" s="170">
        <f t="shared" si="231"/>
        <v>0</v>
      </c>
      <c r="AP522" s="170">
        <f t="shared" si="232"/>
        <v>10139.388151705645</v>
      </c>
      <c r="AQ522" s="170">
        <f t="shared" si="233"/>
        <v>0</v>
      </c>
      <c r="AR522" s="170"/>
      <c r="AS522" s="170">
        <f>'Projection - England'!$B$13*'Eng19'!AP522</f>
        <v>0</v>
      </c>
      <c r="AT522" s="170">
        <f>'Projection - England'!$B$13*'Eng19'!AQ522</f>
        <v>0</v>
      </c>
      <c r="AU522" s="170">
        <f>'Projection - England'!$C$13*'Eng19'!AP522</f>
        <v>5618.2393360385449</v>
      </c>
      <c r="AV522" s="170">
        <f>'Projection - England'!$C$13*'Eng19'!AQ522</f>
        <v>0</v>
      </c>
      <c r="AW522" s="170">
        <f>'Projection - England'!$D$13*'Eng19'!AP522</f>
        <v>0</v>
      </c>
      <c r="AX522" s="170">
        <f>'Projection - England'!$D$13*'Eng19'!AQ522</f>
        <v>0</v>
      </c>
      <c r="AY522" s="170">
        <f>'Projection - England'!$E$13*'Eng19'!AP522</f>
        <v>1113.0350106541207</v>
      </c>
      <c r="AZ522" s="170">
        <f>'Projection - England'!$E$13*'Eng19'!AQ522</f>
        <v>0</v>
      </c>
      <c r="BA522" s="170">
        <f>'Projection - England'!$F$13*'Eng19'!AP522</f>
        <v>2284.2404498709016</v>
      </c>
      <c r="BB522" s="170">
        <f>'Projection - England'!$F$13*'Eng19'!AQ522</f>
        <v>0</v>
      </c>
      <c r="BC522" s="170">
        <f>'Projection - England'!$G$13*'Eng19'!AP522</f>
        <v>1123.8733551420808</v>
      </c>
      <c r="BD522" s="170">
        <f>'Projection - England'!$G$13*'Eng19'!AQ522</f>
        <v>0</v>
      </c>
    </row>
    <row r="523" spans="1:56" ht="19.95" customHeight="1">
      <c r="A523" s="132" t="s">
        <v>549</v>
      </c>
      <c r="B523" s="20" t="s">
        <v>518</v>
      </c>
      <c r="C523" s="20" t="s">
        <v>21</v>
      </c>
      <c r="D523" s="153">
        <v>6941.9669526350617</v>
      </c>
      <c r="E523" s="154">
        <v>10088.975630711568</v>
      </c>
      <c r="F523" s="155">
        <v>8817.4383650204618</v>
      </c>
      <c r="G523" s="156">
        <v>7648.4978718476414</v>
      </c>
      <c r="H523" s="157">
        <v>2677.7811974286301</v>
      </c>
      <c r="I523" s="158">
        <v>0</v>
      </c>
      <c r="J523" s="159">
        <v>0</v>
      </c>
      <c r="K523" s="160">
        <v>0</v>
      </c>
      <c r="L523" s="161">
        <v>6848.1717547038197</v>
      </c>
      <c r="M523" s="162">
        <v>0</v>
      </c>
      <c r="N523" s="163">
        <v>24.113516846683339</v>
      </c>
      <c r="O523" s="164">
        <v>1843.7350623813468</v>
      </c>
      <c r="P523" s="170">
        <f t="shared" si="219"/>
        <v>44890.680351575211</v>
      </c>
      <c r="Q523" s="86">
        <f t="shared" si="234"/>
        <v>-0.94506059310872403</v>
      </c>
      <c r="R523" s="86">
        <f t="shared" si="235"/>
        <v>0</v>
      </c>
      <c r="S523" s="86">
        <f t="shared" si="236"/>
        <v>0</v>
      </c>
      <c r="T523" s="86">
        <f t="shared" si="237"/>
        <v>0</v>
      </c>
      <c r="U523" s="86">
        <f t="shared" si="238"/>
        <v>-8.8357360441388269E-2</v>
      </c>
      <c r="V523" s="86">
        <f t="shared" si="239"/>
        <v>0</v>
      </c>
      <c r="W523" s="86">
        <f t="shared" si="240"/>
        <v>0</v>
      </c>
      <c r="X523" s="86">
        <f t="shared" si="241"/>
        <v>0</v>
      </c>
      <c r="Y523" s="86">
        <f t="shared" si="242"/>
        <v>0</v>
      </c>
      <c r="Z523" s="86">
        <f t="shared" si="243"/>
        <v>0</v>
      </c>
      <c r="AA523" s="86">
        <f t="shared" si="244"/>
        <v>0</v>
      </c>
      <c r="AB523" s="86">
        <f t="shared" si="245"/>
        <v>0</v>
      </c>
      <c r="AD523" s="170">
        <f t="shared" si="220"/>
        <v>-6560.5794055984534</v>
      </c>
      <c r="AE523" s="170">
        <f t="shared" si="221"/>
        <v>0</v>
      </c>
      <c r="AF523" s="170">
        <f t="shared" si="222"/>
        <v>0</v>
      </c>
      <c r="AG523" s="170">
        <f t="shared" si="223"/>
        <v>0</v>
      </c>
      <c r="AH523" s="170">
        <f t="shared" si="224"/>
        <v>-236.60167844437376</v>
      </c>
      <c r="AI523" s="170">
        <f t="shared" si="225"/>
        <v>0</v>
      </c>
      <c r="AJ523" s="170">
        <f t="shared" si="226"/>
        <v>0</v>
      </c>
      <c r="AK523" s="170">
        <f t="shared" si="227"/>
        <v>0</v>
      </c>
      <c r="AL523" s="170">
        <f t="shared" si="228"/>
        <v>0</v>
      </c>
      <c r="AM523" s="170">
        <f t="shared" si="229"/>
        <v>0</v>
      </c>
      <c r="AN523" s="170">
        <f t="shared" si="230"/>
        <v>0</v>
      </c>
      <c r="AO523" s="170">
        <f t="shared" si="231"/>
        <v>0</v>
      </c>
      <c r="AP523" s="170">
        <f t="shared" si="232"/>
        <v>6797.181084042827</v>
      </c>
      <c r="AQ523" s="170">
        <f t="shared" si="233"/>
        <v>0</v>
      </c>
      <c r="AR523" s="170"/>
      <c r="AS523" s="170">
        <f>'Projection - England'!$B$13*'Eng19'!AP523</f>
        <v>0</v>
      </c>
      <c r="AT523" s="170">
        <f>'Projection - England'!$B$13*'Eng19'!AQ523</f>
        <v>0</v>
      </c>
      <c r="AU523" s="170">
        <f>'Projection - England'!$C$13*'Eng19'!AP523</f>
        <v>3766.3209622882937</v>
      </c>
      <c r="AV523" s="170">
        <f>'Projection - England'!$C$13*'Eng19'!AQ523</f>
        <v>0</v>
      </c>
      <c r="AW523" s="170">
        <f>'Projection - England'!$D$13*'Eng19'!AP523</f>
        <v>0</v>
      </c>
      <c r="AX523" s="170">
        <f>'Projection - England'!$D$13*'Eng19'!AQ523</f>
        <v>0</v>
      </c>
      <c r="AY523" s="170">
        <f>'Projection - England'!$E$13*'Eng19'!AP523</f>
        <v>746.14961051894727</v>
      </c>
      <c r="AZ523" s="170">
        <f>'Projection - England'!$E$13*'Eng19'!AQ523</f>
        <v>0</v>
      </c>
      <c r="BA523" s="170">
        <f>'Projection - England'!$F$13*'Eng19'!AP523</f>
        <v>1531.2951575540703</v>
      </c>
      <c r="BB523" s="170">
        <f>'Projection - England'!$F$13*'Eng19'!AQ523</f>
        <v>0</v>
      </c>
      <c r="BC523" s="170">
        <f>'Projection - England'!$G$13*'Eng19'!AP523</f>
        <v>753.41535368151756</v>
      </c>
      <c r="BD523" s="170">
        <f>'Projection - England'!$G$13*'Eng19'!AQ523</f>
        <v>0</v>
      </c>
    </row>
    <row r="524" spans="1:56" ht="19.95" customHeight="1">
      <c r="A524" s="132" t="s">
        <v>550</v>
      </c>
      <c r="B524" s="20" t="s">
        <v>518</v>
      </c>
      <c r="C524" s="20" t="s">
        <v>21</v>
      </c>
      <c r="D524" s="153">
        <v>7673.5104698195437</v>
      </c>
      <c r="E524" s="154">
        <v>11152.150487065177</v>
      </c>
      <c r="F524" s="155">
        <v>12901.264148359611</v>
      </c>
      <c r="G524" s="156">
        <v>11190.924994080613</v>
      </c>
      <c r="H524" s="157">
        <v>1631.6324895728801</v>
      </c>
      <c r="I524" s="158">
        <v>0</v>
      </c>
      <c r="J524" s="159">
        <v>839.80288017005898</v>
      </c>
      <c r="K524" s="160">
        <v>0</v>
      </c>
      <c r="L524" s="161">
        <v>1613.91986344106</v>
      </c>
      <c r="M524" s="162">
        <v>0</v>
      </c>
      <c r="N524" s="163">
        <v>11.715136200336165</v>
      </c>
      <c r="O524" s="164">
        <v>895.74687551656984</v>
      </c>
      <c r="P524" s="170">
        <f t="shared" si="219"/>
        <v>47910.667344225847</v>
      </c>
      <c r="Q524" s="86">
        <f t="shared" si="234"/>
        <v>-0.94506059310872403</v>
      </c>
      <c r="R524" s="86">
        <f t="shared" si="235"/>
        <v>0</v>
      </c>
      <c r="S524" s="86">
        <f t="shared" si="236"/>
        <v>0</v>
      </c>
      <c r="T524" s="86">
        <f t="shared" si="237"/>
        <v>0</v>
      </c>
      <c r="U524" s="86">
        <f t="shared" si="238"/>
        <v>-8.8357360441388269E-2</v>
      </c>
      <c r="V524" s="86">
        <f t="shared" si="239"/>
        <v>0</v>
      </c>
      <c r="W524" s="86">
        <f t="shared" si="240"/>
        <v>0</v>
      </c>
      <c r="X524" s="86">
        <f t="shared" si="241"/>
        <v>0</v>
      </c>
      <c r="Y524" s="86">
        <f t="shared" si="242"/>
        <v>0</v>
      </c>
      <c r="Z524" s="86">
        <f t="shared" si="243"/>
        <v>0</v>
      </c>
      <c r="AA524" s="86">
        <f t="shared" si="244"/>
        <v>0</v>
      </c>
      <c r="AB524" s="86">
        <f t="shared" si="245"/>
        <v>0</v>
      </c>
      <c r="AD524" s="170">
        <f t="shared" si="220"/>
        <v>-7251.9323558336619</v>
      </c>
      <c r="AE524" s="170">
        <f t="shared" si="221"/>
        <v>0</v>
      </c>
      <c r="AF524" s="170">
        <f t="shared" si="222"/>
        <v>0</v>
      </c>
      <c r="AG524" s="170">
        <f t="shared" si="223"/>
        <v>0</v>
      </c>
      <c r="AH524" s="170">
        <f t="shared" si="224"/>
        <v>-144.16673998907066</v>
      </c>
      <c r="AI524" s="170">
        <f t="shared" si="225"/>
        <v>0</v>
      </c>
      <c r="AJ524" s="170">
        <f t="shared" si="226"/>
        <v>0</v>
      </c>
      <c r="AK524" s="170">
        <f t="shared" si="227"/>
        <v>0</v>
      </c>
      <c r="AL524" s="170">
        <f t="shared" si="228"/>
        <v>0</v>
      </c>
      <c r="AM524" s="170">
        <f t="shared" si="229"/>
        <v>0</v>
      </c>
      <c r="AN524" s="170">
        <f t="shared" si="230"/>
        <v>0</v>
      </c>
      <c r="AO524" s="170">
        <f t="shared" si="231"/>
        <v>0</v>
      </c>
      <c r="AP524" s="170">
        <f t="shared" si="232"/>
        <v>7396.0990958227321</v>
      </c>
      <c r="AQ524" s="170">
        <f t="shared" si="233"/>
        <v>0</v>
      </c>
      <c r="AR524" s="170"/>
      <c r="AS524" s="170">
        <f>'Projection - England'!$B$13*'Eng19'!AP524</f>
        <v>0</v>
      </c>
      <c r="AT524" s="170">
        <f>'Projection - England'!$B$13*'Eng19'!AQ524</f>
        <v>0</v>
      </c>
      <c r="AU524" s="170">
        <f>'Projection - England'!$C$13*'Eng19'!AP524</f>
        <v>4098.1816902236196</v>
      </c>
      <c r="AV524" s="170">
        <f>'Projection - England'!$C$13*'Eng19'!AQ524</f>
        <v>0</v>
      </c>
      <c r="AW524" s="170">
        <f>'Projection - England'!$D$13*'Eng19'!AP524</f>
        <v>0</v>
      </c>
      <c r="AX524" s="170">
        <f>'Projection - England'!$D$13*'Eng19'!AQ524</f>
        <v>0</v>
      </c>
      <c r="AY524" s="170">
        <f>'Projection - England'!$E$13*'Eng19'!AP524</f>
        <v>811.8948710463543</v>
      </c>
      <c r="AZ524" s="170">
        <f>'Projection - England'!$E$13*'Eng19'!AQ524</f>
        <v>0</v>
      </c>
      <c r="BA524" s="170">
        <f>'Projection - England'!$F$13*'Eng19'!AP524</f>
        <v>1666.2217160598495</v>
      </c>
      <c r="BB524" s="170">
        <f>'Projection - England'!$F$13*'Eng19'!AQ524</f>
        <v>0</v>
      </c>
      <c r="BC524" s="170">
        <f>'Projection - England'!$G$13*'Eng19'!AP524</f>
        <v>819.80081849291025</v>
      </c>
      <c r="BD524" s="170">
        <f>'Projection - England'!$G$13*'Eng19'!AQ524</f>
        <v>0</v>
      </c>
    </row>
    <row r="525" spans="1:56" ht="19.95" customHeight="1">
      <c r="A525" s="132" t="s">
        <v>551</v>
      </c>
      <c r="B525" s="20" t="s">
        <v>518</v>
      </c>
      <c r="C525" s="20" t="s">
        <v>21</v>
      </c>
      <c r="D525" s="153">
        <v>6734.2390943661148</v>
      </c>
      <c r="E525" s="154">
        <v>9787.0782989906511</v>
      </c>
      <c r="F525" s="155">
        <v>9070.8839712611698</v>
      </c>
      <c r="G525" s="156">
        <v>7868.3438293369873</v>
      </c>
      <c r="H525" s="157">
        <v>1614.73474639707</v>
      </c>
      <c r="I525" s="158">
        <v>0</v>
      </c>
      <c r="J525" s="159">
        <v>215.15660671089799</v>
      </c>
      <c r="K525" s="160">
        <v>0</v>
      </c>
      <c r="L525" s="161">
        <v>6506.9576348108503</v>
      </c>
      <c r="M525" s="162">
        <v>0</v>
      </c>
      <c r="N525" s="163">
        <v>20.088494598233659</v>
      </c>
      <c r="O525" s="164">
        <v>1535.9792632784713</v>
      </c>
      <c r="P525" s="170">
        <f t="shared" si="219"/>
        <v>43353.461939750443</v>
      </c>
      <c r="Q525" s="86">
        <f t="shared" si="234"/>
        <v>-0.94506059310872403</v>
      </c>
      <c r="R525" s="86">
        <f t="shared" si="235"/>
        <v>0</v>
      </c>
      <c r="S525" s="86">
        <f t="shared" si="236"/>
        <v>0</v>
      </c>
      <c r="T525" s="86">
        <f t="shared" si="237"/>
        <v>0</v>
      </c>
      <c r="U525" s="86">
        <f t="shared" si="238"/>
        <v>-8.8357360441388269E-2</v>
      </c>
      <c r="V525" s="86">
        <f t="shared" si="239"/>
        <v>0</v>
      </c>
      <c r="W525" s="86">
        <f t="shared" si="240"/>
        <v>0</v>
      </c>
      <c r="X525" s="86">
        <f t="shared" si="241"/>
        <v>0</v>
      </c>
      <c r="Y525" s="86">
        <f t="shared" si="242"/>
        <v>0</v>
      </c>
      <c r="Z525" s="86">
        <f t="shared" si="243"/>
        <v>0</v>
      </c>
      <c r="AA525" s="86">
        <f t="shared" si="244"/>
        <v>0</v>
      </c>
      <c r="AB525" s="86">
        <f t="shared" si="245"/>
        <v>0</v>
      </c>
      <c r="AD525" s="170">
        <f t="shared" si="220"/>
        <v>-6364.2639926575966</v>
      </c>
      <c r="AE525" s="170">
        <f t="shared" si="221"/>
        <v>0</v>
      </c>
      <c r="AF525" s="170">
        <f t="shared" si="222"/>
        <v>0</v>
      </c>
      <c r="AG525" s="170">
        <f t="shared" si="223"/>
        <v>0</v>
      </c>
      <c r="AH525" s="170">
        <f t="shared" si="224"/>
        <v>-142.67370000463958</v>
      </c>
      <c r="AI525" s="170">
        <f t="shared" si="225"/>
        <v>0</v>
      </c>
      <c r="AJ525" s="170">
        <f t="shared" si="226"/>
        <v>0</v>
      </c>
      <c r="AK525" s="170">
        <f t="shared" si="227"/>
        <v>0</v>
      </c>
      <c r="AL525" s="170">
        <f t="shared" si="228"/>
        <v>0</v>
      </c>
      <c r="AM525" s="170">
        <f t="shared" si="229"/>
        <v>0</v>
      </c>
      <c r="AN525" s="170">
        <f t="shared" si="230"/>
        <v>0</v>
      </c>
      <c r="AO525" s="170">
        <f t="shared" si="231"/>
        <v>0</v>
      </c>
      <c r="AP525" s="170">
        <f t="shared" si="232"/>
        <v>6506.9376926622363</v>
      </c>
      <c r="AQ525" s="170">
        <f t="shared" si="233"/>
        <v>0</v>
      </c>
      <c r="AR525" s="170"/>
      <c r="AS525" s="170">
        <f>'Projection - England'!$B$13*'Eng19'!AP525</f>
        <v>0</v>
      </c>
      <c r="AT525" s="170">
        <f>'Projection - England'!$B$13*'Eng19'!AQ525</f>
        <v>0</v>
      </c>
      <c r="AU525" s="170">
        <f>'Projection - England'!$C$13*'Eng19'!AP525</f>
        <v>3605.4969742841104</v>
      </c>
      <c r="AV525" s="170">
        <f>'Projection - England'!$C$13*'Eng19'!AQ525</f>
        <v>0</v>
      </c>
      <c r="AW525" s="170">
        <f>'Projection - England'!$D$13*'Eng19'!AP525</f>
        <v>0</v>
      </c>
      <c r="AX525" s="170">
        <f>'Projection - England'!$D$13*'Eng19'!AQ525</f>
        <v>0</v>
      </c>
      <c r="AY525" s="170">
        <f>'Projection - England'!$E$13*'Eng19'!AP525</f>
        <v>714.28860950152</v>
      </c>
      <c r="AZ525" s="170">
        <f>'Projection - England'!$E$13*'Eng19'!AQ525</f>
        <v>0</v>
      </c>
      <c r="BA525" s="170">
        <f>'Projection - England'!$F$13*'Eng19'!AP525</f>
        <v>1465.9080074637832</v>
      </c>
      <c r="BB525" s="170">
        <f>'Projection - England'!$F$13*'Eng19'!AQ525</f>
        <v>0</v>
      </c>
      <c r="BC525" s="170">
        <f>'Projection - England'!$G$13*'Eng19'!AP525</f>
        <v>721.24410141282442</v>
      </c>
      <c r="BD525" s="170">
        <f>'Projection - England'!$G$13*'Eng19'!AQ525</f>
        <v>0</v>
      </c>
    </row>
    <row r="526" spans="1:56" ht="19.95" customHeight="1">
      <c r="A526" s="132" t="s">
        <v>552</v>
      </c>
      <c r="B526" s="20" t="s">
        <v>518</v>
      </c>
      <c r="C526" s="20" t="s">
        <v>21</v>
      </c>
      <c r="D526" s="153">
        <v>13175.342226998964</v>
      </c>
      <c r="E526" s="154">
        <v>19148.133023598035</v>
      </c>
      <c r="F526" s="155">
        <v>4541.7952508031467</v>
      </c>
      <c r="G526" s="156">
        <v>3939.6829183341833</v>
      </c>
      <c r="H526" s="157">
        <v>6234.8434229716104</v>
      </c>
      <c r="I526" s="158">
        <v>0</v>
      </c>
      <c r="J526" s="159">
        <v>2200.0359848327798</v>
      </c>
      <c r="K526" s="160">
        <v>0</v>
      </c>
      <c r="L526" s="161">
        <v>0</v>
      </c>
      <c r="M526" s="162">
        <v>0</v>
      </c>
      <c r="N526" s="163">
        <v>23.070040312035275</v>
      </c>
      <c r="O526" s="164">
        <v>1763.9501730209447</v>
      </c>
      <c r="P526" s="170">
        <f t="shared" si="219"/>
        <v>51026.853040871705</v>
      </c>
      <c r="Q526" s="86">
        <f t="shared" si="234"/>
        <v>-0.94506059310872403</v>
      </c>
      <c r="R526" s="86">
        <f t="shared" si="235"/>
        <v>0</v>
      </c>
      <c r="S526" s="86">
        <f t="shared" si="236"/>
        <v>0</v>
      </c>
      <c r="T526" s="86">
        <f t="shared" si="237"/>
        <v>0</v>
      </c>
      <c r="U526" s="86">
        <f t="shared" si="238"/>
        <v>-8.8357360441388269E-2</v>
      </c>
      <c r="V526" s="86">
        <f t="shared" si="239"/>
        <v>0</v>
      </c>
      <c r="W526" s="86">
        <f t="shared" si="240"/>
        <v>0</v>
      </c>
      <c r="X526" s="86">
        <f t="shared" si="241"/>
        <v>0</v>
      </c>
      <c r="Y526" s="86">
        <f t="shared" si="242"/>
        <v>0</v>
      </c>
      <c r="Z526" s="86">
        <f t="shared" si="243"/>
        <v>0</v>
      </c>
      <c r="AA526" s="86">
        <f t="shared" si="244"/>
        <v>0</v>
      </c>
      <c r="AB526" s="86">
        <f t="shared" si="245"/>
        <v>0</v>
      </c>
      <c r="AD526" s="170">
        <f t="shared" si="220"/>
        <v>-12451.496739458058</v>
      </c>
      <c r="AE526" s="170">
        <f t="shared" si="221"/>
        <v>0</v>
      </c>
      <c r="AF526" s="170">
        <f t="shared" si="222"/>
        <v>0</v>
      </c>
      <c r="AG526" s="170">
        <f t="shared" si="223"/>
        <v>0</v>
      </c>
      <c r="AH526" s="170">
        <f t="shared" si="224"/>
        <v>-550.89430761912161</v>
      </c>
      <c r="AI526" s="170">
        <f t="shared" si="225"/>
        <v>0</v>
      </c>
      <c r="AJ526" s="170">
        <f t="shared" si="226"/>
        <v>0</v>
      </c>
      <c r="AK526" s="170">
        <f t="shared" si="227"/>
        <v>0</v>
      </c>
      <c r="AL526" s="170">
        <f t="shared" si="228"/>
        <v>0</v>
      </c>
      <c r="AM526" s="170">
        <f t="shared" si="229"/>
        <v>0</v>
      </c>
      <c r="AN526" s="170">
        <f t="shared" si="230"/>
        <v>0</v>
      </c>
      <c r="AO526" s="170">
        <f t="shared" si="231"/>
        <v>0</v>
      </c>
      <c r="AP526" s="170">
        <f t="shared" si="232"/>
        <v>13002.391047077179</v>
      </c>
      <c r="AQ526" s="170">
        <f t="shared" si="233"/>
        <v>0</v>
      </c>
      <c r="AR526" s="170"/>
      <c r="AS526" s="170">
        <f>'Projection - England'!$B$13*'Eng19'!AP526</f>
        <v>0</v>
      </c>
      <c r="AT526" s="170">
        <f>'Projection - England'!$B$13*'Eng19'!AQ526</f>
        <v>0</v>
      </c>
      <c r="AU526" s="170">
        <f>'Projection - England'!$C$13*'Eng19'!AP526</f>
        <v>7204.6304718057236</v>
      </c>
      <c r="AV526" s="170">
        <f>'Projection - England'!$C$13*'Eng19'!AQ526</f>
        <v>0</v>
      </c>
      <c r="AW526" s="170">
        <f>'Projection - England'!$D$13*'Eng19'!AP526</f>
        <v>0</v>
      </c>
      <c r="AX526" s="170">
        <f>'Projection - England'!$D$13*'Eng19'!AQ526</f>
        <v>0</v>
      </c>
      <c r="AY526" s="170">
        <f>'Projection - England'!$E$13*'Eng19'!AP526</f>
        <v>1427.3165442609175</v>
      </c>
      <c r="AZ526" s="170">
        <f>'Projection - England'!$E$13*'Eng19'!AQ526</f>
        <v>0</v>
      </c>
      <c r="BA526" s="170">
        <f>'Projection - England'!$F$13*'Eng19'!AP526</f>
        <v>2929.2287789354168</v>
      </c>
      <c r="BB526" s="170">
        <f>'Projection - England'!$F$13*'Eng19'!AQ526</f>
        <v>0</v>
      </c>
      <c r="BC526" s="170">
        <f>'Projection - England'!$G$13*'Eng19'!AP526</f>
        <v>1441.2152520751245</v>
      </c>
      <c r="BD526" s="170">
        <f>'Projection - England'!$G$13*'Eng19'!AQ526</f>
        <v>0</v>
      </c>
    </row>
    <row r="527" spans="1:56" ht="19.95" customHeight="1">
      <c r="A527" s="132" t="s">
        <v>553</v>
      </c>
      <c r="B527" s="20" t="s">
        <v>518</v>
      </c>
      <c r="C527" s="20" t="s">
        <v>21</v>
      </c>
      <c r="D527" s="153">
        <v>9372.8465531165039</v>
      </c>
      <c r="E527" s="154">
        <v>13621.848261449433</v>
      </c>
      <c r="F527" s="155">
        <v>8188.497331335223</v>
      </c>
      <c r="G527" s="156">
        <v>7102.9364561032826</v>
      </c>
      <c r="H527" s="157">
        <v>2472.15172948396</v>
      </c>
      <c r="I527" s="158">
        <v>0</v>
      </c>
      <c r="J527" s="159">
        <v>1125.85352029976</v>
      </c>
      <c r="K527" s="160">
        <v>0</v>
      </c>
      <c r="L527" s="161">
        <v>5944.8880611094201</v>
      </c>
      <c r="M527" s="162">
        <v>0</v>
      </c>
      <c r="N527" s="163">
        <v>17.163359488376308</v>
      </c>
      <c r="O527" s="164">
        <v>1312.3215447243024</v>
      </c>
      <c r="P527" s="170">
        <f t="shared" si="219"/>
        <v>49158.506817110261</v>
      </c>
      <c r="Q527" s="86">
        <f t="shared" si="234"/>
        <v>-0.94506059310872403</v>
      </c>
      <c r="R527" s="86">
        <f t="shared" si="235"/>
        <v>0</v>
      </c>
      <c r="S527" s="86">
        <f t="shared" si="236"/>
        <v>0</v>
      </c>
      <c r="T527" s="86">
        <f t="shared" si="237"/>
        <v>0</v>
      </c>
      <c r="U527" s="86">
        <f t="shared" si="238"/>
        <v>-8.8357360441388269E-2</v>
      </c>
      <c r="V527" s="86">
        <f t="shared" si="239"/>
        <v>0</v>
      </c>
      <c r="W527" s="86">
        <f t="shared" si="240"/>
        <v>0</v>
      </c>
      <c r="X527" s="86">
        <f t="shared" si="241"/>
        <v>0</v>
      </c>
      <c r="Y527" s="86">
        <f t="shared" si="242"/>
        <v>0</v>
      </c>
      <c r="Z527" s="86">
        <f t="shared" si="243"/>
        <v>0</v>
      </c>
      <c r="AA527" s="86">
        <f t="shared" si="244"/>
        <v>0</v>
      </c>
      <c r="AB527" s="86">
        <f t="shared" si="245"/>
        <v>0</v>
      </c>
      <c r="AD527" s="170">
        <f t="shared" si="220"/>
        <v>-8857.9079226053436</v>
      </c>
      <c r="AE527" s="170">
        <f t="shared" si="221"/>
        <v>0</v>
      </c>
      <c r="AF527" s="170">
        <f t="shared" si="222"/>
        <v>0</v>
      </c>
      <c r="AG527" s="170">
        <f t="shared" si="223"/>
        <v>0</v>
      </c>
      <c r="AH527" s="170">
        <f t="shared" si="224"/>
        <v>-218.43280142781563</v>
      </c>
      <c r="AI527" s="170">
        <f t="shared" si="225"/>
        <v>0</v>
      </c>
      <c r="AJ527" s="170">
        <f t="shared" si="226"/>
        <v>0</v>
      </c>
      <c r="AK527" s="170">
        <f t="shared" si="227"/>
        <v>0</v>
      </c>
      <c r="AL527" s="170">
        <f t="shared" si="228"/>
        <v>0</v>
      </c>
      <c r="AM527" s="170">
        <f t="shared" si="229"/>
        <v>0</v>
      </c>
      <c r="AN527" s="170">
        <f t="shared" si="230"/>
        <v>0</v>
      </c>
      <c r="AO527" s="170">
        <f t="shared" si="231"/>
        <v>0</v>
      </c>
      <c r="AP527" s="170">
        <f t="shared" si="232"/>
        <v>9076.3407240331599</v>
      </c>
      <c r="AQ527" s="170">
        <f t="shared" si="233"/>
        <v>0</v>
      </c>
      <c r="AR527" s="170"/>
      <c r="AS527" s="170">
        <f>'Projection - England'!$B$13*'Eng19'!AP527</f>
        <v>0</v>
      </c>
      <c r="AT527" s="170">
        <f>'Projection - England'!$B$13*'Eng19'!AQ527</f>
        <v>0</v>
      </c>
      <c r="AU527" s="170">
        <f>'Projection - England'!$C$13*'Eng19'!AP527</f>
        <v>5029.204299124659</v>
      </c>
      <c r="AV527" s="170">
        <f>'Projection - England'!$C$13*'Eng19'!AQ527</f>
        <v>0</v>
      </c>
      <c r="AW527" s="170">
        <f>'Projection - England'!$D$13*'Eng19'!AP527</f>
        <v>0</v>
      </c>
      <c r="AX527" s="170">
        <f>'Projection - England'!$D$13*'Eng19'!AQ527</f>
        <v>0</v>
      </c>
      <c r="AY527" s="170">
        <f>'Projection - England'!$E$13*'Eng19'!AP527</f>
        <v>996.34069071271074</v>
      </c>
      <c r="AZ527" s="170">
        <f>'Projection - England'!$E$13*'Eng19'!AQ527</f>
        <v>0</v>
      </c>
      <c r="BA527" s="170">
        <f>'Projection - England'!$F$13*'Eng19'!AP527</f>
        <v>2044.7530273470661</v>
      </c>
      <c r="BB527" s="170">
        <f>'Projection - England'!$F$13*'Eng19'!AQ527</f>
        <v>0</v>
      </c>
      <c r="BC527" s="170">
        <f>'Projection - England'!$G$13*'Eng19'!AP527</f>
        <v>1006.0427068487262</v>
      </c>
      <c r="BD527" s="170">
        <f>'Projection - England'!$G$13*'Eng19'!AQ527</f>
        <v>0</v>
      </c>
    </row>
    <row r="528" spans="1:56" ht="19.95" customHeight="1">
      <c r="A528" s="132" t="s">
        <v>554</v>
      </c>
      <c r="B528" s="20" t="s">
        <v>518</v>
      </c>
      <c r="C528" s="20" t="s">
        <v>21</v>
      </c>
      <c r="D528" s="153">
        <v>6821.8945386799833</v>
      </c>
      <c r="E528" s="154">
        <v>9914.4706717310801</v>
      </c>
      <c r="F528" s="155">
        <v>10085.566584344422</v>
      </c>
      <c r="G528" s="156">
        <v>8748.508508180199</v>
      </c>
      <c r="H528" s="157">
        <v>2367.6844339254499</v>
      </c>
      <c r="I528" s="158">
        <v>0</v>
      </c>
      <c r="J528" s="159">
        <v>47.446958983490703</v>
      </c>
      <c r="K528" s="160">
        <v>0</v>
      </c>
      <c r="L528" s="161">
        <v>7065.8077009716199</v>
      </c>
      <c r="M528" s="162">
        <v>0</v>
      </c>
      <c r="N528" s="163">
        <v>21.834920603920214</v>
      </c>
      <c r="O528" s="164">
        <v>1669.5121229194651</v>
      </c>
      <c r="P528" s="170">
        <f t="shared" si="219"/>
        <v>46742.726440339633</v>
      </c>
      <c r="Q528" s="86">
        <f t="shared" si="234"/>
        <v>-0.94506059310872403</v>
      </c>
      <c r="R528" s="86">
        <f t="shared" si="235"/>
        <v>0</v>
      </c>
      <c r="S528" s="86">
        <f t="shared" si="236"/>
        <v>0</v>
      </c>
      <c r="T528" s="86">
        <f t="shared" si="237"/>
        <v>0</v>
      </c>
      <c r="U528" s="86">
        <f t="shared" si="238"/>
        <v>-8.8357360441388269E-2</v>
      </c>
      <c r="V528" s="86">
        <f t="shared" si="239"/>
        <v>0</v>
      </c>
      <c r="W528" s="86">
        <f t="shared" si="240"/>
        <v>0</v>
      </c>
      <c r="X528" s="86">
        <f t="shared" si="241"/>
        <v>0</v>
      </c>
      <c r="Y528" s="86">
        <f t="shared" si="242"/>
        <v>0</v>
      </c>
      <c r="Z528" s="86">
        <f t="shared" si="243"/>
        <v>0</v>
      </c>
      <c r="AA528" s="86">
        <f t="shared" si="244"/>
        <v>0</v>
      </c>
      <c r="AB528" s="86">
        <f t="shared" si="245"/>
        <v>0</v>
      </c>
      <c r="AD528" s="170">
        <f t="shared" si="220"/>
        <v>-6447.10369885007</v>
      </c>
      <c r="AE528" s="170">
        <f t="shared" si="221"/>
        <v>0</v>
      </c>
      <c r="AF528" s="170">
        <f t="shared" si="222"/>
        <v>0</v>
      </c>
      <c r="AG528" s="170">
        <f t="shared" si="223"/>
        <v>0</v>
      </c>
      <c r="AH528" s="170">
        <f t="shared" si="224"/>
        <v>-209.20234693981533</v>
      </c>
      <c r="AI528" s="170">
        <f t="shared" si="225"/>
        <v>0</v>
      </c>
      <c r="AJ528" s="170">
        <f t="shared" si="226"/>
        <v>0</v>
      </c>
      <c r="AK528" s="170">
        <f t="shared" si="227"/>
        <v>0</v>
      </c>
      <c r="AL528" s="170">
        <f t="shared" si="228"/>
        <v>0</v>
      </c>
      <c r="AM528" s="170">
        <f t="shared" si="229"/>
        <v>0</v>
      </c>
      <c r="AN528" s="170">
        <f t="shared" si="230"/>
        <v>0</v>
      </c>
      <c r="AO528" s="170">
        <f t="shared" si="231"/>
        <v>0</v>
      </c>
      <c r="AP528" s="170">
        <f t="shared" si="232"/>
        <v>6656.3060457898855</v>
      </c>
      <c r="AQ528" s="170">
        <f t="shared" si="233"/>
        <v>0</v>
      </c>
      <c r="AR528" s="170"/>
      <c r="AS528" s="170">
        <f>'Projection - England'!$B$13*'Eng19'!AP528</f>
        <v>0</v>
      </c>
      <c r="AT528" s="170">
        <f>'Projection - England'!$B$13*'Eng19'!AQ528</f>
        <v>0</v>
      </c>
      <c r="AU528" s="170">
        <f>'Projection - England'!$C$13*'Eng19'!AP528</f>
        <v>3688.2620429988224</v>
      </c>
      <c r="AV528" s="170">
        <f>'Projection - England'!$C$13*'Eng19'!AQ528</f>
        <v>0</v>
      </c>
      <c r="AW528" s="170">
        <f>'Projection - England'!$D$13*'Eng19'!AP528</f>
        <v>0</v>
      </c>
      <c r="AX528" s="170">
        <f>'Projection - England'!$D$13*'Eng19'!AQ528</f>
        <v>0</v>
      </c>
      <c r="AY528" s="170">
        <f>'Projection - England'!$E$13*'Eng19'!AP528</f>
        <v>730.68527999360037</v>
      </c>
      <c r="AZ528" s="170">
        <f>'Projection - England'!$E$13*'Eng19'!AQ528</f>
        <v>0</v>
      </c>
      <c r="BA528" s="170">
        <f>'Projection - England'!$F$13*'Eng19'!AP528</f>
        <v>1499.5582858671582</v>
      </c>
      <c r="BB528" s="170">
        <f>'Projection - England'!$F$13*'Eng19'!AQ528</f>
        <v>0</v>
      </c>
      <c r="BC528" s="170">
        <f>'Projection - England'!$G$13*'Eng19'!AP528</f>
        <v>737.8004369303062</v>
      </c>
      <c r="BD528" s="170">
        <f>'Projection - England'!$G$13*'Eng19'!AQ528</f>
        <v>0</v>
      </c>
    </row>
    <row r="529" spans="1:56" ht="19.95" customHeight="1">
      <c r="A529" s="132" t="s">
        <v>555</v>
      </c>
      <c r="B529" s="20" t="s">
        <v>518</v>
      </c>
      <c r="C529" s="20" t="s">
        <v>21</v>
      </c>
      <c r="D529" s="153">
        <v>11247.157530280345</v>
      </c>
      <c r="E529" s="154">
        <v>16345.842469719655</v>
      </c>
      <c r="F529" s="155">
        <v>9276.3923411318974</v>
      </c>
      <c r="G529" s="156">
        <v>8046.6076588681026</v>
      </c>
      <c r="H529" s="157">
        <v>3038</v>
      </c>
      <c r="I529" s="158">
        <v>0</v>
      </c>
      <c r="J529" s="159">
        <v>0</v>
      </c>
      <c r="K529" s="160">
        <v>0</v>
      </c>
      <c r="L529" s="161">
        <v>0</v>
      </c>
      <c r="M529" s="162">
        <v>0</v>
      </c>
      <c r="N529" s="163">
        <v>22.850313078520138</v>
      </c>
      <c r="O529" s="164">
        <v>1747.1496869214798</v>
      </c>
      <c r="P529" s="170">
        <f t="shared" si="219"/>
        <v>49724</v>
      </c>
      <c r="Q529" s="86">
        <f t="shared" si="234"/>
        <v>-0.94506059310872403</v>
      </c>
      <c r="R529" s="86">
        <f t="shared" si="235"/>
        <v>0</v>
      </c>
      <c r="S529" s="86">
        <f t="shared" si="236"/>
        <v>0</v>
      </c>
      <c r="T529" s="86">
        <f t="shared" si="237"/>
        <v>0</v>
      </c>
      <c r="U529" s="86">
        <f t="shared" si="238"/>
        <v>-8.8357360441388269E-2</v>
      </c>
      <c r="V529" s="86">
        <f t="shared" si="239"/>
        <v>0</v>
      </c>
      <c r="W529" s="86">
        <f t="shared" si="240"/>
        <v>0</v>
      </c>
      <c r="X529" s="86">
        <f t="shared" si="241"/>
        <v>0</v>
      </c>
      <c r="Y529" s="86">
        <f t="shared" si="242"/>
        <v>0</v>
      </c>
      <c r="Z529" s="86">
        <f t="shared" si="243"/>
        <v>0</v>
      </c>
      <c r="AA529" s="86">
        <f t="shared" si="244"/>
        <v>0</v>
      </c>
      <c r="AB529" s="86">
        <f t="shared" si="245"/>
        <v>0</v>
      </c>
      <c r="AD529" s="170">
        <f t="shared" si="220"/>
        <v>-10629.245366353995</v>
      </c>
      <c r="AE529" s="170">
        <f t="shared" si="221"/>
        <v>0</v>
      </c>
      <c r="AF529" s="170">
        <f t="shared" si="222"/>
        <v>0</v>
      </c>
      <c r="AG529" s="170">
        <f t="shared" si="223"/>
        <v>0</v>
      </c>
      <c r="AH529" s="170">
        <f t="shared" si="224"/>
        <v>-268.42966102093754</v>
      </c>
      <c r="AI529" s="170">
        <f t="shared" si="225"/>
        <v>0</v>
      </c>
      <c r="AJ529" s="170">
        <f t="shared" si="226"/>
        <v>0</v>
      </c>
      <c r="AK529" s="170">
        <f t="shared" si="227"/>
        <v>0</v>
      </c>
      <c r="AL529" s="170">
        <f t="shared" si="228"/>
        <v>0</v>
      </c>
      <c r="AM529" s="170">
        <f t="shared" si="229"/>
        <v>0</v>
      </c>
      <c r="AN529" s="170">
        <f t="shared" si="230"/>
        <v>0</v>
      </c>
      <c r="AO529" s="170">
        <f t="shared" si="231"/>
        <v>0</v>
      </c>
      <c r="AP529" s="170">
        <f t="shared" si="232"/>
        <v>10897.675027374931</v>
      </c>
      <c r="AQ529" s="170">
        <f t="shared" si="233"/>
        <v>0</v>
      </c>
      <c r="AR529" s="170"/>
      <c r="AS529" s="170">
        <f>'Projection - England'!$B$13*'Eng19'!AP529</f>
        <v>0</v>
      </c>
      <c r="AT529" s="170">
        <f>'Projection - England'!$B$13*'Eng19'!AQ529</f>
        <v>0</v>
      </c>
      <c r="AU529" s="170">
        <f>'Projection - England'!$C$13*'Eng19'!AP529</f>
        <v>6038.4064200031025</v>
      </c>
      <c r="AV529" s="170">
        <f>'Projection - England'!$C$13*'Eng19'!AQ529</f>
        <v>0</v>
      </c>
      <c r="AW529" s="170">
        <f>'Projection - England'!$D$13*'Eng19'!AP529</f>
        <v>0</v>
      </c>
      <c r="AX529" s="170">
        <f>'Projection - England'!$D$13*'Eng19'!AQ529</f>
        <v>0</v>
      </c>
      <c r="AY529" s="170">
        <f>'Projection - England'!$E$13*'Eng19'!AP529</f>
        <v>1196.2747316423606</v>
      </c>
      <c r="AZ529" s="170">
        <f>'Projection - England'!$E$13*'Eng19'!AQ529</f>
        <v>0</v>
      </c>
      <c r="BA529" s="170">
        <f>'Projection - England'!$F$13*'Eng19'!AP529</f>
        <v>2455.070240396145</v>
      </c>
      <c r="BB529" s="170">
        <f>'Projection - England'!$F$13*'Eng19'!AQ529</f>
        <v>0</v>
      </c>
      <c r="BC529" s="170">
        <f>'Projection - England'!$G$13*'Eng19'!AP529</f>
        <v>1207.9236353333256</v>
      </c>
      <c r="BD529" s="170">
        <f>'Projection - England'!$G$13*'Eng19'!AQ529</f>
        <v>0</v>
      </c>
    </row>
    <row r="530" spans="1:56" ht="19.95" customHeight="1">
      <c r="A530" s="132" t="s">
        <v>556</v>
      </c>
      <c r="B530" s="20" t="s">
        <v>518</v>
      </c>
      <c r="C530" s="20" t="s">
        <v>21</v>
      </c>
      <c r="D530" s="153">
        <v>10907.468193040137</v>
      </c>
      <c r="E530" s="154">
        <v>15852.161432513311</v>
      </c>
      <c r="F530" s="155">
        <v>8471.420539967552</v>
      </c>
      <c r="G530" s="156">
        <v>7348.3521278141488</v>
      </c>
      <c r="H530" s="157">
        <v>1249.28304309703</v>
      </c>
      <c r="I530" s="158">
        <v>0</v>
      </c>
      <c r="J530" s="159">
        <v>868.74107656092099</v>
      </c>
      <c r="K530" s="160">
        <v>0</v>
      </c>
      <c r="L530" s="161">
        <v>2044</v>
      </c>
      <c r="M530" s="162">
        <v>0</v>
      </c>
      <c r="N530" s="163">
        <v>1.5199253672947577</v>
      </c>
      <c r="O530" s="164">
        <v>116.21447463270523</v>
      </c>
      <c r="P530" s="170">
        <f t="shared" si="219"/>
        <v>46859.160812993097</v>
      </c>
      <c r="Q530" s="86">
        <f t="shared" si="234"/>
        <v>-0.94506059310872403</v>
      </c>
      <c r="R530" s="86">
        <f t="shared" si="235"/>
        <v>0</v>
      </c>
      <c r="S530" s="86">
        <f t="shared" si="236"/>
        <v>0</v>
      </c>
      <c r="T530" s="86">
        <f t="shared" si="237"/>
        <v>0</v>
      </c>
      <c r="U530" s="86">
        <f t="shared" si="238"/>
        <v>-8.8357360441388269E-2</v>
      </c>
      <c r="V530" s="86">
        <f t="shared" si="239"/>
        <v>0</v>
      </c>
      <c r="W530" s="86">
        <f t="shared" si="240"/>
        <v>0</v>
      </c>
      <c r="X530" s="86">
        <f t="shared" si="241"/>
        <v>0</v>
      </c>
      <c r="Y530" s="86">
        <f t="shared" si="242"/>
        <v>0</v>
      </c>
      <c r="Z530" s="86">
        <f t="shared" si="243"/>
        <v>0</v>
      </c>
      <c r="AA530" s="86">
        <f t="shared" si="244"/>
        <v>0</v>
      </c>
      <c r="AB530" s="86">
        <f t="shared" si="245"/>
        <v>0</v>
      </c>
      <c r="AD530" s="170">
        <f t="shared" si="220"/>
        <v>-10308.218359829054</v>
      </c>
      <c r="AE530" s="170">
        <f t="shared" si="221"/>
        <v>0</v>
      </c>
      <c r="AF530" s="170">
        <f t="shared" si="222"/>
        <v>0</v>
      </c>
      <c r="AG530" s="170">
        <f t="shared" si="223"/>
        <v>0</v>
      </c>
      <c r="AH530" s="170">
        <f t="shared" si="224"/>
        <v>-110.38335213223868</v>
      </c>
      <c r="AI530" s="170">
        <f t="shared" si="225"/>
        <v>0</v>
      </c>
      <c r="AJ530" s="170">
        <f t="shared" si="226"/>
        <v>0</v>
      </c>
      <c r="AK530" s="170">
        <f t="shared" si="227"/>
        <v>0</v>
      </c>
      <c r="AL530" s="170">
        <f t="shared" si="228"/>
        <v>0</v>
      </c>
      <c r="AM530" s="170">
        <f t="shared" si="229"/>
        <v>0</v>
      </c>
      <c r="AN530" s="170">
        <f t="shared" si="230"/>
        <v>0</v>
      </c>
      <c r="AO530" s="170">
        <f t="shared" si="231"/>
        <v>0</v>
      </c>
      <c r="AP530" s="170">
        <f t="shared" si="232"/>
        <v>10418.601711961293</v>
      </c>
      <c r="AQ530" s="170">
        <f t="shared" si="233"/>
        <v>0</v>
      </c>
      <c r="AR530" s="170"/>
      <c r="AS530" s="170">
        <f>'Projection - England'!$B$13*'Eng19'!AP530</f>
        <v>0</v>
      </c>
      <c r="AT530" s="170">
        <f>'Projection - England'!$B$13*'Eng19'!AQ530</f>
        <v>0</v>
      </c>
      <c r="AU530" s="170">
        <f>'Projection - England'!$C$13*'Eng19'!AP530</f>
        <v>5772.9516898722195</v>
      </c>
      <c r="AV530" s="170">
        <f>'Projection - England'!$C$13*'Eng19'!AQ530</f>
        <v>0</v>
      </c>
      <c r="AW530" s="170">
        <f>'Projection - England'!$D$13*'Eng19'!AP530</f>
        <v>0</v>
      </c>
      <c r="AX530" s="170">
        <f>'Projection - England'!$D$13*'Eng19'!AQ530</f>
        <v>0</v>
      </c>
      <c r="AY530" s="170">
        <f>'Projection - England'!$E$13*'Eng19'!AP530</f>
        <v>1143.6852297170572</v>
      </c>
      <c r="AZ530" s="170">
        <f>'Projection - England'!$E$13*'Eng19'!AQ530</f>
        <v>0</v>
      </c>
      <c r="BA530" s="170">
        <f>'Projection - England'!$F$13*'Eng19'!AP530</f>
        <v>2347.1427570856749</v>
      </c>
      <c r="BB530" s="170">
        <f>'Projection - England'!$F$13*'Eng19'!AQ530</f>
        <v>0</v>
      </c>
      <c r="BC530" s="170">
        <f>'Projection - England'!$G$13*'Eng19'!AP530</f>
        <v>1154.822035286345</v>
      </c>
      <c r="BD530" s="170">
        <f>'Projection - England'!$G$13*'Eng19'!AQ530</f>
        <v>0</v>
      </c>
    </row>
    <row r="531" spans="1:56" ht="19.95" customHeight="1">
      <c r="A531" s="132" t="s">
        <v>557</v>
      </c>
      <c r="B531" s="20" t="s">
        <v>518</v>
      </c>
      <c r="C531" s="20" t="s">
        <v>21</v>
      </c>
      <c r="D531" s="153">
        <v>12166.327649969078</v>
      </c>
      <c r="E531" s="154">
        <v>17681.700880065124</v>
      </c>
      <c r="F531" s="155">
        <v>8513.299413894516</v>
      </c>
      <c r="G531" s="156">
        <v>7384.6790591569843</v>
      </c>
      <c r="H531" s="157">
        <v>3069.05640496563</v>
      </c>
      <c r="I531" s="158">
        <v>0</v>
      </c>
      <c r="J531" s="159">
        <v>1533.57923570926</v>
      </c>
      <c r="K531" s="160">
        <v>0</v>
      </c>
      <c r="L531" s="161">
        <v>0</v>
      </c>
      <c r="M531" s="162">
        <v>0</v>
      </c>
      <c r="N531" s="163">
        <v>22.37538158866014</v>
      </c>
      <c r="O531" s="164">
        <v>1710.83611865803</v>
      </c>
      <c r="P531" s="170">
        <f t="shared" si="219"/>
        <v>52081.85414400728</v>
      </c>
      <c r="Q531" s="86">
        <f t="shared" si="234"/>
        <v>-0.94506059310872403</v>
      </c>
      <c r="R531" s="86">
        <f t="shared" si="235"/>
        <v>0</v>
      </c>
      <c r="S531" s="86">
        <f t="shared" si="236"/>
        <v>0</v>
      </c>
      <c r="T531" s="86">
        <f t="shared" si="237"/>
        <v>0</v>
      </c>
      <c r="U531" s="86">
        <f t="shared" si="238"/>
        <v>-8.8357360441388269E-2</v>
      </c>
      <c r="V531" s="86">
        <f t="shared" si="239"/>
        <v>0</v>
      </c>
      <c r="W531" s="86">
        <f t="shared" si="240"/>
        <v>0</v>
      </c>
      <c r="X531" s="86">
        <f t="shared" si="241"/>
        <v>0</v>
      </c>
      <c r="Y531" s="86">
        <f t="shared" si="242"/>
        <v>0</v>
      </c>
      <c r="Z531" s="86">
        <f t="shared" si="243"/>
        <v>0</v>
      </c>
      <c r="AA531" s="86">
        <f t="shared" si="244"/>
        <v>0</v>
      </c>
      <c r="AB531" s="86">
        <f t="shared" si="245"/>
        <v>0</v>
      </c>
      <c r="AD531" s="170">
        <f t="shared" si="220"/>
        <v>-11497.916824834845</v>
      </c>
      <c r="AE531" s="170">
        <f t="shared" si="221"/>
        <v>0</v>
      </c>
      <c r="AF531" s="170">
        <f t="shared" si="222"/>
        <v>0</v>
      </c>
      <c r="AG531" s="170">
        <f t="shared" si="223"/>
        <v>0</v>
      </c>
      <c r="AH531" s="170">
        <f t="shared" si="224"/>
        <v>-271.17372298849943</v>
      </c>
      <c r="AI531" s="170">
        <f t="shared" si="225"/>
        <v>0</v>
      </c>
      <c r="AJ531" s="170">
        <f t="shared" si="226"/>
        <v>0</v>
      </c>
      <c r="AK531" s="170">
        <f t="shared" si="227"/>
        <v>0</v>
      </c>
      <c r="AL531" s="170">
        <f t="shared" si="228"/>
        <v>0</v>
      </c>
      <c r="AM531" s="170">
        <f t="shared" si="229"/>
        <v>0</v>
      </c>
      <c r="AN531" s="170">
        <f t="shared" si="230"/>
        <v>0</v>
      </c>
      <c r="AO531" s="170">
        <f t="shared" si="231"/>
        <v>0</v>
      </c>
      <c r="AP531" s="170">
        <f t="shared" si="232"/>
        <v>11769.090547823345</v>
      </c>
      <c r="AQ531" s="170">
        <f t="shared" si="233"/>
        <v>0</v>
      </c>
      <c r="AR531" s="170"/>
      <c r="AS531" s="170">
        <f>'Projection - England'!$B$13*'Eng19'!AP531</f>
        <v>0</v>
      </c>
      <c r="AT531" s="170">
        <f>'Projection - England'!$B$13*'Eng19'!AQ531</f>
        <v>0</v>
      </c>
      <c r="AU531" s="170">
        <f>'Projection - England'!$C$13*'Eng19'!AP531</f>
        <v>6521.2581346989455</v>
      </c>
      <c r="AV531" s="170">
        <f>'Projection - England'!$C$13*'Eng19'!AQ531</f>
        <v>0</v>
      </c>
      <c r="AW531" s="170">
        <f>'Projection - England'!$D$13*'Eng19'!AP531</f>
        <v>0</v>
      </c>
      <c r="AX531" s="170">
        <f>'Projection - England'!$D$13*'Eng19'!AQ531</f>
        <v>0</v>
      </c>
      <c r="AY531" s="170">
        <f>'Projection - England'!$E$13*'Eng19'!AP531</f>
        <v>1291.9329674820951</v>
      </c>
      <c r="AZ531" s="170">
        <f>'Projection - England'!$E$13*'Eng19'!AQ531</f>
        <v>0</v>
      </c>
      <c r="BA531" s="170">
        <f>'Projection - England'!$F$13*'Eng19'!AP531</f>
        <v>2651.3860881249575</v>
      </c>
      <c r="BB531" s="170">
        <f>'Projection - England'!$F$13*'Eng19'!AQ531</f>
        <v>0</v>
      </c>
      <c r="BC531" s="170">
        <f>'Projection - England'!$G$13*'Eng19'!AP531</f>
        <v>1304.5133575173504</v>
      </c>
      <c r="BD531" s="170">
        <f>'Projection - England'!$G$13*'Eng19'!AQ531</f>
        <v>0</v>
      </c>
    </row>
    <row r="532" spans="1:56" ht="19.95" customHeight="1">
      <c r="A532" s="132" t="s">
        <v>558</v>
      </c>
      <c r="B532" s="20" t="s">
        <v>518</v>
      </c>
      <c r="C532" s="20" t="s">
        <v>21</v>
      </c>
      <c r="D532" s="153">
        <v>4741.7752186540929</v>
      </c>
      <c r="E532" s="154">
        <v>6891.3688229463514</v>
      </c>
      <c r="F532" s="155">
        <v>12503.469897887913</v>
      </c>
      <c r="G532" s="156">
        <v>10845.866899857239</v>
      </c>
      <c r="H532" s="157">
        <v>1539.2126532236</v>
      </c>
      <c r="I532" s="158">
        <v>0</v>
      </c>
      <c r="J532" s="159">
        <v>1217.7799370738901</v>
      </c>
      <c r="K532" s="160">
        <v>0</v>
      </c>
      <c r="L532" s="161">
        <v>3895.7049894493998</v>
      </c>
      <c r="M532" s="162">
        <v>0</v>
      </c>
      <c r="N532" s="163">
        <v>10.484183228983182</v>
      </c>
      <c r="O532" s="164">
        <v>801.62741679737621</v>
      </c>
      <c r="P532" s="170">
        <f t="shared" si="219"/>
        <v>42447.290019118838</v>
      </c>
      <c r="Q532" s="86">
        <f t="shared" si="234"/>
        <v>-0.94506059310872403</v>
      </c>
      <c r="R532" s="86">
        <f t="shared" si="235"/>
        <v>0</v>
      </c>
      <c r="S532" s="86">
        <f t="shared" si="236"/>
        <v>0</v>
      </c>
      <c r="T532" s="86">
        <f t="shared" si="237"/>
        <v>0</v>
      </c>
      <c r="U532" s="86">
        <f t="shared" si="238"/>
        <v>-8.8357360441388269E-2</v>
      </c>
      <c r="V532" s="86">
        <f t="shared" si="239"/>
        <v>0</v>
      </c>
      <c r="W532" s="86">
        <f t="shared" si="240"/>
        <v>0</v>
      </c>
      <c r="X532" s="86">
        <f t="shared" si="241"/>
        <v>0</v>
      </c>
      <c r="Y532" s="86">
        <f t="shared" si="242"/>
        <v>0</v>
      </c>
      <c r="Z532" s="86">
        <f t="shared" si="243"/>
        <v>0</v>
      </c>
      <c r="AA532" s="86">
        <f t="shared" si="244"/>
        <v>0</v>
      </c>
      <c r="AB532" s="86">
        <f t="shared" si="245"/>
        <v>0</v>
      </c>
      <c r="AD532" s="170">
        <f t="shared" si="220"/>
        <v>-4481.264900529487</v>
      </c>
      <c r="AE532" s="170">
        <f t="shared" si="221"/>
        <v>0</v>
      </c>
      <c r="AF532" s="170">
        <f t="shared" si="222"/>
        <v>0</v>
      </c>
      <c r="AG532" s="170">
        <f t="shared" si="223"/>
        <v>0</v>
      </c>
      <c r="AH532" s="170">
        <f t="shared" si="224"/>
        <v>-136.0007671968232</v>
      </c>
      <c r="AI532" s="170">
        <f t="shared" si="225"/>
        <v>0</v>
      </c>
      <c r="AJ532" s="170">
        <f t="shared" si="226"/>
        <v>0</v>
      </c>
      <c r="AK532" s="170">
        <f t="shared" si="227"/>
        <v>0</v>
      </c>
      <c r="AL532" s="170">
        <f t="shared" si="228"/>
        <v>0</v>
      </c>
      <c r="AM532" s="170">
        <f t="shared" si="229"/>
        <v>0</v>
      </c>
      <c r="AN532" s="170">
        <f t="shared" si="230"/>
        <v>0</v>
      </c>
      <c r="AO532" s="170">
        <f t="shared" si="231"/>
        <v>0</v>
      </c>
      <c r="AP532" s="170">
        <f t="shared" si="232"/>
        <v>4617.2656677263103</v>
      </c>
      <c r="AQ532" s="170">
        <f t="shared" si="233"/>
        <v>0</v>
      </c>
      <c r="AR532" s="170"/>
      <c r="AS532" s="170">
        <f>'Projection - England'!$B$13*'Eng19'!AP532</f>
        <v>0</v>
      </c>
      <c r="AT532" s="170">
        <f>'Projection - England'!$B$13*'Eng19'!AQ532</f>
        <v>0</v>
      </c>
      <c r="AU532" s="170">
        <f>'Projection - England'!$C$13*'Eng19'!AP532</f>
        <v>2558.4288924767575</v>
      </c>
      <c r="AV532" s="170">
        <f>'Projection - England'!$C$13*'Eng19'!AQ532</f>
        <v>0</v>
      </c>
      <c r="AW532" s="170">
        <f>'Projection - England'!$D$13*'Eng19'!AP532</f>
        <v>0</v>
      </c>
      <c r="AX532" s="170">
        <f>'Projection - England'!$D$13*'Eng19'!AQ532</f>
        <v>0</v>
      </c>
      <c r="AY532" s="170">
        <f>'Projection - England'!$E$13*'Eng19'!AP532</f>
        <v>506.85290520278073</v>
      </c>
      <c r="AZ532" s="170">
        <f>'Projection - England'!$E$13*'Eng19'!AQ532</f>
        <v>0</v>
      </c>
      <c r="BA532" s="170">
        <f>'Projection - England'!$F$13*'Eng19'!AP532</f>
        <v>1040.1954090539884</v>
      </c>
      <c r="BB532" s="170">
        <f>'Projection - England'!$F$13*'Eng19'!AQ532</f>
        <v>0</v>
      </c>
      <c r="BC532" s="170">
        <f>'Projection - England'!$G$13*'Eng19'!AP532</f>
        <v>511.78846099278474</v>
      </c>
      <c r="BD532" s="170">
        <f>'Projection - England'!$G$13*'Eng19'!AQ532</f>
        <v>0</v>
      </c>
    </row>
    <row r="533" spans="1:56" ht="19.95" customHeight="1">
      <c r="A533" s="132" t="s">
        <v>559</v>
      </c>
      <c r="B533" s="20" t="s">
        <v>518</v>
      </c>
      <c r="C533" s="20" t="s">
        <v>21</v>
      </c>
      <c r="D533" s="153">
        <v>2028.8839333946121</v>
      </c>
      <c r="E533" s="154">
        <v>2948.6398741484395</v>
      </c>
      <c r="F533" s="155">
        <v>14363.333779536551</v>
      </c>
      <c r="G533" s="156">
        <v>12459.16595019689</v>
      </c>
      <c r="H533" s="157">
        <v>2817.92924019169</v>
      </c>
      <c r="I533" s="158">
        <v>0</v>
      </c>
      <c r="J533" s="159">
        <v>4084.9748626504302</v>
      </c>
      <c r="K533" s="160">
        <v>0</v>
      </c>
      <c r="L533" s="161">
        <v>968.64496486917005</v>
      </c>
      <c r="M533" s="162">
        <v>0</v>
      </c>
      <c r="N533" s="163">
        <v>4.12030191073426</v>
      </c>
      <c r="O533" s="164">
        <v>315.04094358025992</v>
      </c>
      <c r="P533" s="170">
        <f t="shared" si="219"/>
        <v>39990.733850478769</v>
      </c>
      <c r="Q533" s="86">
        <f t="shared" si="234"/>
        <v>-0.94506059310872403</v>
      </c>
      <c r="R533" s="86">
        <f t="shared" si="235"/>
        <v>0</v>
      </c>
      <c r="S533" s="86">
        <f t="shared" si="236"/>
        <v>0</v>
      </c>
      <c r="T533" s="86">
        <f t="shared" si="237"/>
        <v>0</v>
      </c>
      <c r="U533" s="86">
        <f t="shared" si="238"/>
        <v>-8.8357360441388269E-2</v>
      </c>
      <c r="V533" s="86">
        <f t="shared" si="239"/>
        <v>0</v>
      </c>
      <c r="W533" s="86">
        <f t="shared" si="240"/>
        <v>0</v>
      </c>
      <c r="X533" s="86">
        <f t="shared" si="241"/>
        <v>0</v>
      </c>
      <c r="Y533" s="86">
        <f t="shared" si="242"/>
        <v>0</v>
      </c>
      <c r="Z533" s="86">
        <f t="shared" si="243"/>
        <v>0</v>
      </c>
      <c r="AA533" s="86">
        <f t="shared" si="244"/>
        <v>0</v>
      </c>
      <c r="AB533" s="86">
        <f t="shared" si="245"/>
        <v>0</v>
      </c>
      <c r="AD533" s="170">
        <f t="shared" si="220"/>
        <v>-1917.4182534426729</v>
      </c>
      <c r="AE533" s="170">
        <f t="shared" si="221"/>
        <v>0</v>
      </c>
      <c r="AF533" s="170">
        <f t="shared" si="222"/>
        <v>0</v>
      </c>
      <c r="AG533" s="170">
        <f t="shared" si="223"/>
        <v>0</v>
      </c>
      <c r="AH533" s="170">
        <f t="shared" si="224"/>
        <v>-248.98478957394454</v>
      </c>
      <c r="AI533" s="170">
        <f t="shared" si="225"/>
        <v>0</v>
      </c>
      <c r="AJ533" s="170">
        <f t="shared" si="226"/>
        <v>0</v>
      </c>
      <c r="AK533" s="170">
        <f t="shared" si="227"/>
        <v>0</v>
      </c>
      <c r="AL533" s="170">
        <f t="shared" si="228"/>
        <v>0</v>
      </c>
      <c r="AM533" s="170">
        <f t="shared" si="229"/>
        <v>0</v>
      </c>
      <c r="AN533" s="170">
        <f t="shared" si="230"/>
        <v>0</v>
      </c>
      <c r="AO533" s="170">
        <f t="shared" si="231"/>
        <v>0</v>
      </c>
      <c r="AP533" s="170">
        <f t="shared" si="232"/>
        <v>2166.4030430166176</v>
      </c>
      <c r="AQ533" s="170">
        <f t="shared" si="233"/>
        <v>0</v>
      </c>
      <c r="AR533" s="170"/>
      <c r="AS533" s="170">
        <f>'Projection - England'!$B$13*'Eng19'!AP533</f>
        <v>0</v>
      </c>
      <c r="AT533" s="170">
        <f>'Projection - England'!$B$13*'Eng19'!AQ533</f>
        <v>0</v>
      </c>
      <c r="AU533" s="170">
        <f>'Projection - England'!$C$13*'Eng19'!AP533</f>
        <v>1200.4048579540868</v>
      </c>
      <c r="AV533" s="170">
        <f>'Projection - England'!$C$13*'Eng19'!AQ533</f>
        <v>0</v>
      </c>
      <c r="AW533" s="170">
        <f>'Projection - England'!$D$13*'Eng19'!AP533</f>
        <v>0</v>
      </c>
      <c r="AX533" s="170">
        <f>'Projection - England'!$D$13*'Eng19'!AQ533</f>
        <v>0</v>
      </c>
      <c r="AY533" s="170">
        <f>'Projection - England'!$E$13*'Eng19'!AP533</f>
        <v>237.81340629113754</v>
      </c>
      <c r="AZ533" s="170">
        <f>'Projection - England'!$E$13*'Eng19'!AQ533</f>
        <v>0</v>
      </c>
      <c r="BA533" s="170">
        <f>'Projection - England'!$F$13*'Eng19'!AP533</f>
        <v>488.05562895326375</v>
      </c>
      <c r="BB533" s="170">
        <f>'Projection - England'!$F$13*'Eng19'!AQ533</f>
        <v>0</v>
      </c>
      <c r="BC533" s="170">
        <f>'Projection - England'!$G$13*'Eng19'!AP533</f>
        <v>240.12914981813026</v>
      </c>
      <c r="BD533" s="170">
        <f>'Projection - England'!$G$13*'Eng19'!AQ533</f>
        <v>0</v>
      </c>
    </row>
    <row r="534" spans="1:56" ht="19.95" customHeight="1">
      <c r="A534" s="132" t="s">
        <v>560</v>
      </c>
      <c r="B534" s="20" t="s">
        <v>518</v>
      </c>
      <c r="C534" s="20" t="s">
        <v>21</v>
      </c>
      <c r="D534" s="153">
        <v>6395.9955030719866</v>
      </c>
      <c r="E534" s="154">
        <v>9295.4984091561892</v>
      </c>
      <c r="F534" s="155">
        <v>11093.2201030865</v>
      </c>
      <c r="G534" s="156">
        <v>9622.5759498345724</v>
      </c>
      <c r="H534" s="157">
        <v>11659.052723767782</v>
      </c>
      <c r="I534" s="158">
        <v>7359.6849806492173</v>
      </c>
      <c r="J534" s="159">
        <v>1781.54751301736</v>
      </c>
      <c r="K534" s="160">
        <v>0</v>
      </c>
      <c r="L534" s="161">
        <v>1574.4331471282101</v>
      </c>
      <c r="M534" s="162">
        <v>0</v>
      </c>
      <c r="N534" s="163">
        <v>5.0832042190578823</v>
      </c>
      <c r="O534" s="164">
        <v>388.66507558854397</v>
      </c>
      <c r="P534" s="170">
        <f t="shared" si="219"/>
        <v>59175.75660951942</v>
      </c>
      <c r="Q534" s="86">
        <f t="shared" si="234"/>
        <v>-0.94506059310872403</v>
      </c>
      <c r="R534" s="86">
        <f t="shared" si="235"/>
        <v>0</v>
      </c>
      <c r="S534" s="86">
        <f t="shared" si="236"/>
        <v>0</v>
      </c>
      <c r="T534" s="86">
        <f t="shared" si="237"/>
        <v>0</v>
      </c>
      <c r="U534" s="86">
        <f t="shared" si="238"/>
        <v>-8.8357360441388269E-2</v>
      </c>
      <c r="V534" s="86">
        <f t="shared" si="239"/>
        <v>0</v>
      </c>
      <c r="W534" s="86">
        <f t="shared" si="240"/>
        <v>0</v>
      </c>
      <c r="X534" s="86">
        <f t="shared" si="241"/>
        <v>0</v>
      </c>
      <c r="Y534" s="86">
        <f t="shared" si="242"/>
        <v>0</v>
      </c>
      <c r="Z534" s="86">
        <f t="shared" si="243"/>
        <v>0</v>
      </c>
      <c r="AA534" s="86">
        <f t="shared" si="244"/>
        <v>0</v>
      </c>
      <c r="AB534" s="86">
        <f t="shared" si="245"/>
        <v>0</v>
      </c>
      <c r="AD534" s="170">
        <f t="shared" si="220"/>
        <v>-6044.6033036539438</v>
      </c>
      <c r="AE534" s="170">
        <f t="shared" si="221"/>
        <v>0</v>
      </c>
      <c r="AF534" s="170">
        <f t="shared" si="222"/>
        <v>0</v>
      </c>
      <c r="AG534" s="170">
        <f t="shared" si="223"/>
        <v>0</v>
      </c>
      <c r="AH534" s="170">
        <f t="shared" si="224"/>
        <v>-1030.1631239190995</v>
      </c>
      <c r="AI534" s="170">
        <f t="shared" si="225"/>
        <v>0</v>
      </c>
      <c r="AJ534" s="170">
        <f t="shared" si="226"/>
        <v>0</v>
      </c>
      <c r="AK534" s="170">
        <f t="shared" si="227"/>
        <v>0</v>
      </c>
      <c r="AL534" s="170">
        <f t="shared" si="228"/>
        <v>0</v>
      </c>
      <c r="AM534" s="170">
        <f t="shared" si="229"/>
        <v>0</v>
      </c>
      <c r="AN534" s="170">
        <f t="shared" si="230"/>
        <v>0</v>
      </c>
      <c r="AO534" s="170">
        <f t="shared" si="231"/>
        <v>0</v>
      </c>
      <c r="AP534" s="170">
        <f t="shared" si="232"/>
        <v>7074.7664275730431</v>
      </c>
      <c r="AQ534" s="170">
        <f t="shared" si="233"/>
        <v>0</v>
      </c>
      <c r="AR534" s="170"/>
      <c r="AS534" s="170">
        <f>'Projection - England'!$B$13*'Eng19'!AP534</f>
        <v>0</v>
      </c>
      <c r="AT534" s="170">
        <f>'Projection - England'!$B$13*'Eng19'!AQ534</f>
        <v>0</v>
      </c>
      <c r="AU534" s="170">
        <f>'Projection - England'!$C$13*'Eng19'!AP534</f>
        <v>3920.1311205340735</v>
      </c>
      <c r="AV534" s="170">
        <f>'Projection - England'!$C$13*'Eng19'!AQ534</f>
        <v>0</v>
      </c>
      <c r="AW534" s="170">
        <f>'Projection - England'!$D$13*'Eng19'!AP534</f>
        <v>0</v>
      </c>
      <c r="AX534" s="170">
        <f>'Projection - England'!$D$13*'Eng19'!AQ534</f>
        <v>0</v>
      </c>
      <c r="AY534" s="170">
        <f>'Projection - England'!$E$13*'Eng19'!AP534</f>
        <v>776.62109471216343</v>
      </c>
      <c r="AZ534" s="170">
        <f>'Projection - England'!$E$13*'Eng19'!AQ534</f>
        <v>0</v>
      </c>
      <c r="BA534" s="170">
        <f>'Projection - England'!$F$13*'Eng19'!AP534</f>
        <v>1593.8306538282086</v>
      </c>
      <c r="BB534" s="170">
        <f>'Projection - England'!$F$13*'Eng19'!AQ534</f>
        <v>0</v>
      </c>
      <c r="BC534" s="170">
        <f>'Projection - England'!$G$13*'Eng19'!AP534</f>
        <v>784.18355849859938</v>
      </c>
      <c r="BD534" s="170">
        <f>'Projection - England'!$G$13*'Eng19'!AQ534</f>
        <v>0</v>
      </c>
    </row>
    <row r="535" spans="1:56" ht="19.95" customHeight="1">
      <c r="A535" s="132" t="s">
        <v>561</v>
      </c>
      <c r="B535" s="20" t="s">
        <v>518</v>
      </c>
      <c r="C535" s="20" t="s">
        <v>21</v>
      </c>
      <c r="D535" s="153">
        <v>5798.1021910052514</v>
      </c>
      <c r="E535" s="154">
        <v>8426.5615363125326</v>
      </c>
      <c r="F535" s="155">
        <v>13646.051158603401</v>
      </c>
      <c r="G535" s="156">
        <v>11836.974518557916</v>
      </c>
      <c r="H535" s="157">
        <v>3118.2027662290602</v>
      </c>
      <c r="I535" s="158">
        <v>0</v>
      </c>
      <c r="J535" s="159">
        <v>1962.5892388432601</v>
      </c>
      <c r="K535" s="160">
        <v>0</v>
      </c>
      <c r="L535" s="161">
        <v>3763.0998162154701</v>
      </c>
      <c r="M535" s="162">
        <v>0</v>
      </c>
      <c r="N535" s="163">
        <v>5.286684034543363</v>
      </c>
      <c r="O535" s="164">
        <v>404.22327361842071</v>
      </c>
      <c r="P535" s="170">
        <f t="shared" si="219"/>
        <v>48961.091183419856</v>
      </c>
      <c r="Q535" s="86">
        <f t="shared" si="234"/>
        <v>-0.94506059310872403</v>
      </c>
      <c r="R535" s="86">
        <f t="shared" si="235"/>
        <v>0</v>
      </c>
      <c r="S535" s="86">
        <f t="shared" si="236"/>
        <v>0</v>
      </c>
      <c r="T535" s="86">
        <f t="shared" si="237"/>
        <v>0</v>
      </c>
      <c r="U535" s="86">
        <f t="shared" si="238"/>
        <v>-8.8357360441388269E-2</v>
      </c>
      <c r="V535" s="86">
        <f t="shared" si="239"/>
        <v>0</v>
      </c>
      <c r="W535" s="86">
        <f t="shared" si="240"/>
        <v>0</v>
      </c>
      <c r="X535" s="86">
        <f t="shared" si="241"/>
        <v>0</v>
      </c>
      <c r="Y535" s="86">
        <f t="shared" si="242"/>
        <v>0</v>
      </c>
      <c r="Z535" s="86">
        <f t="shared" si="243"/>
        <v>0</v>
      </c>
      <c r="AA535" s="86">
        <f t="shared" si="244"/>
        <v>0</v>
      </c>
      <c r="AB535" s="86">
        <f t="shared" si="245"/>
        <v>0</v>
      </c>
      <c r="AD535" s="170">
        <f t="shared" si="220"/>
        <v>-5479.5578955364153</v>
      </c>
      <c r="AE535" s="170">
        <f t="shared" si="221"/>
        <v>0</v>
      </c>
      <c r="AF535" s="170">
        <f t="shared" si="222"/>
        <v>0</v>
      </c>
      <c r="AG535" s="170">
        <f t="shared" si="223"/>
        <v>0</v>
      </c>
      <c r="AH535" s="170">
        <f t="shared" si="224"/>
        <v>-275.51616574503504</v>
      </c>
      <c r="AI535" s="170">
        <f t="shared" si="225"/>
        <v>0</v>
      </c>
      <c r="AJ535" s="170">
        <f t="shared" si="226"/>
        <v>0</v>
      </c>
      <c r="AK535" s="170">
        <f t="shared" si="227"/>
        <v>0</v>
      </c>
      <c r="AL535" s="170">
        <f t="shared" si="228"/>
        <v>0</v>
      </c>
      <c r="AM535" s="170">
        <f t="shared" si="229"/>
        <v>0</v>
      </c>
      <c r="AN535" s="170">
        <f t="shared" si="230"/>
        <v>0</v>
      </c>
      <c r="AO535" s="170">
        <f t="shared" si="231"/>
        <v>0</v>
      </c>
      <c r="AP535" s="170">
        <f t="shared" si="232"/>
        <v>5755.0740612814507</v>
      </c>
      <c r="AQ535" s="170">
        <f t="shared" si="233"/>
        <v>0</v>
      </c>
      <c r="AR535" s="170"/>
      <c r="AS535" s="170">
        <f>'Projection - England'!$B$13*'Eng19'!AP535</f>
        <v>0</v>
      </c>
      <c r="AT535" s="170">
        <f>'Projection - England'!$B$13*'Eng19'!AQ535</f>
        <v>0</v>
      </c>
      <c r="AU535" s="170">
        <f>'Projection - England'!$C$13*'Eng19'!AP535</f>
        <v>3188.8890127425916</v>
      </c>
      <c r="AV535" s="170">
        <f>'Projection - England'!$C$13*'Eng19'!AQ535</f>
        <v>0</v>
      </c>
      <c r="AW535" s="170">
        <f>'Projection - England'!$D$13*'Eng19'!AP535</f>
        <v>0</v>
      </c>
      <c r="AX535" s="170">
        <f>'Projection - England'!$D$13*'Eng19'!AQ535</f>
        <v>0</v>
      </c>
      <c r="AY535" s="170">
        <f>'Projection - England'!$E$13*'Eng19'!AP535</f>
        <v>631.75398981408023</v>
      </c>
      <c r="AZ535" s="170">
        <f>'Projection - England'!$E$13*'Eng19'!AQ535</f>
        <v>0</v>
      </c>
      <c r="BA535" s="170">
        <f>'Projection - England'!$F$13*'Eng19'!AP535</f>
        <v>1296.5252701732784</v>
      </c>
      <c r="BB535" s="170">
        <f>'Projection - England'!$F$13*'Eng19'!AQ535</f>
        <v>0</v>
      </c>
      <c r="BC535" s="170">
        <f>'Projection - England'!$G$13*'Eng19'!AP535</f>
        <v>637.90578855150193</v>
      </c>
      <c r="BD535" s="170">
        <f>'Projection - England'!$G$13*'Eng19'!AQ535</f>
        <v>0</v>
      </c>
    </row>
    <row r="536" spans="1:56" ht="19.95" customHeight="1">
      <c r="A536" s="132" t="s">
        <v>562</v>
      </c>
      <c r="B536" s="20" t="s">
        <v>518</v>
      </c>
      <c r="C536" s="20" t="s">
        <v>21</v>
      </c>
      <c r="D536" s="153">
        <v>7518.359502855119</v>
      </c>
      <c r="E536" s="154">
        <v>10926.664780281271</v>
      </c>
      <c r="F536" s="155">
        <v>12226.697407979646</v>
      </c>
      <c r="G536" s="156">
        <v>10605.786537237724</v>
      </c>
      <c r="H536" s="157">
        <v>2297.52132162525</v>
      </c>
      <c r="I536" s="158">
        <v>0</v>
      </c>
      <c r="J536" s="159">
        <v>140.88531673340401</v>
      </c>
      <c r="K536" s="160">
        <v>0</v>
      </c>
      <c r="L536" s="161">
        <v>5233.6235067993803</v>
      </c>
      <c r="M536" s="162">
        <v>0</v>
      </c>
      <c r="N536" s="163">
        <v>16.375812186413512</v>
      </c>
      <c r="O536" s="164">
        <v>1252.1051696868158</v>
      </c>
      <c r="P536" s="170">
        <f t="shared" si="219"/>
        <v>50218.019355385026</v>
      </c>
      <c r="Q536" s="86">
        <f t="shared" si="234"/>
        <v>-0.94506059310872403</v>
      </c>
      <c r="R536" s="86">
        <f t="shared" si="235"/>
        <v>0</v>
      </c>
      <c r="S536" s="86">
        <f t="shared" si="236"/>
        <v>0</v>
      </c>
      <c r="T536" s="86">
        <f t="shared" si="237"/>
        <v>0</v>
      </c>
      <c r="U536" s="86">
        <f t="shared" si="238"/>
        <v>-8.8357360441388269E-2</v>
      </c>
      <c r="V536" s="86">
        <f t="shared" si="239"/>
        <v>0</v>
      </c>
      <c r="W536" s="86">
        <f t="shared" si="240"/>
        <v>0</v>
      </c>
      <c r="X536" s="86">
        <f t="shared" si="241"/>
        <v>0</v>
      </c>
      <c r="Y536" s="86">
        <f t="shared" si="242"/>
        <v>0</v>
      </c>
      <c r="Z536" s="86">
        <f t="shared" si="243"/>
        <v>0</v>
      </c>
      <c r="AA536" s="86">
        <f t="shared" si="244"/>
        <v>0</v>
      </c>
      <c r="AB536" s="86">
        <f t="shared" si="245"/>
        <v>0</v>
      </c>
      <c r="AD536" s="170">
        <f t="shared" si="220"/>
        <v>-7105.3052909728704</v>
      </c>
      <c r="AE536" s="170">
        <f t="shared" si="221"/>
        <v>0</v>
      </c>
      <c r="AF536" s="170">
        <f t="shared" si="222"/>
        <v>0</v>
      </c>
      <c r="AG536" s="170">
        <f t="shared" si="223"/>
        <v>0</v>
      </c>
      <c r="AH536" s="170">
        <f t="shared" si="224"/>
        <v>-203.00291953661696</v>
      </c>
      <c r="AI536" s="170">
        <f t="shared" si="225"/>
        <v>0</v>
      </c>
      <c r="AJ536" s="170">
        <f t="shared" si="226"/>
        <v>0</v>
      </c>
      <c r="AK536" s="170">
        <f t="shared" si="227"/>
        <v>0</v>
      </c>
      <c r="AL536" s="170">
        <f t="shared" si="228"/>
        <v>0</v>
      </c>
      <c r="AM536" s="170">
        <f t="shared" si="229"/>
        <v>0</v>
      </c>
      <c r="AN536" s="170">
        <f t="shared" si="230"/>
        <v>0</v>
      </c>
      <c r="AO536" s="170">
        <f t="shared" si="231"/>
        <v>0</v>
      </c>
      <c r="AP536" s="170">
        <f t="shared" si="232"/>
        <v>7308.3082105094873</v>
      </c>
      <c r="AQ536" s="170">
        <f t="shared" si="233"/>
        <v>0</v>
      </c>
      <c r="AR536" s="170"/>
      <c r="AS536" s="170">
        <f>'Projection - England'!$B$13*'Eng19'!AP536</f>
        <v>0</v>
      </c>
      <c r="AT536" s="170">
        <f>'Projection - England'!$B$13*'Eng19'!AQ536</f>
        <v>0</v>
      </c>
      <c r="AU536" s="170">
        <f>'Projection - England'!$C$13*'Eng19'!AP536</f>
        <v>4049.5367229107205</v>
      </c>
      <c r="AV536" s="170">
        <f>'Projection - England'!$C$13*'Eng19'!AQ536</f>
        <v>0</v>
      </c>
      <c r="AW536" s="170">
        <f>'Projection - England'!$D$13*'Eng19'!AP536</f>
        <v>0</v>
      </c>
      <c r="AX536" s="170">
        <f>'Projection - England'!$D$13*'Eng19'!AQ536</f>
        <v>0</v>
      </c>
      <c r="AY536" s="170">
        <f>'Projection - England'!$E$13*'Eng19'!AP536</f>
        <v>802.25776794822264</v>
      </c>
      <c r="AZ536" s="170">
        <f>'Projection - England'!$E$13*'Eng19'!AQ536</f>
        <v>0</v>
      </c>
      <c r="BA536" s="170">
        <f>'Projection - England'!$F$13*'Eng19'!AP536</f>
        <v>1646.4438469851011</v>
      </c>
      <c r="BB536" s="170">
        <f>'Projection - England'!$F$13*'Eng19'!AQ536</f>
        <v>0</v>
      </c>
      <c r="BC536" s="170">
        <f>'Projection - England'!$G$13*'Eng19'!AP536</f>
        <v>810.06987266544502</v>
      </c>
      <c r="BD536" s="170">
        <f>'Projection - England'!$G$13*'Eng19'!AQ536</f>
        <v>0</v>
      </c>
    </row>
    <row r="537" spans="1:56" ht="19.95" customHeight="1">
      <c r="A537" s="132" t="s">
        <v>563</v>
      </c>
      <c r="B537" s="20" t="s">
        <v>518</v>
      </c>
      <c r="C537" s="20" t="s">
        <v>21</v>
      </c>
      <c r="D537" s="153">
        <v>11169.85614362611</v>
      </c>
      <c r="E537" s="154">
        <v>16233.497969739174</v>
      </c>
      <c r="F537" s="155">
        <v>11258.39001062943</v>
      </c>
      <c r="G537" s="156">
        <v>9765.8490450395238</v>
      </c>
      <c r="H537" s="157">
        <v>3240.9380013261998</v>
      </c>
      <c r="I537" s="158">
        <v>0</v>
      </c>
      <c r="J537" s="159">
        <v>1304.6926709034001</v>
      </c>
      <c r="K537" s="160">
        <v>0</v>
      </c>
      <c r="L537" s="161">
        <v>36.863855929711498</v>
      </c>
      <c r="M537" s="162">
        <v>0</v>
      </c>
      <c r="N537" s="163">
        <v>11.359212831982582</v>
      </c>
      <c r="O537" s="164">
        <v>868.53274503835075</v>
      </c>
      <c r="P537" s="170">
        <f t="shared" si="219"/>
        <v>53889.979655063878</v>
      </c>
      <c r="Q537" s="86">
        <f t="shared" si="234"/>
        <v>-0.94506059310872403</v>
      </c>
      <c r="R537" s="86">
        <f t="shared" si="235"/>
        <v>0</v>
      </c>
      <c r="S537" s="86">
        <f t="shared" si="236"/>
        <v>0</v>
      </c>
      <c r="T537" s="86">
        <f t="shared" si="237"/>
        <v>0</v>
      </c>
      <c r="U537" s="86">
        <f t="shared" si="238"/>
        <v>-8.8357360441388269E-2</v>
      </c>
      <c r="V537" s="86">
        <f t="shared" si="239"/>
        <v>0</v>
      </c>
      <c r="W537" s="86">
        <f t="shared" si="240"/>
        <v>0</v>
      </c>
      <c r="X537" s="86">
        <f t="shared" si="241"/>
        <v>0</v>
      </c>
      <c r="Y537" s="86">
        <f t="shared" si="242"/>
        <v>0</v>
      </c>
      <c r="Z537" s="86">
        <f t="shared" si="243"/>
        <v>0</v>
      </c>
      <c r="AA537" s="86">
        <f t="shared" si="244"/>
        <v>0</v>
      </c>
      <c r="AB537" s="86">
        <f t="shared" si="245"/>
        <v>0</v>
      </c>
      <c r="AD537" s="170">
        <f t="shared" si="220"/>
        <v>-10556.190872034416</v>
      </c>
      <c r="AE537" s="170">
        <f t="shared" si="221"/>
        <v>0</v>
      </c>
      <c r="AF537" s="170">
        <f t="shared" si="222"/>
        <v>0</v>
      </c>
      <c r="AG537" s="170">
        <f t="shared" si="223"/>
        <v>0</v>
      </c>
      <c r="AH537" s="170">
        <f t="shared" si="224"/>
        <v>-286.36072715137152</v>
      </c>
      <c r="AI537" s="170">
        <f t="shared" si="225"/>
        <v>0</v>
      </c>
      <c r="AJ537" s="170">
        <f t="shared" si="226"/>
        <v>0</v>
      </c>
      <c r="AK537" s="170">
        <f t="shared" si="227"/>
        <v>0</v>
      </c>
      <c r="AL537" s="170">
        <f t="shared" si="228"/>
        <v>0</v>
      </c>
      <c r="AM537" s="170">
        <f t="shared" si="229"/>
        <v>0</v>
      </c>
      <c r="AN537" s="170">
        <f t="shared" si="230"/>
        <v>0</v>
      </c>
      <c r="AO537" s="170">
        <f t="shared" si="231"/>
        <v>0</v>
      </c>
      <c r="AP537" s="170">
        <f t="shared" si="232"/>
        <v>10842.551599185788</v>
      </c>
      <c r="AQ537" s="170">
        <f t="shared" si="233"/>
        <v>0</v>
      </c>
      <c r="AR537" s="170"/>
      <c r="AS537" s="170">
        <f>'Projection - England'!$B$13*'Eng19'!AP537</f>
        <v>0</v>
      </c>
      <c r="AT537" s="170">
        <f>'Projection - England'!$B$13*'Eng19'!AQ537</f>
        <v>0</v>
      </c>
      <c r="AU537" s="170">
        <f>'Projection - England'!$C$13*'Eng19'!AP537</f>
        <v>6007.8625047336745</v>
      </c>
      <c r="AV537" s="170">
        <f>'Projection - England'!$C$13*'Eng19'!AQ537</f>
        <v>0</v>
      </c>
      <c r="AW537" s="170">
        <f>'Projection - England'!$D$13*'Eng19'!AP537</f>
        <v>0</v>
      </c>
      <c r="AX537" s="170">
        <f>'Projection - England'!$D$13*'Eng19'!AQ537</f>
        <v>0</v>
      </c>
      <c r="AY537" s="170">
        <f>'Projection - England'!$E$13*'Eng19'!AP537</f>
        <v>1190.2236460577267</v>
      </c>
      <c r="AZ537" s="170">
        <f>'Projection - England'!$E$13*'Eng19'!AQ537</f>
        <v>0</v>
      </c>
      <c r="BA537" s="170">
        <f>'Projection - England'!$F$13*'Eng19'!AP537</f>
        <v>2442.6518219944378</v>
      </c>
      <c r="BB537" s="170">
        <f>'Projection - England'!$F$13*'Eng19'!AQ537</f>
        <v>0</v>
      </c>
      <c r="BC537" s="170">
        <f>'Projection - England'!$G$13*'Eng19'!AP537</f>
        <v>1201.8136263999518</v>
      </c>
      <c r="BD537" s="170">
        <f>'Projection - England'!$G$13*'Eng19'!AQ537</f>
        <v>0</v>
      </c>
    </row>
    <row r="538" spans="1:56" ht="19.95" customHeight="1">
      <c r="A538" s="132" t="s">
        <v>564</v>
      </c>
      <c r="B538" s="20" t="s">
        <v>518</v>
      </c>
      <c r="C538" s="20" t="s">
        <v>21</v>
      </c>
      <c r="D538" s="153">
        <v>13685.888973867386</v>
      </c>
      <c r="E538" s="154">
        <v>19890.126427288811</v>
      </c>
      <c r="F538" s="155">
        <v>5853.5223094048197</v>
      </c>
      <c r="G538" s="156">
        <v>5077.5124330785802</v>
      </c>
      <c r="H538" s="157">
        <v>8502.9950509464998</v>
      </c>
      <c r="I538" s="158">
        <v>0</v>
      </c>
      <c r="J538" s="159">
        <v>2654.6810553003302</v>
      </c>
      <c r="K538" s="160">
        <v>0</v>
      </c>
      <c r="L538" s="161">
        <v>0</v>
      </c>
      <c r="M538" s="162">
        <v>0</v>
      </c>
      <c r="N538" s="163">
        <v>14.121343771816331</v>
      </c>
      <c r="O538" s="164">
        <v>1079.7270595400237</v>
      </c>
      <c r="P538" s="170">
        <f t="shared" si="219"/>
        <v>56758.574653198273</v>
      </c>
      <c r="Q538" s="86">
        <f t="shared" si="234"/>
        <v>-0.94506059310872403</v>
      </c>
      <c r="R538" s="86">
        <f t="shared" si="235"/>
        <v>0</v>
      </c>
      <c r="S538" s="86">
        <f t="shared" si="236"/>
        <v>0</v>
      </c>
      <c r="T538" s="86">
        <f t="shared" si="237"/>
        <v>0</v>
      </c>
      <c r="U538" s="86">
        <f t="shared" si="238"/>
        <v>-8.8357360441388269E-2</v>
      </c>
      <c r="V538" s="86">
        <f t="shared" si="239"/>
        <v>0</v>
      </c>
      <c r="W538" s="86">
        <f t="shared" si="240"/>
        <v>0</v>
      </c>
      <c r="X538" s="86">
        <f t="shared" si="241"/>
        <v>0</v>
      </c>
      <c r="Y538" s="86">
        <f t="shared" si="242"/>
        <v>0</v>
      </c>
      <c r="Z538" s="86">
        <f t="shared" si="243"/>
        <v>0</v>
      </c>
      <c r="AA538" s="86">
        <f t="shared" si="244"/>
        <v>0</v>
      </c>
      <c r="AB538" s="86">
        <f t="shared" si="245"/>
        <v>0</v>
      </c>
      <c r="AD538" s="170">
        <f t="shared" si="220"/>
        <v>-12933.994350863259</v>
      </c>
      <c r="AE538" s="170">
        <f t="shared" si="221"/>
        <v>0</v>
      </c>
      <c r="AF538" s="170">
        <f t="shared" si="222"/>
        <v>0</v>
      </c>
      <c r="AG538" s="170">
        <f t="shared" si="223"/>
        <v>0</v>
      </c>
      <c r="AH538" s="170">
        <f t="shared" si="224"/>
        <v>-751.30219854782047</v>
      </c>
      <c r="AI538" s="170">
        <f t="shared" si="225"/>
        <v>0</v>
      </c>
      <c r="AJ538" s="170">
        <f t="shared" si="226"/>
        <v>0</v>
      </c>
      <c r="AK538" s="170">
        <f t="shared" si="227"/>
        <v>0</v>
      </c>
      <c r="AL538" s="170">
        <f t="shared" si="228"/>
        <v>0</v>
      </c>
      <c r="AM538" s="170">
        <f t="shared" si="229"/>
        <v>0</v>
      </c>
      <c r="AN538" s="170">
        <f t="shared" si="230"/>
        <v>0</v>
      </c>
      <c r="AO538" s="170">
        <f t="shared" si="231"/>
        <v>0</v>
      </c>
      <c r="AP538" s="170">
        <f t="shared" si="232"/>
        <v>13685.296549411079</v>
      </c>
      <c r="AQ538" s="170">
        <f t="shared" si="233"/>
        <v>0</v>
      </c>
      <c r="AR538" s="170"/>
      <c r="AS538" s="170">
        <f>'Projection - England'!$B$13*'Eng19'!AP538</f>
        <v>0</v>
      </c>
      <c r="AT538" s="170">
        <f>'Projection - England'!$B$13*'Eng19'!AQ538</f>
        <v>0</v>
      </c>
      <c r="AU538" s="170">
        <f>'Projection - England'!$C$13*'Eng19'!AP538</f>
        <v>7583.0287043819235</v>
      </c>
      <c r="AV538" s="170">
        <f>'Projection - England'!$C$13*'Eng19'!AQ538</f>
        <v>0</v>
      </c>
      <c r="AW538" s="170">
        <f>'Projection - England'!$D$13*'Eng19'!AP538</f>
        <v>0</v>
      </c>
      <c r="AX538" s="170">
        <f>'Projection - England'!$D$13*'Eng19'!AQ538</f>
        <v>0</v>
      </c>
      <c r="AY538" s="170">
        <f>'Projection - England'!$E$13*'Eng19'!AP538</f>
        <v>1502.2813963499566</v>
      </c>
      <c r="AZ538" s="170">
        <f>'Projection - England'!$E$13*'Eng19'!AQ538</f>
        <v>0</v>
      </c>
      <c r="BA538" s="170">
        <f>'Projection - England'!$F$13*'Eng19'!AP538</f>
        <v>3083.0763630826018</v>
      </c>
      <c r="BB538" s="170">
        <f>'Projection - England'!$F$13*'Eng19'!AQ538</f>
        <v>0</v>
      </c>
      <c r="BC538" s="170">
        <f>'Projection - England'!$G$13*'Eng19'!AP538</f>
        <v>1516.9100855966008</v>
      </c>
      <c r="BD538" s="170">
        <f>'Projection - England'!$G$13*'Eng19'!AQ538</f>
        <v>0</v>
      </c>
    </row>
    <row r="539" spans="1:56" ht="19.95" customHeight="1">
      <c r="A539" s="132" t="s">
        <v>565</v>
      </c>
      <c r="B539" s="20" t="s">
        <v>518</v>
      </c>
      <c r="C539" s="20" t="s">
        <v>21</v>
      </c>
      <c r="D539" s="153">
        <v>9150.2256986219545</v>
      </c>
      <c r="E539" s="154">
        <v>13298.306476936737</v>
      </c>
      <c r="F539" s="155">
        <v>9425.8906319311682</v>
      </c>
      <c r="G539" s="156">
        <v>8176.2867461140304</v>
      </c>
      <c r="H539" s="157">
        <v>2785.2919667471101</v>
      </c>
      <c r="I539" s="158">
        <v>0</v>
      </c>
      <c r="J539" s="159">
        <v>904.03127518564497</v>
      </c>
      <c r="K539" s="160">
        <v>0</v>
      </c>
      <c r="L539" s="161">
        <v>1805.4379114307001</v>
      </c>
      <c r="M539" s="162">
        <v>0</v>
      </c>
      <c r="N539" s="163">
        <v>61.52084242809044</v>
      </c>
      <c r="O539" s="164">
        <v>4703.9233212267682</v>
      </c>
      <c r="P539" s="170">
        <f t="shared" si="219"/>
        <v>50310.914870622204</v>
      </c>
      <c r="Q539" s="86">
        <f t="shared" si="234"/>
        <v>-0.94506059310872403</v>
      </c>
      <c r="R539" s="86">
        <f t="shared" si="235"/>
        <v>0</v>
      </c>
      <c r="S539" s="86">
        <f t="shared" si="236"/>
        <v>0</v>
      </c>
      <c r="T539" s="86">
        <f t="shared" si="237"/>
        <v>0</v>
      </c>
      <c r="U539" s="86">
        <f t="shared" si="238"/>
        <v>-8.8357360441388269E-2</v>
      </c>
      <c r="V539" s="86">
        <f t="shared" si="239"/>
        <v>0</v>
      </c>
      <c r="W539" s="86">
        <f t="shared" si="240"/>
        <v>0</v>
      </c>
      <c r="X539" s="86">
        <f t="shared" si="241"/>
        <v>0</v>
      </c>
      <c r="Y539" s="86">
        <f t="shared" si="242"/>
        <v>0</v>
      </c>
      <c r="Z539" s="86">
        <f t="shared" si="243"/>
        <v>0</v>
      </c>
      <c r="AA539" s="86">
        <f t="shared" si="244"/>
        <v>0</v>
      </c>
      <c r="AB539" s="86">
        <f t="shared" si="245"/>
        <v>0</v>
      </c>
      <c r="AD539" s="170">
        <f t="shared" si="220"/>
        <v>-8647.5177258183539</v>
      </c>
      <c r="AE539" s="170">
        <f t="shared" si="221"/>
        <v>0</v>
      </c>
      <c r="AF539" s="170">
        <f t="shared" si="222"/>
        <v>0</v>
      </c>
      <c r="AG539" s="170">
        <f t="shared" si="223"/>
        <v>0</v>
      </c>
      <c r="AH539" s="170">
        <f t="shared" si="224"/>
        <v>-246.10104624037763</v>
      </c>
      <c r="AI539" s="170">
        <f t="shared" si="225"/>
        <v>0</v>
      </c>
      <c r="AJ539" s="170">
        <f t="shared" si="226"/>
        <v>0</v>
      </c>
      <c r="AK539" s="170">
        <f t="shared" si="227"/>
        <v>0</v>
      </c>
      <c r="AL539" s="170">
        <f t="shared" si="228"/>
        <v>0</v>
      </c>
      <c r="AM539" s="170">
        <f t="shared" si="229"/>
        <v>0</v>
      </c>
      <c r="AN539" s="170">
        <f t="shared" si="230"/>
        <v>0</v>
      </c>
      <c r="AO539" s="170">
        <f t="shared" si="231"/>
        <v>0</v>
      </c>
      <c r="AP539" s="170">
        <f t="shared" si="232"/>
        <v>8893.6187720587313</v>
      </c>
      <c r="AQ539" s="170">
        <f t="shared" si="233"/>
        <v>0</v>
      </c>
      <c r="AR539" s="170"/>
      <c r="AS539" s="170">
        <f>'Projection - England'!$B$13*'Eng19'!AP539</f>
        <v>0</v>
      </c>
      <c r="AT539" s="170">
        <f>'Projection - England'!$B$13*'Eng19'!AQ539</f>
        <v>0</v>
      </c>
      <c r="AU539" s="170">
        <f>'Projection - England'!$C$13*'Eng19'!AP539</f>
        <v>4927.9579869428153</v>
      </c>
      <c r="AV539" s="170">
        <f>'Projection - England'!$C$13*'Eng19'!AQ539</f>
        <v>0</v>
      </c>
      <c r="AW539" s="170">
        <f>'Projection - England'!$D$13*'Eng19'!AP539</f>
        <v>0</v>
      </c>
      <c r="AX539" s="170">
        <f>'Projection - England'!$D$13*'Eng19'!AQ539</f>
        <v>0</v>
      </c>
      <c r="AY539" s="170">
        <f>'Projection - England'!$E$13*'Eng19'!AP539</f>
        <v>976.28268260416542</v>
      </c>
      <c r="AZ539" s="170">
        <f>'Projection - England'!$E$13*'Eng19'!AQ539</f>
        <v>0</v>
      </c>
      <c r="BA539" s="170">
        <f>'Projection - England'!$F$13*'Eng19'!AP539</f>
        <v>2003.588721618308</v>
      </c>
      <c r="BB539" s="170">
        <f>'Projection - England'!$F$13*'Eng19'!AQ539</f>
        <v>0</v>
      </c>
      <c r="BC539" s="170">
        <f>'Projection - England'!$G$13*'Eng19'!AP539</f>
        <v>985.7893808934449</v>
      </c>
      <c r="BD539" s="170">
        <f>'Projection - England'!$G$13*'Eng19'!AQ539</f>
        <v>0</v>
      </c>
    </row>
    <row r="540" spans="1:56" ht="19.95" customHeight="1">
      <c r="A540" s="132" t="s">
        <v>566</v>
      </c>
      <c r="B540" s="20" t="s">
        <v>518</v>
      </c>
      <c r="C540" s="20" t="s">
        <v>21</v>
      </c>
      <c r="D540" s="153">
        <v>13855.267695715065</v>
      </c>
      <c r="E540" s="154">
        <v>20136.289771012835</v>
      </c>
      <c r="F540" s="155">
        <v>5132.7938055737004</v>
      </c>
      <c r="G540" s="156">
        <v>4452.3319441963695</v>
      </c>
      <c r="H540" s="157">
        <v>5661.7986905930802</v>
      </c>
      <c r="I540" s="158">
        <v>0</v>
      </c>
      <c r="J540" s="159">
        <v>2060.1983321954299</v>
      </c>
      <c r="K540" s="160">
        <v>0</v>
      </c>
      <c r="L540" s="161">
        <v>0</v>
      </c>
      <c r="M540" s="162">
        <v>0</v>
      </c>
      <c r="N540" s="163">
        <v>18.62099779030212</v>
      </c>
      <c r="O540" s="164">
        <v>1423.7735101351577</v>
      </c>
      <c r="P540" s="170">
        <f t="shared" si="219"/>
        <v>52741.07474721194</v>
      </c>
      <c r="Q540" s="86">
        <f t="shared" si="234"/>
        <v>-0.94506059310872403</v>
      </c>
      <c r="R540" s="86">
        <f t="shared" si="235"/>
        <v>0</v>
      </c>
      <c r="S540" s="86">
        <f t="shared" si="236"/>
        <v>0</v>
      </c>
      <c r="T540" s="86">
        <f t="shared" si="237"/>
        <v>0</v>
      </c>
      <c r="U540" s="86">
        <f t="shared" si="238"/>
        <v>-8.8357360441388269E-2</v>
      </c>
      <c r="V540" s="86">
        <f t="shared" si="239"/>
        <v>0</v>
      </c>
      <c r="W540" s="86">
        <f t="shared" si="240"/>
        <v>0</v>
      </c>
      <c r="X540" s="86">
        <f t="shared" si="241"/>
        <v>0</v>
      </c>
      <c r="Y540" s="86">
        <f t="shared" si="242"/>
        <v>0</v>
      </c>
      <c r="Z540" s="86">
        <f t="shared" si="243"/>
        <v>0</v>
      </c>
      <c r="AA540" s="86">
        <f t="shared" si="244"/>
        <v>0</v>
      </c>
      <c r="AB540" s="86">
        <f t="shared" si="245"/>
        <v>0</v>
      </c>
      <c r="AD540" s="170">
        <f t="shared" si="220"/>
        <v>-13094.067506192623</v>
      </c>
      <c r="AE540" s="170">
        <f t="shared" si="221"/>
        <v>0</v>
      </c>
      <c r="AF540" s="170">
        <f t="shared" si="222"/>
        <v>0</v>
      </c>
      <c r="AG540" s="170">
        <f t="shared" si="223"/>
        <v>0</v>
      </c>
      <c r="AH540" s="170">
        <f t="shared" si="224"/>
        <v>-500.26158765131294</v>
      </c>
      <c r="AI540" s="170">
        <f t="shared" si="225"/>
        <v>0</v>
      </c>
      <c r="AJ540" s="170">
        <f t="shared" si="226"/>
        <v>0</v>
      </c>
      <c r="AK540" s="170">
        <f t="shared" si="227"/>
        <v>0</v>
      </c>
      <c r="AL540" s="170">
        <f t="shared" si="228"/>
        <v>0</v>
      </c>
      <c r="AM540" s="170">
        <f t="shared" si="229"/>
        <v>0</v>
      </c>
      <c r="AN540" s="170">
        <f t="shared" si="230"/>
        <v>0</v>
      </c>
      <c r="AO540" s="170">
        <f t="shared" si="231"/>
        <v>0</v>
      </c>
      <c r="AP540" s="170">
        <f t="shared" si="232"/>
        <v>13594.329093843937</v>
      </c>
      <c r="AQ540" s="170">
        <f t="shared" si="233"/>
        <v>0</v>
      </c>
      <c r="AR540" s="170"/>
      <c r="AS540" s="170">
        <f>'Projection - England'!$B$13*'Eng19'!AP540</f>
        <v>0</v>
      </c>
      <c r="AT540" s="170">
        <f>'Projection - England'!$B$13*'Eng19'!AQ540</f>
        <v>0</v>
      </c>
      <c r="AU540" s="170">
        <f>'Projection - England'!$C$13*'Eng19'!AP540</f>
        <v>7532.6235981250256</v>
      </c>
      <c r="AV540" s="170">
        <f>'Projection - England'!$C$13*'Eng19'!AQ540</f>
        <v>0</v>
      </c>
      <c r="AW540" s="170">
        <f>'Projection - England'!$D$13*'Eng19'!AP540</f>
        <v>0</v>
      </c>
      <c r="AX540" s="170">
        <f>'Projection - England'!$D$13*'Eng19'!AQ540</f>
        <v>0</v>
      </c>
      <c r="AY540" s="170">
        <f>'Projection - England'!$E$13*'Eng19'!AP540</f>
        <v>1492.2955903662573</v>
      </c>
      <c r="AZ540" s="170">
        <f>'Projection - England'!$E$13*'Eng19'!AQ540</f>
        <v>0</v>
      </c>
      <c r="BA540" s="170">
        <f>'Projection - England'!$F$13*'Eng19'!AP540</f>
        <v>3062.5828640154664</v>
      </c>
      <c r="BB540" s="170">
        <f>'Projection - England'!$F$13*'Eng19'!AQ540</f>
        <v>0</v>
      </c>
      <c r="BC540" s="170">
        <f>'Projection - England'!$G$13*'Eng19'!AP540</f>
        <v>1506.8270413371911</v>
      </c>
      <c r="BD540" s="170">
        <f>'Projection - England'!$G$13*'Eng19'!AQ540</f>
        <v>0</v>
      </c>
    </row>
    <row r="541" spans="1:56" ht="19.95" customHeight="1">
      <c r="A541" s="132" t="s">
        <v>567</v>
      </c>
      <c r="B541" s="20" t="s">
        <v>518</v>
      </c>
      <c r="C541" s="20" t="s">
        <v>21</v>
      </c>
      <c r="D541" s="153">
        <v>9435.4650479293323</v>
      </c>
      <c r="E541" s="154">
        <v>13712.853659848608</v>
      </c>
      <c r="F541" s="155">
        <v>11367.701667123247</v>
      </c>
      <c r="G541" s="156">
        <v>9860.6690979222167</v>
      </c>
      <c r="H541" s="157">
        <v>1840.12901496066</v>
      </c>
      <c r="I541" s="158">
        <v>0</v>
      </c>
      <c r="J541" s="159">
        <v>672.47914066481997</v>
      </c>
      <c r="K541" s="160">
        <v>0</v>
      </c>
      <c r="L541" s="161">
        <v>1675.8414366831601</v>
      </c>
      <c r="M541" s="162">
        <v>0</v>
      </c>
      <c r="N541" s="163">
        <v>16.154987274615735</v>
      </c>
      <c r="O541" s="164">
        <v>1235.2207543973543</v>
      </c>
      <c r="P541" s="170">
        <f t="shared" si="219"/>
        <v>49816.514806804014</v>
      </c>
      <c r="Q541" s="86">
        <f t="shared" si="234"/>
        <v>-0.94506059310872403</v>
      </c>
      <c r="R541" s="86">
        <f t="shared" si="235"/>
        <v>0</v>
      </c>
      <c r="S541" s="86">
        <f t="shared" si="236"/>
        <v>0</v>
      </c>
      <c r="T541" s="86">
        <f t="shared" si="237"/>
        <v>0</v>
      </c>
      <c r="U541" s="86">
        <f t="shared" si="238"/>
        <v>-8.8357360441388269E-2</v>
      </c>
      <c r="V541" s="86">
        <f t="shared" si="239"/>
        <v>0</v>
      </c>
      <c r="W541" s="86">
        <f t="shared" si="240"/>
        <v>0</v>
      </c>
      <c r="X541" s="86">
        <f t="shared" si="241"/>
        <v>0</v>
      </c>
      <c r="Y541" s="86">
        <f t="shared" si="242"/>
        <v>0</v>
      </c>
      <c r="Z541" s="86">
        <f t="shared" si="243"/>
        <v>0</v>
      </c>
      <c r="AA541" s="86">
        <f t="shared" si="244"/>
        <v>0</v>
      </c>
      <c r="AB541" s="86">
        <f t="shared" si="245"/>
        <v>0</v>
      </c>
      <c r="AD541" s="170">
        <f t="shared" si="220"/>
        <v>-8917.0861944527296</v>
      </c>
      <c r="AE541" s="170">
        <f t="shared" si="221"/>
        <v>0</v>
      </c>
      <c r="AF541" s="170">
        <f t="shared" si="222"/>
        <v>0</v>
      </c>
      <c r="AG541" s="170">
        <f t="shared" si="223"/>
        <v>0</v>
      </c>
      <c r="AH541" s="170">
        <f t="shared" si="224"/>
        <v>-162.58894263353579</v>
      </c>
      <c r="AI541" s="170">
        <f t="shared" si="225"/>
        <v>0</v>
      </c>
      <c r="AJ541" s="170">
        <f t="shared" si="226"/>
        <v>0</v>
      </c>
      <c r="AK541" s="170">
        <f t="shared" si="227"/>
        <v>0</v>
      </c>
      <c r="AL541" s="170">
        <f t="shared" si="228"/>
        <v>0</v>
      </c>
      <c r="AM541" s="170">
        <f t="shared" si="229"/>
        <v>0</v>
      </c>
      <c r="AN541" s="170">
        <f t="shared" si="230"/>
        <v>0</v>
      </c>
      <c r="AO541" s="170">
        <f t="shared" si="231"/>
        <v>0</v>
      </c>
      <c r="AP541" s="170">
        <f t="shared" si="232"/>
        <v>9079.6751370862657</v>
      </c>
      <c r="AQ541" s="170">
        <f t="shared" si="233"/>
        <v>0</v>
      </c>
      <c r="AR541" s="170"/>
      <c r="AS541" s="170">
        <f>'Projection - England'!$B$13*'Eng19'!AP541</f>
        <v>0</v>
      </c>
      <c r="AT541" s="170">
        <f>'Projection - England'!$B$13*'Eng19'!AQ541</f>
        <v>0</v>
      </c>
      <c r="AU541" s="170">
        <f>'Projection - England'!$C$13*'Eng19'!AP541</f>
        <v>5031.0518988315907</v>
      </c>
      <c r="AV541" s="170">
        <f>'Projection - England'!$C$13*'Eng19'!AQ541</f>
        <v>0</v>
      </c>
      <c r="AW541" s="170">
        <f>'Projection - England'!$D$13*'Eng19'!AP541</f>
        <v>0</v>
      </c>
      <c r="AX541" s="170">
        <f>'Projection - England'!$D$13*'Eng19'!AQ541</f>
        <v>0</v>
      </c>
      <c r="AY541" s="170">
        <f>'Projection - England'!$E$13*'Eng19'!AP541</f>
        <v>996.70672053744579</v>
      </c>
      <c r="AZ541" s="170">
        <f>'Projection - England'!$E$13*'Eng19'!AQ541</f>
        <v>0</v>
      </c>
      <c r="BA541" s="170">
        <f>'Projection - England'!$F$13*'Eng19'!AP541</f>
        <v>2045.5042167737379</v>
      </c>
      <c r="BB541" s="170">
        <f>'Projection - England'!$F$13*'Eng19'!AQ541</f>
        <v>0</v>
      </c>
      <c r="BC541" s="170">
        <f>'Projection - England'!$G$13*'Eng19'!AP541</f>
        <v>1006.4123009434935</v>
      </c>
      <c r="BD541" s="170">
        <f>'Projection - England'!$G$13*'Eng19'!AQ541</f>
        <v>0</v>
      </c>
    </row>
    <row r="542" spans="1:56" ht="19.95" customHeight="1">
      <c r="A542" s="132" t="s">
        <v>568</v>
      </c>
      <c r="B542" s="20" t="s">
        <v>518</v>
      </c>
      <c r="C542" s="20" t="s">
        <v>21</v>
      </c>
      <c r="D542" s="153">
        <v>11329.436728254241</v>
      </c>
      <c r="E542" s="154">
        <v>16465.421377100945</v>
      </c>
      <c r="F542" s="155">
        <v>7433.0050186559365</v>
      </c>
      <c r="G542" s="156">
        <v>6447.600846540292</v>
      </c>
      <c r="H542" s="157">
        <v>3561.3207153445301</v>
      </c>
      <c r="I542" s="158">
        <v>0</v>
      </c>
      <c r="J542" s="159">
        <v>785.47462069121298</v>
      </c>
      <c r="K542" s="160">
        <v>0</v>
      </c>
      <c r="L542" s="161">
        <v>1839.33804642682</v>
      </c>
      <c r="M542" s="162">
        <v>0</v>
      </c>
      <c r="N542" s="163">
        <v>16.859991283277967</v>
      </c>
      <c r="O542" s="164">
        <v>1289.1258159507768</v>
      </c>
      <c r="P542" s="170">
        <f t="shared" si="219"/>
        <v>49167.583160248032</v>
      </c>
      <c r="Q542" s="86">
        <f t="shared" si="234"/>
        <v>-0.94506059310872403</v>
      </c>
      <c r="R542" s="86">
        <f t="shared" si="235"/>
        <v>0</v>
      </c>
      <c r="S542" s="86">
        <f t="shared" si="236"/>
        <v>0</v>
      </c>
      <c r="T542" s="86">
        <f t="shared" si="237"/>
        <v>0</v>
      </c>
      <c r="U542" s="86">
        <f t="shared" si="238"/>
        <v>-8.8357360441388269E-2</v>
      </c>
      <c r="V542" s="86">
        <f t="shared" si="239"/>
        <v>0</v>
      </c>
      <c r="W542" s="86">
        <f t="shared" si="240"/>
        <v>0</v>
      </c>
      <c r="X542" s="86">
        <f t="shared" si="241"/>
        <v>0</v>
      </c>
      <c r="Y542" s="86">
        <f t="shared" si="242"/>
        <v>0</v>
      </c>
      <c r="Z542" s="86">
        <f t="shared" si="243"/>
        <v>0</v>
      </c>
      <c r="AA542" s="86">
        <f t="shared" si="244"/>
        <v>0</v>
      </c>
      <c r="AB542" s="86">
        <f t="shared" si="245"/>
        <v>0</v>
      </c>
      <c r="AD542" s="170">
        <f t="shared" si="220"/>
        <v>-10707.004193991716</v>
      </c>
      <c r="AE542" s="170">
        <f t="shared" si="221"/>
        <v>0</v>
      </c>
      <c r="AF542" s="170">
        <f t="shared" si="222"/>
        <v>0</v>
      </c>
      <c r="AG542" s="170">
        <f t="shared" si="223"/>
        <v>0</v>
      </c>
      <c r="AH542" s="170">
        <f t="shared" si="224"/>
        <v>-314.66889809307935</v>
      </c>
      <c r="AI542" s="170">
        <f t="shared" si="225"/>
        <v>0</v>
      </c>
      <c r="AJ542" s="170">
        <f t="shared" si="226"/>
        <v>0</v>
      </c>
      <c r="AK542" s="170">
        <f t="shared" si="227"/>
        <v>0</v>
      </c>
      <c r="AL542" s="170">
        <f t="shared" si="228"/>
        <v>0</v>
      </c>
      <c r="AM542" s="170">
        <f t="shared" si="229"/>
        <v>0</v>
      </c>
      <c r="AN542" s="170">
        <f t="shared" si="230"/>
        <v>0</v>
      </c>
      <c r="AO542" s="170">
        <f t="shared" si="231"/>
        <v>0</v>
      </c>
      <c r="AP542" s="170">
        <f t="shared" si="232"/>
        <v>11021.673092084795</v>
      </c>
      <c r="AQ542" s="170">
        <f t="shared" si="233"/>
        <v>0</v>
      </c>
      <c r="AR542" s="170"/>
      <c r="AS542" s="170">
        <f>'Projection - England'!$B$13*'Eng19'!AP542</f>
        <v>0</v>
      </c>
      <c r="AT542" s="170">
        <f>'Projection - England'!$B$13*'Eng19'!AQ542</f>
        <v>0</v>
      </c>
      <c r="AU542" s="170">
        <f>'Projection - England'!$C$13*'Eng19'!AP542</f>
        <v>6107.1138009931892</v>
      </c>
      <c r="AV542" s="170">
        <f>'Projection - England'!$C$13*'Eng19'!AQ542</f>
        <v>0</v>
      </c>
      <c r="AW542" s="170">
        <f>'Projection - England'!$D$13*'Eng19'!AP542</f>
        <v>0</v>
      </c>
      <c r="AX542" s="170">
        <f>'Projection - England'!$D$13*'Eng19'!AQ542</f>
        <v>0</v>
      </c>
      <c r="AY542" s="170">
        <f>'Projection - England'!$E$13*'Eng19'!AP542</f>
        <v>1209.8864195677527</v>
      </c>
      <c r="AZ542" s="170">
        <f>'Projection - England'!$E$13*'Eng19'!AQ542</f>
        <v>0</v>
      </c>
      <c r="BA542" s="170">
        <f>'Projection - England'!$F$13*'Eng19'!AP542</f>
        <v>2483.0050024230168</v>
      </c>
      <c r="BB542" s="170">
        <f>'Projection - England'!$F$13*'Eng19'!AQ542</f>
        <v>0</v>
      </c>
      <c r="BC542" s="170">
        <f>'Projection - England'!$G$13*'Eng19'!AP542</f>
        <v>1221.667869100839</v>
      </c>
      <c r="BD542" s="170">
        <f>'Projection - England'!$G$13*'Eng19'!AQ542</f>
        <v>0</v>
      </c>
    </row>
    <row r="543" spans="1:56" ht="19.95" customHeight="1">
      <c r="A543" s="132" t="s">
        <v>569</v>
      </c>
      <c r="B543" s="20" t="s">
        <v>518</v>
      </c>
      <c r="C543" s="20" t="s">
        <v>21</v>
      </c>
      <c r="D543" s="153">
        <v>13935.838962635791</v>
      </c>
      <c r="E543" s="154">
        <v>20253.386489283759</v>
      </c>
      <c r="F543" s="155">
        <v>4971.8545054354845</v>
      </c>
      <c r="G543" s="156">
        <v>4312.728598684248</v>
      </c>
      <c r="H543" s="157">
        <v>8459.5358066710305</v>
      </c>
      <c r="I543" s="158">
        <v>0</v>
      </c>
      <c r="J543" s="159">
        <v>2031.7939124121001</v>
      </c>
      <c r="K543" s="160">
        <v>0</v>
      </c>
      <c r="L543" s="161">
        <v>15.180568975163199</v>
      </c>
      <c r="M543" s="162">
        <v>0</v>
      </c>
      <c r="N543" s="163">
        <v>16.825381170479876</v>
      </c>
      <c r="O543" s="164">
        <v>1286.4795043868296</v>
      </c>
      <c r="P543" s="170">
        <f t="shared" si="219"/>
        <v>55283.623729654886</v>
      </c>
      <c r="Q543" s="86">
        <f t="shared" si="234"/>
        <v>-0.94506059310872403</v>
      </c>
      <c r="R543" s="86">
        <f t="shared" si="235"/>
        <v>0</v>
      </c>
      <c r="S543" s="86">
        <f t="shared" si="236"/>
        <v>0</v>
      </c>
      <c r="T543" s="86">
        <f t="shared" si="237"/>
        <v>0</v>
      </c>
      <c r="U543" s="86">
        <f t="shared" si="238"/>
        <v>-8.8357360441388269E-2</v>
      </c>
      <c r="V543" s="86">
        <f t="shared" si="239"/>
        <v>0</v>
      </c>
      <c r="W543" s="86">
        <f t="shared" si="240"/>
        <v>0</v>
      </c>
      <c r="X543" s="86">
        <f t="shared" si="241"/>
        <v>0</v>
      </c>
      <c r="Y543" s="86">
        <f t="shared" si="242"/>
        <v>0</v>
      </c>
      <c r="Z543" s="86">
        <f t="shared" si="243"/>
        <v>0</v>
      </c>
      <c r="AA543" s="86">
        <f t="shared" si="244"/>
        <v>0</v>
      </c>
      <c r="AB543" s="86">
        <f t="shared" si="245"/>
        <v>0</v>
      </c>
      <c r="AD543" s="170">
        <f t="shared" si="220"/>
        <v>-13170.212235496247</v>
      </c>
      <c r="AE543" s="170">
        <f t="shared" si="221"/>
        <v>0</v>
      </c>
      <c r="AF543" s="170">
        <f t="shared" si="222"/>
        <v>0</v>
      </c>
      <c r="AG543" s="170">
        <f t="shared" si="223"/>
        <v>0</v>
      </c>
      <c r="AH543" s="170">
        <f t="shared" si="224"/>
        <v>-747.46225443686251</v>
      </c>
      <c r="AI543" s="170">
        <f t="shared" si="225"/>
        <v>0</v>
      </c>
      <c r="AJ543" s="170">
        <f t="shared" si="226"/>
        <v>0</v>
      </c>
      <c r="AK543" s="170">
        <f t="shared" si="227"/>
        <v>0</v>
      </c>
      <c r="AL543" s="170">
        <f t="shared" si="228"/>
        <v>0</v>
      </c>
      <c r="AM543" s="170">
        <f t="shared" si="229"/>
        <v>0</v>
      </c>
      <c r="AN543" s="170">
        <f t="shared" si="230"/>
        <v>0</v>
      </c>
      <c r="AO543" s="170">
        <f t="shared" si="231"/>
        <v>0</v>
      </c>
      <c r="AP543" s="170">
        <f t="shared" si="232"/>
        <v>13917.67448993311</v>
      </c>
      <c r="AQ543" s="170">
        <f t="shared" si="233"/>
        <v>0</v>
      </c>
      <c r="AR543" s="170"/>
      <c r="AS543" s="170">
        <f>'Projection - England'!$B$13*'Eng19'!AP543</f>
        <v>0</v>
      </c>
      <c r="AT543" s="170">
        <f>'Projection - England'!$B$13*'Eng19'!AQ543</f>
        <v>0</v>
      </c>
      <c r="AU543" s="170">
        <f>'Projection - England'!$C$13*'Eng19'!AP543</f>
        <v>7711.7894211761495</v>
      </c>
      <c r="AV543" s="170">
        <f>'Projection - England'!$C$13*'Eng19'!AQ543</f>
        <v>0</v>
      </c>
      <c r="AW543" s="170">
        <f>'Projection - England'!$D$13*'Eng19'!AP543</f>
        <v>0</v>
      </c>
      <c r="AX543" s="170">
        <f>'Projection - England'!$D$13*'Eng19'!AQ543</f>
        <v>0</v>
      </c>
      <c r="AY543" s="170">
        <f>'Projection - England'!$E$13*'Eng19'!AP543</f>
        <v>1527.7903106586778</v>
      </c>
      <c r="AZ543" s="170">
        <f>'Projection - England'!$E$13*'Eng19'!AQ543</f>
        <v>0</v>
      </c>
      <c r="BA543" s="170">
        <f>'Projection - England'!$F$13*'Eng19'!AP543</f>
        <v>3135.4273613337955</v>
      </c>
      <c r="BB543" s="170">
        <f>'Projection - England'!$F$13*'Eng19'!AQ543</f>
        <v>0</v>
      </c>
      <c r="BC543" s="170">
        <f>'Projection - England'!$G$13*'Eng19'!AP543</f>
        <v>1542.6673967644911</v>
      </c>
      <c r="BD543" s="170">
        <f>'Projection - England'!$G$13*'Eng19'!AQ543</f>
        <v>0</v>
      </c>
    </row>
    <row r="544" spans="1:56" ht="19.95" customHeight="1">
      <c r="A544" s="132" t="s">
        <v>570</v>
      </c>
      <c r="B544" s="20" t="s">
        <v>518</v>
      </c>
      <c r="C544" s="20" t="s">
        <v>21</v>
      </c>
      <c r="D544" s="153">
        <v>5893.3223365355807</v>
      </c>
      <c r="E544" s="154">
        <v>8564.9479236812658</v>
      </c>
      <c r="F544" s="155">
        <v>15152.507482278512</v>
      </c>
      <c r="G544" s="156">
        <v>13143.717759471261</v>
      </c>
      <c r="H544" s="157">
        <v>4386.5728130323796</v>
      </c>
      <c r="I544" s="158">
        <v>0</v>
      </c>
      <c r="J544" s="159">
        <v>2084.2141969699401</v>
      </c>
      <c r="K544" s="160">
        <v>0</v>
      </c>
      <c r="L544" s="161">
        <v>1472.1015865670599</v>
      </c>
      <c r="M544" s="162">
        <v>0</v>
      </c>
      <c r="N544" s="163">
        <v>10.05097681000758</v>
      </c>
      <c r="O544" s="164">
        <v>768.50417438556508</v>
      </c>
      <c r="P544" s="170">
        <f t="shared" si="219"/>
        <v>51475.939249731571</v>
      </c>
      <c r="Q544" s="86">
        <f t="shared" si="234"/>
        <v>-0.94506059310872403</v>
      </c>
      <c r="R544" s="86">
        <f t="shared" si="235"/>
        <v>0</v>
      </c>
      <c r="S544" s="86">
        <f t="shared" si="236"/>
        <v>0</v>
      </c>
      <c r="T544" s="86">
        <f t="shared" si="237"/>
        <v>0</v>
      </c>
      <c r="U544" s="86">
        <f t="shared" si="238"/>
        <v>-8.8357360441388269E-2</v>
      </c>
      <c r="V544" s="86">
        <f t="shared" si="239"/>
        <v>0</v>
      </c>
      <c r="W544" s="86">
        <f t="shared" si="240"/>
        <v>0</v>
      </c>
      <c r="X544" s="86">
        <f t="shared" si="241"/>
        <v>0</v>
      </c>
      <c r="Y544" s="86">
        <f t="shared" si="242"/>
        <v>0</v>
      </c>
      <c r="Z544" s="86">
        <f t="shared" si="243"/>
        <v>0</v>
      </c>
      <c r="AA544" s="86">
        <f t="shared" si="244"/>
        <v>0</v>
      </c>
      <c r="AB544" s="86">
        <f t="shared" si="245"/>
        <v>0</v>
      </c>
      <c r="AD544" s="170">
        <f t="shared" si="220"/>
        <v>-5569.5467027472068</v>
      </c>
      <c r="AE544" s="170">
        <f t="shared" si="221"/>
        <v>0</v>
      </c>
      <c r="AF544" s="170">
        <f t="shared" si="222"/>
        <v>0</v>
      </c>
      <c r="AG544" s="170">
        <f t="shared" si="223"/>
        <v>0</v>
      </c>
      <c r="AH544" s="170">
        <f t="shared" si="224"/>
        <v>-387.58599514349646</v>
      </c>
      <c r="AI544" s="170">
        <f t="shared" si="225"/>
        <v>0</v>
      </c>
      <c r="AJ544" s="170">
        <f t="shared" si="226"/>
        <v>0</v>
      </c>
      <c r="AK544" s="170">
        <f t="shared" si="227"/>
        <v>0</v>
      </c>
      <c r="AL544" s="170">
        <f t="shared" si="228"/>
        <v>0</v>
      </c>
      <c r="AM544" s="170">
        <f t="shared" si="229"/>
        <v>0</v>
      </c>
      <c r="AN544" s="170">
        <f t="shared" si="230"/>
        <v>0</v>
      </c>
      <c r="AO544" s="170">
        <f t="shared" si="231"/>
        <v>0</v>
      </c>
      <c r="AP544" s="170">
        <f t="shared" si="232"/>
        <v>5957.1326978907036</v>
      </c>
      <c r="AQ544" s="170">
        <f t="shared" si="233"/>
        <v>0</v>
      </c>
      <c r="AR544" s="170"/>
      <c r="AS544" s="170">
        <f>'Projection - England'!$B$13*'Eng19'!AP544</f>
        <v>0</v>
      </c>
      <c r="AT544" s="170">
        <f>'Projection - England'!$B$13*'Eng19'!AQ544</f>
        <v>0</v>
      </c>
      <c r="AU544" s="170">
        <f>'Projection - England'!$C$13*'Eng19'!AP544</f>
        <v>3300.8497901977344</v>
      </c>
      <c r="AV544" s="170">
        <f>'Projection - England'!$C$13*'Eng19'!AQ544</f>
        <v>0</v>
      </c>
      <c r="AW544" s="170">
        <f>'Projection - England'!$D$13*'Eng19'!AP544</f>
        <v>0</v>
      </c>
      <c r="AX544" s="170">
        <f>'Projection - England'!$D$13*'Eng19'!AQ544</f>
        <v>0</v>
      </c>
      <c r="AY544" s="170">
        <f>'Projection - England'!$E$13*'Eng19'!AP544</f>
        <v>653.93465134771566</v>
      </c>
      <c r="AZ544" s="170">
        <f>'Projection - England'!$E$13*'Eng19'!AQ544</f>
        <v>0</v>
      </c>
      <c r="BA544" s="170">
        <f>'Projection - England'!$F$13*'Eng19'!AP544</f>
        <v>1342.0458187589422</v>
      </c>
      <c r="BB544" s="170">
        <f>'Projection - England'!$F$13*'Eng19'!AQ544</f>
        <v>0</v>
      </c>
      <c r="BC544" s="170">
        <f>'Projection - England'!$G$13*'Eng19'!AP544</f>
        <v>660.3024375863132</v>
      </c>
      <c r="BD544" s="170">
        <f>'Projection - England'!$G$13*'Eng19'!AQ544</f>
        <v>0</v>
      </c>
    </row>
    <row r="545" spans="1:56" ht="19.95" customHeight="1">
      <c r="A545" s="132" t="s">
        <v>571</v>
      </c>
      <c r="B545" s="20" t="s">
        <v>518</v>
      </c>
      <c r="C545" s="20" t="s">
        <v>21</v>
      </c>
      <c r="D545" s="153">
        <v>11069.42084063973</v>
      </c>
      <c r="E545" s="154">
        <v>16087.532232476755</v>
      </c>
      <c r="F545" s="155">
        <v>8874.49399949701</v>
      </c>
      <c r="G545" s="156">
        <v>7697.9895587532174</v>
      </c>
      <c r="H545" s="157">
        <v>9754.4271869676195</v>
      </c>
      <c r="I545" s="158">
        <v>0</v>
      </c>
      <c r="J545" s="159">
        <v>22.7858030300617</v>
      </c>
      <c r="K545" s="160">
        <v>0</v>
      </c>
      <c r="L545" s="161">
        <v>6.8984134329358904</v>
      </c>
      <c r="M545" s="162">
        <v>0</v>
      </c>
      <c r="N545" s="163">
        <v>8.9030403080024225</v>
      </c>
      <c r="O545" s="164">
        <v>680.73220849642462</v>
      </c>
      <c r="P545" s="170">
        <f t="shared" si="219"/>
        <v>54203.183283601757</v>
      </c>
      <c r="Q545" s="86">
        <f t="shared" si="234"/>
        <v>-0.94506059310872403</v>
      </c>
      <c r="R545" s="86">
        <f t="shared" si="235"/>
        <v>0</v>
      </c>
      <c r="S545" s="86">
        <f t="shared" si="236"/>
        <v>0</v>
      </c>
      <c r="T545" s="86">
        <f t="shared" si="237"/>
        <v>0</v>
      </c>
      <c r="U545" s="86">
        <f t="shared" si="238"/>
        <v>-8.8357360441388269E-2</v>
      </c>
      <c r="V545" s="86">
        <f t="shared" si="239"/>
        <v>0</v>
      </c>
      <c r="W545" s="86">
        <f t="shared" si="240"/>
        <v>0</v>
      </c>
      <c r="X545" s="86">
        <f t="shared" si="241"/>
        <v>0</v>
      </c>
      <c r="Y545" s="86">
        <f t="shared" si="242"/>
        <v>0</v>
      </c>
      <c r="Z545" s="86">
        <f t="shared" si="243"/>
        <v>0</v>
      </c>
      <c r="AA545" s="86">
        <f t="shared" si="244"/>
        <v>0</v>
      </c>
      <c r="AB545" s="86">
        <f t="shared" si="245"/>
        <v>0</v>
      </c>
      <c r="AD545" s="170">
        <f t="shared" si="220"/>
        <v>-10461.273425025054</v>
      </c>
      <c r="AE545" s="170">
        <f t="shared" si="221"/>
        <v>0</v>
      </c>
      <c r="AF545" s="170">
        <f t="shared" si="222"/>
        <v>0</v>
      </c>
      <c r="AG545" s="170">
        <f t="shared" si="223"/>
        <v>0</v>
      </c>
      <c r="AH545" s="170">
        <f t="shared" si="224"/>
        <v>-861.87543885817502</v>
      </c>
      <c r="AI545" s="170">
        <f t="shared" si="225"/>
        <v>0</v>
      </c>
      <c r="AJ545" s="170">
        <f t="shared" si="226"/>
        <v>0</v>
      </c>
      <c r="AK545" s="170">
        <f t="shared" si="227"/>
        <v>0</v>
      </c>
      <c r="AL545" s="170">
        <f t="shared" si="228"/>
        <v>0</v>
      </c>
      <c r="AM545" s="170">
        <f t="shared" si="229"/>
        <v>0</v>
      </c>
      <c r="AN545" s="170">
        <f t="shared" si="230"/>
        <v>0</v>
      </c>
      <c r="AO545" s="170">
        <f t="shared" si="231"/>
        <v>0</v>
      </c>
      <c r="AP545" s="170">
        <f t="shared" si="232"/>
        <v>11323.148863883229</v>
      </c>
      <c r="AQ545" s="170">
        <f t="shared" si="233"/>
        <v>0</v>
      </c>
      <c r="AR545" s="170"/>
      <c r="AS545" s="170">
        <f>'Projection - England'!$B$13*'Eng19'!AP545</f>
        <v>0</v>
      </c>
      <c r="AT545" s="170">
        <f>'Projection - England'!$B$13*'Eng19'!AQ545</f>
        <v>0</v>
      </c>
      <c r="AU545" s="170">
        <f>'Projection - England'!$C$13*'Eng19'!AP545</f>
        <v>6274.1616558181986</v>
      </c>
      <c r="AV545" s="170">
        <f>'Projection - England'!$C$13*'Eng19'!AQ545</f>
        <v>0</v>
      </c>
      <c r="AW545" s="170">
        <f>'Projection - England'!$D$13*'Eng19'!AP545</f>
        <v>0</v>
      </c>
      <c r="AX545" s="170">
        <f>'Projection - England'!$D$13*'Eng19'!AQ545</f>
        <v>0</v>
      </c>
      <c r="AY545" s="170">
        <f>'Projection - England'!$E$13*'Eng19'!AP545</f>
        <v>1242.9804370622089</v>
      </c>
      <c r="AZ545" s="170">
        <f>'Projection - England'!$E$13*'Eng19'!AQ545</f>
        <v>0</v>
      </c>
      <c r="BA545" s="170">
        <f>'Projection - England'!$F$13*'Eng19'!AP545</f>
        <v>2550.9226264743447</v>
      </c>
      <c r="BB545" s="170">
        <f>'Projection - England'!$F$13*'Eng19'!AQ545</f>
        <v>0</v>
      </c>
      <c r="BC545" s="170">
        <f>'Projection - England'!$G$13*'Eng19'!AP545</f>
        <v>1255.0841445284798</v>
      </c>
      <c r="BD545" s="170">
        <f>'Projection - England'!$G$13*'Eng19'!AQ545</f>
        <v>0</v>
      </c>
    </row>
  </sheetData>
  <mergeCells count="4">
    <mergeCell ref="Q1:AA1"/>
    <mergeCell ref="AD1:AQ1"/>
    <mergeCell ref="AS1:BD1"/>
    <mergeCell ref="D1:O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E9942-EE3D-435C-9C80-C4C632596603}">
  <dimension ref="A1:AP550"/>
  <sheetViews>
    <sheetView topLeftCell="C1" workbookViewId="0">
      <pane ySplit="2" topLeftCell="A28" activePane="bottomLeft" state="frozen"/>
      <selection pane="bottomLeft" activeCell="P32" sqref="P32"/>
    </sheetView>
  </sheetViews>
  <sheetFormatPr defaultColWidth="8.88671875" defaultRowHeight="19.95" customHeight="1"/>
  <cols>
    <col min="1" max="1" width="34.44140625" style="132" bestFit="1" customWidth="1"/>
    <col min="2" max="2" width="22.33203125" style="20" customWidth="1"/>
    <col min="3" max="3" width="8.88671875" style="20"/>
    <col min="4" max="5" width="10.33203125" style="22" bestFit="1" customWidth="1"/>
    <col min="6" max="11" width="8.88671875" style="22"/>
    <col min="12" max="12" width="8.88671875" style="20" customWidth="1"/>
    <col min="13" max="17" width="8.88671875" style="20"/>
    <col min="18" max="25" width="8.88671875" style="22"/>
    <col min="26" max="26" width="8.88671875" style="167"/>
    <col min="27" max="27" width="8.88671875" style="22"/>
    <col min="28" max="29" width="8.88671875" style="167"/>
    <col min="30" max="33" width="8.88671875" style="22"/>
    <col min="34" max="34" width="11.44140625" style="22" customWidth="1"/>
    <col min="35" max="16384" width="8.88671875" style="22"/>
  </cols>
  <sheetData>
    <row r="1" spans="1:42" ht="19.95" customHeight="1">
      <c r="B1" s="148"/>
      <c r="C1" s="33"/>
      <c r="D1" s="207" t="s">
        <v>735</v>
      </c>
      <c r="E1" s="208"/>
      <c r="F1" s="208"/>
      <c r="G1" s="208"/>
      <c r="H1" s="208"/>
      <c r="I1" s="208"/>
      <c r="J1" s="209"/>
      <c r="L1" s="207" t="s">
        <v>737</v>
      </c>
      <c r="M1" s="208"/>
      <c r="N1" s="208"/>
      <c r="O1" s="208"/>
      <c r="P1" s="208"/>
      <c r="Q1" s="209"/>
      <c r="S1" s="207" t="s">
        <v>736</v>
      </c>
      <c r="T1" s="208"/>
      <c r="U1" s="208"/>
      <c r="V1" s="208"/>
      <c r="W1" s="208"/>
      <c r="X1" s="209"/>
      <c r="Z1" s="207" t="s">
        <v>740</v>
      </c>
      <c r="AA1" s="208"/>
      <c r="AB1" s="208"/>
      <c r="AC1" s="208"/>
      <c r="AD1" s="208"/>
      <c r="AE1" s="173"/>
      <c r="AF1" s="207" t="s">
        <v>741</v>
      </c>
      <c r="AG1" s="208"/>
      <c r="AH1" s="208"/>
      <c r="AI1" s="208"/>
      <c r="AJ1" s="172"/>
      <c r="AK1" s="207" t="s">
        <v>739</v>
      </c>
      <c r="AL1" s="208"/>
      <c r="AM1" s="208"/>
      <c r="AN1" s="208"/>
      <c r="AO1" s="208"/>
      <c r="AP1" s="209"/>
    </row>
    <row r="2" spans="1:42" ht="19.95" customHeight="1">
      <c r="A2" s="134" t="s">
        <v>732</v>
      </c>
      <c r="B2" s="1" t="s">
        <v>733</v>
      </c>
      <c r="C2" s="1" t="s">
        <v>734</v>
      </c>
      <c r="D2" s="136" t="s">
        <v>697</v>
      </c>
      <c r="E2" s="138" t="s">
        <v>698</v>
      </c>
      <c r="F2" s="140" t="s">
        <v>3</v>
      </c>
      <c r="G2" s="189" t="s">
        <v>699</v>
      </c>
      <c r="H2" s="144" t="s">
        <v>708</v>
      </c>
      <c r="I2" s="146" t="s">
        <v>700</v>
      </c>
      <c r="J2" s="65" t="s">
        <v>731</v>
      </c>
      <c r="L2" s="136" t="s">
        <v>697</v>
      </c>
      <c r="M2" s="138" t="s">
        <v>698</v>
      </c>
      <c r="N2" s="140" t="s">
        <v>3</v>
      </c>
      <c r="O2" s="189" t="s">
        <v>699</v>
      </c>
      <c r="P2" s="144" t="s">
        <v>708</v>
      </c>
      <c r="Q2" s="146" t="s">
        <v>700</v>
      </c>
      <c r="S2" s="136" t="s">
        <v>697</v>
      </c>
      <c r="T2" s="138" t="s">
        <v>698</v>
      </c>
      <c r="U2" s="140" t="s">
        <v>3</v>
      </c>
      <c r="V2" s="189" t="s">
        <v>699</v>
      </c>
      <c r="W2" s="144" t="s">
        <v>708</v>
      </c>
      <c r="X2" s="146" t="s">
        <v>700</v>
      </c>
      <c r="Z2" s="168" t="s">
        <v>590</v>
      </c>
      <c r="AA2" s="65" t="s">
        <v>591</v>
      </c>
      <c r="AB2" s="168" t="s">
        <v>592</v>
      </c>
      <c r="AC2" s="168" t="s">
        <v>593</v>
      </c>
      <c r="AD2" s="65" t="s">
        <v>594</v>
      </c>
      <c r="AF2" s="65">
        <v>2019</v>
      </c>
      <c r="AG2" s="65">
        <v>2024</v>
      </c>
      <c r="AH2" s="165" t="s">
        <v>701</v>
      </c>
      <c r="AI2" s="166" t="s">
        <v>13</v>
      </c>
      <c r="AK2" s="136" t="s">
        <v>697</v>
      </c>
      <c r="AL2" s="138" t="s">
        <v>698</v>
      </c>
      <c r="AM2" s="140" t="s">
        <v>3</v>
      </c>
      <c r="AN2" s="189" t="s">
        <v>699</v>
      </c>
      <c r="AO2" s="144" t="s">
        <v>738</v>
      </c>
      <c r="AP2" s="146" t="s">
        <v>700</v>
      </c>
    </row>
    <row r="3" spans="1:42" ht="19.95" customHeight="1">
      <c r="A3" s="132" t="s">
        <v>19</v>
      </c>
      <c r="B3" s="20" t="s">
        <v>20</v>
      </c>
      <c r="C3" s="20" t="s">
        <v>21</v>
      </c>
      <c r="D3" s="170">
        <f>('Eng19'!D3+'Eng19'!AD3+'Eng19'!AS3)+('Eng19'!E3+'Eng19'!AE3+'Eng19'!AT3)</f>
        <v>17887.776059890701</v>
      </c>
      <c r="E3" s="170">
        <f>('Eng19'!F3+'Eng19'!AF3+'Eng19'!AU3)+'Eng19'!G3+'Eng19'!AG3+'Eng19'!AV3</f>
        <v>18561.140486267461</v>
      </c>
      <c r="F3" s="170">
        <f>('Eng19'!H3+'Eng19'!AH3+'Eng19'!AW3)+('Eng19'!I3+'Eng19'!AI3+'Eng19'!AX3)</f>
        <v>2619.1493034518917</v>
      </c>
      <c r="G3" s="170">
        <f>('Eng19'!J3+'Eng19'!AJ3+'Eng19'!AY3)+('Eng19'!AZ3+'Eng19'!AK3+'Eng19'!K3)</f>
        <v>2646.2307901078043</v>
      </c>
      <c r="H3" s="170">
        <f>('Eng19'!L3+'Eng19'!AL3+'Eng19'!BA3)+('Eng19'!BB3+'Eng19'!AM3+'Eng19'!M3)</f>
        <v>2582.2203601198376</v>
      </c>
      <c r="I3" s="170">
        <f>('Eng19'!N3+'Eng19'!AN3+'Eng19'!BC3)+('Eng19'!BD3+'Eng19'!AO3+'Eng19'!O3)</f>
        <v>1270.4830001623038</v>
      </c>
      <c r="J3" s="188">
        <f t="shared" ref="J3:J66" si="0">SUM(D3:I3)</f>
        <v>45566.999999999993</v>
      </c>
      <c r="L3" s="33">
        <f t="shared" ref="L3:L66" si="1">D3/J3</f>
        <v>0.39255988017404492</v>
      </c>
      <c r="M3" s="33">
        <f t="shared" ref="M3:M66" si="2">E3/J3</f>
        <v>0.40733733812336698</v>
      </c>
      <c r="N3" s="33">
        <f t="shared" ref="N3:N66" si="3">F3/J3</f>
        <v>5.7479081428487545E-2</v>
      </c>
      <c r="O3" s="33">
        <f t="shared" ref="O3:O66" si="4">G3/J3</f>
        <v>5.8073403781416483E-2</v>
      </c>
      <c r="P3" s="33">
        <f t="shared" ref="P3:P66" si="5">H3/J3</f>
        <v>5.6668649683319902E-2</v>
      </c>
      <c r="Q3" s="33">
        <f t="shared" ref="Q3:Q66" si="6">I3/J3</f>
        <v>2.7881646809364322E-2</v>
      </c>
      <c r="S3" s="174">
        <f>L3-AK3</f>
        <v>-0.24597239098710205</v>
      </c>
      <c r="T3" s="174">
        <f t="shared" ref="T3:X3" si="7">M3-AL3</f>
        <v>0.13938026392493397</v>
      </c>
      <c r="U3" s="174">
        <f t="shared" si="7"/>
        <v>-5.5709328362215579E-3</v>
      </c>
      <c r="V3" s="174">
        <f t="shared" si="7"/>
        <v>2.7612763405705981E-2</v>
      </c>
      <c r="W3" s="174">
        <f t="shared" si="7"/>
        <v>5.6668649683319902E-2</v>
      </c>
      <c r="X3" s="174">
        <f t="shared" si="7"/>
        <v>2.7881646809364322E-2</v>
      </c>
      <c r="Z3" s="33">
        <f t="shared" ref="Z3:Z66" si="8">LARGE(L3:Q3,1)</f>
        <v>0.40733733812336698</v>
      </c>
      <c r="AA3" s="60" t="str">
        <f t="shared" ref="AA3:AA66" si="9">IF(L3=Z3,"Con",IF(M3=Z3,"Lab",IF(N3=Z3,"LD",IF(O3=Z3,"Grn",IF(P3=Z3,"Ref",IF(Q3=Z3,"Oth","OTH "))))))</f>
        <v>Lab</v>
      </c>
      <c r="AB3" s="33">
        <f t="shared" ref="AB3:AB66" si="10">Z3-AC3</f>
        <v>1.4777457949322059E-2</v>
      </c>
      <c r="AC3" s="33">
        <f t="shared" ref="AC3:AC66" si="11">LARGE(L3:Q3,2)</f>
        <v>0.39255988017404492</v>
      </c>
      <c r="AD3" s="60" t="str">
        <f t="shared" ref="AD3:AD66" si="12">IF(L3=AC3,"Con",IF(M3=AC3,"Lab",IF(N3=AC3,"LD",IF(O3=AC3,"Grn",IF(P3=AC3,"Ref",IF(Q3=AC3,"Oth","OTH "))))))</f>
        <v>Con</v>
      </c>
      <c r="AF3" s="20" t="s">
        <v>1</v>
      </c>
      <c r="AG3" s="151" t="str">
        <f>AA3</f>
        <v>Lab</v>
      </c>
      <c r="AH3" s="149" t="str">
        <f t="shared" ref="AH3:AH66" si="13">IF(AG3=AF3,"Hold","Gain from")</f>
        <v>Gain from</v>
      </c>
      <c r="AI3" s="149" t="str">
        <f t="shared" ref="AI3:AI66" si="14">IF(AH3="Hold","",(AF3))</f>
        <v>Con</v>
      </c>
      <c r="AK3" s="33">
        <v>0.63853227116114697</v>
      </c>
      <c r="AL3" s="33">
        <v>0.26795707419843301</v>
      </c>
      <c r="AM3" s="33">
        <v>6.3050014264709103E-2</v>
      </c>
      <c r="AN3" s="33">
        <v>3.0460640375710502E-2</v>
      </c>
      <c r="AO3" s="33">
        <v>0</v>
      </c>
      <c r="AP3" s="86">
        <f>100%-AO3-AN3-AM3-AL3-AK3</f>
        <v>0</v>
      </c>
    </row>
    <row r="4" spans="1:42" ht="19.95" customHeight="1">
      <c r="A4" s="132" t="s">
        <v>22</v>
      </c>
      <c r="B4" s="20" t="s">
        <v>20</v>
      </c>
      <c r="C4" s="20" t="s">
        <v>21</v>
      </c>
      <c r="D4" s="170">
        <f>('Eng19'!D4+'Eng19'!AD4+'Eng19'!AS4)+('Eng19'!E4+'Eng19'!AE4+'Eng19'!AT4)</f>
        <v>10968.46421515329</v>
      </c>
      <c r="E4" s="170">
        <f>('Eng19'!F4+'Eng19'!AF4+'Eng19'!AU4)+'Eng19'!G4+'Eng19'!AG4+'Eng19'!AV4</f>
        <v>15404.482073006979</v>
      </c>
      <c r="F4" s="170">
        <f>('Eng19'!H4+'Eng19'!AH4+'Eng19'!AW4)+('Eng19'!I4+'Eng19'!AI4+'Eng19'!AX4)</f>
        <v>844.21935022157174</v>
      </c>
      <c r="G4" s="170">
        <f>('Eng19'!J4+'Eng19'!AJ4+'Eng19'!AY4)+('Eng19'!AZ4+'Eng19'!AK4+'Eng19'!K4)</f>
        <v>1337.0133107020033</v>
      </c>
      <c r="H4" s="170">
        <f>('Eng19'!L4+'Eng19'!AL4+'Eng19'!BA4)+('Eng19'!BB4+'Eng19'!AM4+'Eng19'!M4)</f>
        <v>3729.4709522046896</v>
      </c>
      <c r="I4" s="170">
        <f>('Eng19'!N4+'Eng19'!AN4+'Eng19'!BC4)+('Eng19'!BD4+'Eng19'!AO4+'Eng19'!O4)</f>
        <v>12622.557706449936</v>
      </c>
      <c r="J4" s="188">
        <f t="shared" si="0"/>
        <v>44906.20760773847</v>
      </c>
      <c r="L4" s="33">
        <f t="shared" si="1"/>
        <v>0.24425273919731194</v>
      </c>
      <c r="M4" s="33">
        <f t="shared" si="2"/>
        <v>0.34303680701713052</v>
      </c>
      <c r="N4" s="33">
        <f t="shared" si="3"/>
        <v>1.8799613576722777E-2</v>
      </c>
      <c r="O4" s="33">
        <f t="shared" si="4"/>
        <v>2.9773463000505131E-2</v>
      </c>
      <c r="P4" s="33">
        <f t="shared" si="5"/>
        <v>8.3050231825009604E-2</v>
      </c>
      <c r="Q4" s="33">
        <f t="shared" si="6"/>
        <v>0.28108714538332003</v>
      </c>
      <c r="S4" s="174">
        <f t="shared" ref="S4:S8" si="15">L4-AK4</f>
        <v>-0.14649927370197507</v>
      </c>
      <c r="T4" s="174">
        <f t="shared" ref="T4:T8" si="16">M4-AL4</f>
        <v>8.5977791406692539E-2</v>
      </c>
      <c r="U4" s="174">
        <f t="shared" ref="U4:U8" si="17">N4-AM4</f>
        <v>-2.3928732842361244E-3</v>
      </c>
      <c r="V4" s="174">
        <f t="shared" ref="V4:V8" si="18">O4-AN4</f>
        <v>1.6646760619678728E-2</v>
      </c>
      <c r="W4" s="174">
        <f t="shared" ref="W4:W8" si="19">P4-AO4</f>
        <v>3.3556043241213106E-2</v>
      </c>
      <c r="X4" s="174">
        <f t="shared" ref="X4:X8" si="20">Q4-AP4</f>
        <v>1.2711551718626757E-2</v>
      </c>
      <c r="Z4" s="33">
        <f t="shared" si="8"/>
        <v>0.34303680701713052</v>
      </c>
      <c r="AA4" s="60" t="str">
        <f t="shared" si="9"/>
        <v>Lab</v>
      </c>
      <c r="AB4" s="33">
        <f t="shared" si="10"/>
        <v>6.1949661633810493E-2</v>
      </c>
      <c r="AC4" s="33">
        <f t="shared" si="11"/>
        <v>0.28108714538332003</v>
      </c>
      <c r="AD4" s="60" t="str">
        <f t="shared" si="12"/>
        <v>Oth</v>
      </c>
      <c r="AF4" s="20" t="s">
        <v>1</v>
      </c>
      <c r="AG4" s="151" t="str">
        <f t="shared" ref="AG4:AG66" si="21">AA4</f>
        <v>Lab</v>
      </c>
      <c r="AH4" s="149" t="str">
        <f t="shared" si="13"/>
        <v>Gain from</v>
      </c>
      <c r="AI4" s="149" t="str">
        <f t="shared" si="14"/>
        <v>Con</v>
      </c>
      <c r="AK4" s="33">
        <v>0.39075201289928702</v>
      </c>
      <c r="AL4" s="33">
        <v>0.25705901561043798</v>
      </c>
      <c r="AM4" s="33">
        <v>2.1192486860958901E-2</v>
      </c>
      <c r="AN4" s="33">
        <v>1.31267023808264E-2</v>
      </c>
      <c r="AO4" s="33">
        <v>4.9494188583796499E-2</v>
      </c>
      <c r="AP4" s="86">
        <f t="shared" ref="AP4:AP67" si="22">100%-AO4-AN4-AM4-AL4-AK4</f>
        <v>0.26837559366469327</v>
      </c>
    </row>
    <row r="5" spans="1:42" ht="19.95" customHeight="1">
      <c r="A5" s="132" t="s">
        <v>23</v>
      </c>
      <c r="B5" s="20" t="s">
        <v>20</v>
      </c>
      <c r="C5" s="20" t="s">
        <v>21</v>
      </c>
      <c r="D5" s="170">
        <f>('Eng19'!D5+'Eng19'!AD5+'Eng19'!AS5)+('Eng19'!E5+'Eng19'!AE5+'Eng19'!AT5)</f>
        <v>17315.231376533935</v>
      </c>
      <c r="E5" s="170">
        <f>('Eng19'!F5+'Eng19'!AF5+'Eng19'!AU5)+'Eng19'!G5+'Eng19'!AG5+'Eng19'!AV5</f>
        <v>20671.482777052799</v>
      </c>
      <c r="F5" s="170">
        <f>('Eng19'!H5+'Eng19'!AH5+'Eng19'!AW5)+('Eng19'!I5+'Eng19'!AI5+'Eng19'!AX5)</f>
        <v>2538.7994344137037</v>
      </c>
      <c r="G5" s="170">
        <f>('Eng19'!J5+'Eng19'!AJ5+'Eng19'!AY5)+('Eng19'!AZ5+'Eng19'!AK5+'Eng19'!K5)</f>
        <v>1217.9949038739906</v>
      </c>
      <c r="H5" s="170">
        <f>('Eng19'!L5+'Eng19'!AL5+'Eng19'!BA5)+('Eng19'!BB5+'Eng19'!AM5+'Eng19'!M5)</f>
        <v>7771.2291026921066</v>
      </c>
      <c r="I5" s="170">
        <f>('Eng19'!N5+'Eng19'!AN5+'Eng19'!BC5)+('Eng19'!BD5+'Eng19'!AO5+'Eng19'!O5)</f>
        <v>1533.4985124507025</v>
      </c>
      <c r="J5" s="188">
        <f t="shared" si="0"/>
        <v>51048.236107017234</v>
      </c>
      <c r="L5" s="33">
        <f t="shared" si="1"/>
        <v>0.33919352943428605</v>
      </c>
      <c r="M5" s="33">
        <f t="shared" si="2"/>
        <v>0.40494019683103682</v>
      </c>
      <c r="N5" s="33">
        <f t="shared" si="3"/>
        <v>4.9733342971760651E-2</v>
      </c>
      <c r="O5" s="33">
        <f t="shared" si="4"/>
        <v>2.3859686382122838E-2</v>
      </c>
      <c r="P5" s="33">
        <f t="shared" si="5"/>
        <v>0.15223305828629505</v>
      </c>
      <c r="Q5" s="33">
        <f t="shared" si="6"/>
        <v>3.0040186094498642E-2</v>
      </c>
      <c r="S5" s="174">
        <f t="shared" si="15"/>
        <v>-0.2075040009491369</v>
      </c>
      <c r="T5" s="174">
        <f t="shared" si="16"/>
        <v>0.11913094384850581</v>
      </c>
      <c r="U5" s="174">
        <f t="shared" si="17"/>
        <v>-8.1638477104311463E-3</v>
      </c>
      <c r="V5" s="174">
        <f t="shared" si="18"/>
        <v>2.3859686382122838E-2</v>
      </c>
      <c r="W5" s="174">
        <f t="shared" si="19"/>
        <v>4.263703233444105E-2</v>
      </c>
      <c r="X5" s="174">
        <f t="shared" si="20"/>
        <v>3.0040186094498642E-2</v>
      </c>
      <c r="Z5" s="33">
        <f t="shared" si="8"/>
        <v>0.40494019683103682</v>
      </c>
      <c r="AA5" s="60" t="str">
        <f t="shared" si="9"/>
        <v>Lab</v>
      </c>
      <c r="AB5" s="33">
        <f t="shared" si="10"/>
        <v>6.574666739675078E-2</v>
      </c>
      <c r="AC5" s="33">
        <f t="shared" si="11"/>
        <v>0.33919352943428605</v>
      </c>
      <c r="AD5" s="60" t="str">
        <f t="shared" si="12"/>
        <v>Con</v>
      </c>
      <c r="AF5" s="20" t="s">
        <v>1</v>
      </c>
      <c r="AG5" s="151" t="str">
        <f t="shared" si="21"/>
        <v>Lab</v>
      </c>
      <c r="AH5" s="149" t="str">
        <f t="shared" si="13"/>
        <v>Gain from</v>
      </c>
      <c r="AI5" s="149" t="str">
        <f t="shared" si="14"/>
        <v>Con</v>
      </c>
      <c r="AK5" s="33">
        <v>0.54669753038342295</v>
      </c>
      <c r="AL5" s="33">
        <v>0.28580925298253101</v>
      </c>
      <c r="AM5" s="33">
        <v>5.7897190682191797E-2</v>
      </c>
      <c r="AN5" s="33">
        <v>0</v>
      </c>
      <c r="AO5" s="33">
        <v>0.109596025951854</v>
      </c>
      <c r="AP5" s="86">
        <f t="shared" si="22"/>
        <v>0</v>
      </c>
    </row>
    <row r="6" spans="1:42" ht="19.95" customHeight="1">
      <c r="A6" s="132" t="s">
        <v>24</v>
      </c>
      <c r="B6" s="20" t="s">
        <v>20</v>
      </c>
      <c r="C6" s="20" t="s">
        <v>21</v>
      </c>
      <c r="D6" s="170">
        <f>('Eng19'!D6+'Eng19'!AD6+'Eng19'!AS6)+('Eng19'!E6+'Eng19'!AE6+'Eng19'!AT6)</f>
        <v>14353.930844995801</v>
      </c>
      <c r="E6" s="170">
        <f>('Eng19'!F6+'Eng19'!AF6+'Eng19'!AU6)+'Eng19'!G6+'Eng19'!AG6+'Eng19'!AV6</f>
        <v>22158.927282871042</v>
      </c>
      <c r="F6" s="170">
        <f>('Eng19'!H6+'Eng19'!AH6+'Eng19'!AW6)+('Eng19'!I6+'Eng19'!AI6+'Eng19'!AX6)</f>
        <v>1613.2932365891138</v>
      </c>
      <c r="G6" s="170">
        <f>('Eng19'!J6+'Eng19'!AJ6+'Eng19'!AY6)+('Eng19'!AZ6+'Eng19'!AK6+'Eng19'!K6)</f>
        <v>1765.9992488178136</v>
      </c>
      <c r="H6" s="170">
        <f>('Eng19'!L6+'Eng19'!AL6+'Eng19'!BA6)+('Eng19'!BB6+'Eng19'!AM6+'Eng19'!M6)</f>
        <v>6199.6037278923832</v>
      </c>
      <c r="I6" s="170">
        <f>('Eng19'!N6+'Eng19'!AN6+'Eng19'!BC6)+('Eng19'!BD6+'Eng19'!AO6+'Eng19'!O6)</f>
        <v>2237.5177017420724</v>
      </c>
      <c r="J6" s="188">
        <f t="shared" si="0"/>
        <v>48329.272042908226</v>
      </c>
      <c r="L6" s="33">
        <f t="shared" si="1"/>
        <v>0.29700283571935321</v>
      </c>
      <c r="M6" s="33">
        <f t="shared" si="2"/>
        <v>0.45849909063802285</v>
      </c>
      <c r="N6" s="33">
        <f t="shared" si="3"/>
        <v>3.3381285676241552E-2</v>
      </c>
      <c r="O6" s="33">
        <f t="shared" si="4"/>
        <v>3.6540985911186596E-2</v>
      </c>
      <c r="P6" s="33">
        <f t="shared" si="5"/>
        <v>0.1282784421496807</v>
      </c>
      <c r="Q6" s="33">
        <f t="shared" si="6"/>
        <v>4.6297359905515124E-2</v>
      </c>
      <c r="S6" s="174">
        <f t="shared" si="15"/>
        <v>-0.17851893860530277</v>
      </c>
      <c r="T6" s="174">
        <f t="shared" si="16"/>
        <v>0.10036414512235886</v>
      </c>
      <c r="U6" s="174">
        <f t="shared" si="17"/>
        <v>-5.0769273036340504E-3</v>
      </c>
      <c r="V6" s="174">
        <f t="shared" si="18"/>
        <v>1.9991245420608195E-2</v>
      </c>
      <c r="W6" s="174">
        <f t="shared" si="19"/>
        <v>3.8347315765170198E-2</v>
      </c>
      <c r="X6" s="174">
        <f t="shared" si="20"/>
        <v>2.4893159600799665E-2</v>
      </c>
      <c r="Z6" s="33">
        <f t="shared" si="8"/>
        <v>0.45849909063802285</v>
      </c>
      <c r="AA6" s="60" t="str">
        <f t="shared" si="9"/>
        <v>Lab</v>
      </c>
      <c r="AB6" s="33">
        <f t="shared" si="10"/>
        <v>0.16149625491866965</v>
      </c>
      <c r="AC6" s="33">
        <f t="shared" si="11"/>
        <v>0.29700283571935321</v>
      </c>
      <c r="AD6" s="60" t="str">
        <f t="shared" si="12"/>
        <v>Con</v>
      </c>
      <c r="AF6" s="20" t="s">
        <v>1</v>
      </c>
      <c r="AG6" s="151" t="str">
        <f t="shared" si="21"/>
        <v>Lab</v>
      </c>
      <c r="AH6" s="149" t="str">
        <f t="shared" si="13"/>
        <v>Gain from</v>
      </c>
      <c r="AI6" s="149" t="str">
        <f t="shared" si="14"/>
        <v>Con</v>
      </c>
      <c r="AK6" s="33">
        <v>0.47552177432465598</v>
      </c>
      <c r="AL6" s="33">
        <v>0.35813494551566399</v>
      </c>
      <c r="AM6" s="33">
        <v>3.8458212979875603E-2</v>
      </c>
      <c r="AN6" s="33">
        <v>1.6549740490578401E-2</v>
      </c>
      <c r="AO6" s="33">
        <v>8.9931126384510507E-2</v>
      </c>
      <c r="AP6" s="86">
        <f t="shared" si="22"/>
        <v>2.1404200304715459E-2</v>
      </c>
    </row>
    <row r="7" spans="1:42" ht="19.95" customHeight="1">
      <c r="A7" s="132" t="s">
        <v>25</v>
      </c>
      <c r="B7" s="20" t="s">
        <v>20</v>
      </c>
      <c r="C7" s="20" t="s">
        <v>21</v>
      </c>
      <c r="D7" s="170">
        <f>('Eng19'!D7+'Eng19'!AD7+'Eng19'!AS7)+('Eng19'!E7+'Eng19'!AE7+'Eng19'!AT7)</f>
        <v>21316.992813523917</v>
      </c>
      <c r="E7" s="170">
        <f>('Eng19'!F7+'Eng19'!AF7+'Eng19'!AU7)+'Eng19'!G7+'Eng19'!AG7+'Eng19'!AV7</f>
        <v>14311.888895758266</v>
      </c>
      <c r="F7" s="170">
        <f>('Eng19'!H7+'Eng19'!AH7+'Eng19'!AW7)+('Eng19'!I7+'Eng19'!AI7+'Eng19'!AX7)</f>
        <v>1882.9547256290298</v>
      </c>
      <c r="G7" s="170">
        <f>('Eng19'!J7+'Eng19'!AJ7+'Eng19'!AY7)+('Eng19'!AZ7+'Eng19'!AK7+'Eng19'!K7)</f>
        <v>1486.2680246179702</v>
      </c>
      <c r="H7" s="170">
        <f>('Eng19'!L7+'Eng19'!AL7+'Eng19'!BA7)+('Eng19'!BB7+'Eng19'!AM7+'Eng19'!M7)</f>
        <v>3050.2127145011204</v>
      </c>
      <c r="I7" s="170">
        <f>('Eng19'!N7+'Eng19'!AN7+'Eng19'!BC7)+('Eng19'!BD7+'Eng19'!AO7+'Eng19'!O7)</f>
        <v>3079.5915755567603</v>
      </c>
      <c r="J7" s="188">
        <f t="shared" si="0"/>
        <v>45127.90874958707</v>
      </c>
      <c r="L7" s="33">
        <f t="shared" si="1"/>
        <v>0.47236828393292146</v>
      </c>
      <c r="M7" s="33">
        <f t="shared" si="2"/>
        <v>0.3171405299362387</v>
      </c>
      <c r="N7" s="33">
        <f t="shared" si="3"/>
        <v>4.1724838969992357E-2</v>
      </c>
      <c r="O7" s="33">
        <f t="shared" si="4"/>
        <v>3.2934564569903096E-2</v>
      </c>
      <c r="P7" s="33">
        <f t="shared" si="5"/>
        <v>6.759038473124529E-2</v>
      </c>
      <c r="Q7" s="33">
        <f t="shared" si="6"/>
        <v>6.8241397859698946E-2</v>
      </c>
      <c r="S7" s="174">
        <f t="shared" si="15"/>
        <v>-0.29597919220359853</v>
      </c>
      <c r="T7" s="174">
        <f t="shared" si="16"/>
        <v>0.1662429882355527</v>
      </c>
      <c r="U7" s="174">
        <f t="shared" si="17"/>
        <v>-4.0440151395458451E-3</v>
      </c>
      <c r="V7" s="174">
        <f t="shared" si="18"/>
        <v>3.2934564569903096E-2</v>
      </c>
      <c r="W7" s="174">
        <f t="shared" si="19"/>
        <v>6.759038473124529E-2</v>
      </c>
      <c r="X7" s="174">
        <f t="shared" si="20"/>
        <v>3.3255269806443208E-2</v>
      </c>
      <c r="Z7" s="33">
        <f t="shared" si="8"/>
        <v>0.47236828393292146</v>
      </c>
      <c r="AA7" s="60" t="str">
        <f t="shared" si="9"/>
        <v>Con</v>
      </c>
      <c r="AB7" s="33">
        <f t="shared" si="10"/>
        <v>0.15522775399668276</v>
      </c>
      <c r="AC7" s="33">
        <f t="shared" si="11"/>
        <v>0.3171405299362387</v>
      </c>
      <c r="AD7" s="60" t="str">
        <f t="shared" si="12"/>
        <v>Lab</v>
      </c>
      <c r="AF7" s="20" t="s">
        <v>1</v>
      </c>
      <c r="AG7" s="151" t="str">
        <f t="shared" si="21"/>
        <v>Con</v>
      </c>
      <c r="AH7" s="149" t="str">
        <f t="shared" si="13"/>
        <v>Hold</v>
      </c>
      <c r="AI7" s="149" t="str">
        <f t="shared" si="14"/>
        <v/>
      </c>
      <c r="AK7" s="33">
        <v>0.76834747613651999</v>
      </c>
      <c r="AL7" s="33">
        <v>0.15089754170068601</v>
      </c>
      <c r="AM7" s="33">
        <v>4.5768854109538203E-2</v>
      </c>
      <c r="AN7" s="33">
        <v>0</v>
      </c>
      <c r="AO7" s="33">
        <v>0</v>
      </c>
      <c r="AP7" s="86">
        <f t="shared" si="22"/>
        <v>3.4986128053255738E-2</v>
      </c>
    </row>
    <row r="8" spans="1:42" ht="19.95" customHeight="1">
      <c r="A8" s="132" t="s">
        <v>26</v>
      </c>
      <c r="B8" s="20" t="s">
        <v>20</v>
      </c>
      <c r="C8" s="20" t="s">
        <v>21</v>
      </c>
      <c r="D8" s="170">
        <f>('Eng19'!D8+'Eng19'!AD8+'Eng19'!AS8)+('Eng19'!E8+'Eng19'!AE8+'Eng19'!AT8)</f>
        <v>14618.832080870541</v>
      </c>
      <c r="E8" s="170">
        <f>('Eng19'!F8+'Eng19'!AF8+'Eng19'!AU8)+'Eng19'!G8+'Eng19'!AG8+'Eng19'!AV8</f>
        <v>24498.728109791438</v>
      </c>
      <c r="F8" s="170">
        <f>('Eng19'!H8+'Eng19'!AH8+'Eng19'!AW8)+('Eng19'!I8+'Eng19'!AI8+'Eng19'!AX8)</f>
        <v>193.85346626350491</v>
      </c>
      <c r="G8" s="170">
        <f>('Eng19'!J8+'Eng19'!AJ8+'Eng19'!AY8)+('Eng19'!AZ8+'Eng19'!AK8+'Eng19'!K8)</f>
        <v>2518.6030615645623</v>
      </c>
      <c r="H8" s="170">
        <f>('Eng19'!L8+'Eng19'!AL8+'Eng19'!BA8)+('Eng19'!BB8+'Eng19'!AM8+'Eng19'!M8)</f>
        <v>2406.0884498802739</v>
      </c>
      <c r="I8" s="170">
        <f>('Eng19'!N8+'Eng19'!AN8+'Eng19'!BC8)+('Eng19'!BD8+'Eng19'!AO8+'Eng19'!O8)</f>
        <v>7038.0834672807541</v>
      </c>
      <c r="J8" s="188">
        <f t="shared" si="0"/>
        <v>51274.18863565108</v>
      </c>
      <c r="L8" s="33">
        <f t="shared" si="1"/>
        <v>0.28511093924372755</v>
      </c>
      <c r="M8" s="33">
        <f t="shared" si="2"/>
        <v>0.47779845496682138</v>
      </c>
      <c r="N8" s="33">
        <f t="shared" si="3"/>
        <v>3.7807222585423436E-3</v>
      </c>
      <c r="O8" s="33">
        <f t="shared" si="4"/>
        <v>4.9120290902338548E-2</v>
      </c>
      <c r="P8" s="33">
        <f t="shared" si="5"/>
        <v>4.692591952995457E-2</v>
      </c>
      <c r="Q8" s="33">
        <f t="shared" si="6"/>
        <v>0.13726367309861548</v>
      </c>
      <c r="S8" s="174">
        <f t="shared" si="15"/>
        <v>-0.17801676880115547</v>
      </c>
      <c r="T8" s="174">
        <f t="shared" si="16"/>
        <v>9.8763779629277404E-2</v>
      </c>
      <c r="U8" s="174">
        <f t="shared" si="17"/>
        <v>-3.8178896183215611E-4</v>
      </c>
      <c r="V8" s="174">
        <f t="shared" si="18"/>
        <v>1.954171939601785E-2</v>
      </c>
      <c r="W8" s="174">
        <f t="shared" si="19"/>
        <v>4.0304276296178748E-2</v>
      </c>
      <c r="X8" s="174">
        <f t="shared" si="20"/>
        <v>1.9788782441513442E-2</v>
      </c>
      <c r="Z8" s="33">
        <f t="shared" si="8"/>
        <v>0.47779845496682138</v>
      </c>
      <c r="AA8" s="60" t="str">
        <f t="shared" si="9"/>
        <v>Lab</v>
      </c>
      <c r="AB8" s="33">
        <f t="shared" si="10"/>
        <v>0.19268751572309384</v>
      </c>
      <c r="AC8" s="33">
        <f t="shared" si="11"/>
        <v>0.28511093924372755</v>
      </c>
      <c r="AD8" s="60" t="str">
        <f t="shared" si="12"/>
        <v>Con</v>
      </c>
      <c r="AF8" s="20" t="s">
        <v>1</v>
      </c>
      <c r="AG8" s="151" t="str">
        <f t="shared" si="21"/>
        <v>Lab</v>
      </c>
      <c r="AH8" s="149" t="str">
        <f t="shared" si="13"/>
        <v>Gain from</v>
      </c>
      <c r="AI8" s="149" t="str">
        <f t="shared" si="14"/>
        <v>Con</v>
      </c>
      <c r="AK8" s="33">
        <v>0.46312770804488301</v>
      </c>
      <c r="AL8" s="33">
        <v>0.37903467533754398</v>
      </c>
      <c r="AM8" s="33">
        <v>4.1625112203744997E-3</v>
      </c>
      <c r="AN8" s="33">
        <v>2.9578571506320699E-2</v>
      </c>
      <c r="AO8" s="33">
        <v>6.6216432337758199E-3</v>
      </c>
      <c r="AP8" s="86">
        <f t="shared" si="22"/>
        <v>0.11747489065710204</v>
      </c>
    </row>
    <row r="9" spans="1:42" ht="19.95" customHeight="1">
      <c r="A9" s="132" t="s">
        <v>27</v>
      </c>
      <c r="B9" s="20" t="s">
        <v>20</v>
      </c>
      <c r="C9" s="20" t="s">
        <v>21</v>
      </c>
      <c r="D9" s="170">
        <f>('Eng19'!D9+'Eng19'!AD9+'Eng19'!AS9)+('Eng19'!E9+'Eng19'!AE9+'Eng19'!AT9)</f>
        <v>11318.834854573746</v>
      </c>
      <c r="E9" s="170">
        <f>('Eng19'!F9+'Eng19'!AF9+'Eng19'!AU9)+'Eng19'!G9+'Eng19'!AG9+'Eng19'!AV9</f>
        <v>22998.194148199058</v>
      </c>
      <c r="F9" s="170">
        <f>('Eng19'!H9+'Eng19'!AH9+'Eng19'!AW9)+('Eng19'!I9+'Eng19'!AI9+'Eng19'!AX9)</f>
        <v>3632.8959186410675</v>
      </c>
      <c r="G9" s="170">
        <f>('Eng19'!J9+'Eng19'!AJ9+'Eng19'!AY9)+('Eng19'!AZ9+'Eng19'!AK9+'Eng19'!K9)</f>
        <v>1965.1886461734839</v>
      </c>
      <c r="H9" s="170">
        <f>('Eng19'!L9+'Eng19'!AL9+'Eng19'!BA9)+('Eng19'!BB9+'Eng19'!AM9+'Eng19'!M9)</f>
        <v>6448.0859343118909</v>
      </c>
      <c r="I9" s="170">
        <f>('Eng19'!N9+'Eng19'!AN9+'Eng19'!BC9)+('Eng19'!BD9+'Eng19'!AO9+'Eng19'!O9)</f>
        <v>1490.9557425452042</v>
      </c>
      <c r="J9" s="188">
        <f t="shared" si="0"/>
        <v>47854.155244444453</v>
      </c>
      <c r="L9" s="33">
        <f t="shared" si="1"/>
        <v>0.23652773299948257</v>
      </c>
      <c r="M9" s="33">
        <f t="shared" si="2"/>
        <v>0.48058928280567642</v>
      </c>
      <c r="N9" s="33">
        <f t="shared" si="3"/>
        <v>7.5915997264685231E-2</v>
      </c>
      <c r="O9" s="33">
        <f t="shared" si="4"/>
        <v>4.1066207022881863E-2</v>
      </c>
      <c r="P9" s="33">
        <f t="shared" si="5"/>
        <v>0.13474453579578066</v>
      </c>
      <c r="Q9" s="33">
        <f t="shared" si="6"/>
        <v>3.1156244111493207E-2</v>
      </c>
      <c r="S9" s="174">
        <f t="shared" ref="S9:S12" si="23">L9-AK9</f>
        <v>-0.13349838128370242</v>
      </c>
      <c r="T9" s="174">
        <f t="shared" ref="T9:T12" si="24">M9-AL9</f>
        <v>7.8451452504255448E-2</v>
      </c>
      <c r="U9" s="174">
        <f t="shared" ref="U9:U12" si="25">N9-AM9</f>
        <v>-1.2275035356037967E-2</v>
      </c>
      <c r="V9" s="174">
        <f t="shared" ref="V9:V12" si="26">O9-AN9</f>
        <v>1.5660107788605764E-2</v>
      </c>
      <c r="W9" s="174">
        <f t="shared" ref="W9:W12" si="27">P9-AO9</f>
        <v>2.9158734883993662E-2</v>
      </c>
      <c r="X9" s="174">
        <f t="shared" ref="X9:X12" si="28">Q9-AP9</f>
        <v>2.2503121462885415E-2</v>
      </c>
      <c r="Z9" s="33">
        <f t="shared" si="8"/>
        <v>0.48058928280567642</v>
      </c>
      <c r="AA9" s="60" t="str">
        <f t="shared" si="9"/>
        <v>Lab</v>
      </c>
      <c r="AB9" s="33">
        <f t="shared" si="10"/>
        <v>0.24406154980619385</v>
      </c>
      <c r="AC9" s="33">
        <f t="shared" si="11"/>
        <v>0.23652773299948257</v>
      </c>
      <c r="AD9" s="60" t="str">
        <f t="shared" si="12"/>
        <v>Con</v>
      </c>
      <c r="AF9" s="20" t="s">
        <v>2</v>
      </c>
      <c r="AG9" s="151" t="str">
        <f t="shared" si="21"/>
        <v>Lab</v>
      </c>
      <c r="AH9" s="149" t="str">
        <f t="shared" si="13"/>
        <v>Hold</v>
      </c>
      <c r="AI9" s="149" t="str">
        <f t="shared" si="14"/>
        <v/>
      </c>
      <c r="AK9" s="33">
        <v>0.37002611428318499</v>
      </c>
      <c r="AL9" s="33">
        <v>0.40213783030142097</v>
      </c>
      <c r="AM9" s="33">
        <v>8.8191032620723198E-2</v>
      </c>
      <c r="AN9" s="33">
        <v>2.54060992342761E-2</v>
      </c>
      <c r="AO9" s="33">
        <v>0.105585800911787</v>
      </c>
      <c r="AP9" s="86">
        <f t="shared" si="22"/>
        <v>8.6531226486077917E-3</v>
      </c>
    </row>
    <row r="10" spans="1:42" ht="19.95" customHeight="1">
      <c r="A10" s="132" t="s">
        <v>28</v>
      </c>
      <c r="B10" s="20" t="s">
        <v>20</v>
      </c>
      <c r="C10" s="20" t="s">
        <v>21</v>
      </c>
      <c r="D10" s="170">
        <f>('Eng19'!D10+'Eng19'!AD10+'Eng19'!AS10)+('Eng19'!E10+'Eng19'!AE10+'Eng19'!AT10)</f>
        <v>18154.748104464314</v>
      </c>
      <c r="E10" s="170">
        <f>('Eng19'!F10+'Eng19'!AF10+'Eng19'!AU10)+'Eng19'!G10+'Eng19'!AG10+'Eng19'!AV10</f>
        <v>27333.880940257433</v>
      </c>
      <c r="F10" s="170">
        <f>('Eng19'!H10+'Eng19'!AH10+'Eng19'!AW10)+('Eng19'!I10+'Eng19'!AI10+'Eng19'!AX10)</f>
        <v>3156.5585127674731</v>
      </c>
      <c r="G10" s="170">
        <f>('Eng19'!J10+'Eng19'!AJ10+'Eng19'!AY10)+('Eng19'!AZ10+'Eng19'!AK10+'Eng19'!K10)</f>
        <v>1282.3114623584254</v>
      </c>
      <c r="H10" s="170">
        <f>('Eng19'!L10+'Eng19'!AL10+'Eng19'!BA10)+('Eng19'!BB10+'Eng19'!AM10+'Eng19'!M10)</f>
        <v>2631.6402301943881</v>
      </c>
      <c r="I10" s="170">
        <f>('Eng19'!N10+'Eng19'!AN10+'Eng19'!BC10)+('Eng19'!BD10+'Eng19'!AO10+'Eng19'!O10)</f>
        <v>1294.7981615519509</v>
      </c>
      <c r="J10" s="188">
        <f t="shared" si="0"/>
        <v>53853.937411593986</v>
      </c>
      <c r="L10" s="33">
        <f t="shared" si="1"/>
        <v>0.33711087762648634</v>
      </c>
      <c r="M10" s="33">
        <f t="shared" si="2"/>
        <v>0.50755584928452857</v>
      </c>
      <c r="N10" s="33">
        <f t="shared" si="3"/>
        <v>5.8613328281692377E-2</v>
      </c>
      <c r="O10" s="33">
        <f t="shared" si="4"/>
        <v>2.3810913815975915E-2</v>
      </c>
      <c r="P10" s="33">
        <f t="shared" si="5"/>
        <v>4.8866254849321999E-2</v>
      </c>
      <c r="Q10" s="33">
        <f t="shared" si="6"/>
        <v>2.4042776141994758E-2</v>
      </c>
      <c r="S10" s="174">
        <f t="shared" si="23"/>
        <v>-0.21122884121725366</v>
      </c>
      <c r="T10" s="174">
        <f t="shared" si="24"/>
        <v>0.12018976164040057</v>
      </c>
      <c r="U10" s="174">
        <f t="shared" si="25"/>
        <v>-5.6808652304397231E-3</v>
      </c>
      <c r="V10" s="174">
        <f t="shared" si="26"/>
        <v>2.3810913815975915E-2</v>
      </c>
      <c r="W10" s="174">
        <f t="shared" si="27"/>
        <v>4.8866254849321999E-2</v>
      </c>
      <c r="X10" s="174">
        <f t="shared" si="28"/>
        <v>2.4042776141994758E-2</v>
      </c>
      <c r="Z10" s="33">
        <f t="shared" si="8"/>
        <v>0.50755584928452857</v>
      </c>
      <c r="AA10" s="60" t="str">
        <f t="shared" si="9"/>
        <v>Lab</v>
      </c>
      <c r="AB10" s="33">
        <f t="shared" si="10"/>
        <v>0.17044497165804223</v>
      </c>
      <c r="AC10" s="33">
        <f t="shared" si="11"/>
        <v>0.33711087762648634</v>
      </c>
      <c r="AD10" s="60" t="str">
        <f t="shared" si="12"/>
        <v>Con</v>
      </c>
      <c r="AF10" s="20" t="s">
        <v>1</v>
      </c>
      <c r="AG10" s="151" t="str">
        <f t="shared" si="21"/>
        <v>Lab</v>
      </c>
      <c r="AH10" s="149" t="str">
        <f t="shared" si="13"/>
        <v>Gain from</v>
      </c>
      <c r="AI10" s="149" t="str">
        <f t="shared" si="14"/>
        <v>Con</v>
      </c>
      <c r="AK10" s="33">
        <v>0.54833971884374</v>
      </c>
      <c r="AL10" s="33">
        <v>0.387366087644128</v>
      </c>
      <c r="AM10" s="33">
        <v>6.42941935121321E-2</v>
      </c>
      <c r="AN10" s="33">
        <v>0</v>
      </c>
      <c r="AO10" s="33">
        <v>0</v>
      </c>
      <c r="AP10" s="86">
        <f t="shared" si="22"/>
        <v>0</v>
      </c>
    </row>
    <row r="11" spans="1:42" ht="19.95" customHeight="1">
      <c r="A11" s="132" t="s">
        <v>29</v>
      </c>
      <c r="B11" s="20" t="s">
        <v>20</v>
      </c>
      <c r="C11" s="20" t="s">
        <v>21</v>
      </c>
      <c r="D11" s="170">
        <f>('Eng19'!D11+'Eng19'!AD11+'Eng19'!AS11)+('Eng19'!E11+'Eng19'!AE11+'Eng19'!AT11)</f>
        <v>22324.951168785337</v>
      </c>
      <c r="E11" s="170">
        <f>('Eng19'!F11+'Eng19'!AF11+'Eng19'!AU11)+'Eng19'!G11+'Eng19'!AG11+'Eng19'!AV11</f>
        <v>18511.108424514467</v>
      </c>
      <c r="F11" s="170">
        <f>('Eng19'!H11+'Eng19'!AH11+'Eng19'!AW11)+('Eng19'!I11+'Eng19'!AI11+'Eng19'!AX11)</f>
        <v>6457.0410038198524</v>
      </c>
      <c r="G11" s="170">
        <f>('Eng19'!J11+'Eng19'!AJ11+'Eng19'!AY11)+('Eng19'!AZ11+'Eng19'!AK11+'Eng19'!K11)</f>
        <v>3901.3921388111053</v>
      </c>
      <c r="H11" s="170">
        <f>('Eng19'!L11+'Eng19'!AL11+'Eng19'!BA11)+('Eng19'!BB11+'Eng19'!AM11+'Eng19'!M11)</f>
        <v>3292.369764182306</v>
      </c>
      <c r="I11" s="170">
        <f>('Eng19'!N11+'Eng19'!AN11+'Eng19'!BC11)+('Eng19'!BD11+'Eng19'!AO11+'Eng19'!O11)</f>
        <v>1632.2550005980195</v>
      </c>
      <c r="J11" s="188">
        <f t="shared" si="0"/>
        <v>56119.117500711094</v>
      </c>
      <c r="L11" s="33">
        <f t="shared" si="1"/>
        <v>0.39781365358253279</v>
      </c>
      <c r="M11" s="33">
        <f t="shared" si="2"/>
        <v>0.32985387598584226</v>
      </c>
      <c r="N11" s="33">
        <f t="shared" si="3"/>
        <v>0.11505956065217943</v>
      </c>
      <c r="O11" s="33">
        <f t="shared" si="4"/>
        <v>6.9519841233456142E-2</v>
      </c>
      <c r="P11" s="33">
        <f t="shared" si="5"/>
        <v>5.8667525627796764E-2</v>
      </c>
      <c r="Q11" s="33">
        <f t="shared" si="6"/>
        <v>2.9085542918192483E-2</v>
      </c>
      <c r="S11" s="174">
        <f t="shared" si="23"/>
        <v>-0.24926433005743526</v>
      </c>
      <c r="T11" s="174">
        <f t="shared" si="24"/>
        <v>0.14429663052712527</v>
      </c>
      <c r="U11" s="174">
        <f t="shared" si="25"/>
        <v>-1.1151693253065587E-2</v>
      </c>
      <c r="V11" s="174">
        <f t="shared" si="26"/>
        <v>2.8586749707490942E-2</v>
      </c>
      <c r="W11" s="174">
        <f t="shared" si="27"/>
        <v>5.8667525627796764E-2</v>
      </c>
      <c r="X11" s="174">
        <f t="shared" si="28"/>
        <v>2.8865117448087781E-2</v>
      </c>
      <c r="Z11" s="33">
        <f t="shared" si="8"/>
        <v>0.39781365358253279</v>
      </c>
      <c r="AA11" s="60" t="str">
        <f t="shared" si="9"/>
        <v>Con</v>
      </c>
      <c r="AB11" s="33">
        <f t="shared" si="10"/>
        <v>6.7959777596690529E-2</v>
      </c>
      <c r="AC11" s="33">
        <f t="shared" si="11"/>
        <v>0.32985387598584226</v>
      </c>
      <c r="AD11" s="60" t="str">
        <f t="shared" si="12"/>
        <v>Lab</v>
      </c>
      <c r="AF11" s="20" t="s">
        <v>1</v>
      </c>
      <c r="AG11" s="151" t="str">
        <f t="shared" si="21"/>
        <v>Con</v>
      </c>
      <c r="AH11" s="149" t="str">
        <f t="shared" si="13"/>
        <v>Hold</v>
      </c>
      <c r="AI11" s="149" t="str">
        <f t="shared" si="14"/>
        <v/>
      </c>
      <c r="AK11" s="33">
        <v>0.64707798363996805</v>
      </c>
      <c r="AL11" s="33">
        <v>0.18555724545871699</v>
      </c>
      <c r="AM11" s="33">
        <v>0.12621125390524501</v>
      </c>
      <c r="AN11" s="33">
        <v>4.09330915259652E-2</v>
      </c>
      <c r="AO11" s="33">
        <v>0</v>
      </c>
      <c r="AP11" s="86">
        <f t="shared" si="22"/>
        <v>2.2042547010470148E-4</v>
      </c>
    </row>
    <row r="12" spans="1:42" ht="19.95" customHeight="1">
      <c r="A12" s="132" t="s">
        <v>30</v>
      </c>
      <c r="B12" s="20" t="s">
        <v>20</v>
      </c>
      <c r="C12" s="20" t="s">
        <v>21</v>
      </c>
      <c r="D12" s="170">
        <f>('Eng19'!D12+'Eng19'!AD12+'Eng19'!AS12)+('Eng19'!E12+'Eng19'!AE12+'Eng19'!AT12)</f>
        <v>13485.474857403056</v>
      </c>
      <c r="E12" s="170">
        <f>('Eng19'!F12+'Eng19'!AF12+'Eng19'!AU12)+'Eng19'!G12+'Eng19'!AG12+'Eng19'!AV12</f>
        <v>23850.806301380282</v>
      </c>
      <c r="F12" s="170">
        <f>('Eng19'!H12+'Eng19'!AH12+'Eng19'!AW12)+('Eng19'!I12+'Eng19'!AI12+'Eng19'!AX12)</f>
        <v>3145.1671064772104</v>
      </c>
      <c r="G12" s="170">
        <f>('Eng19'!J12+'Eng19'!AJ12+'Eng19'!AY12)+('Eng19'!AZ12+'Eng19'!AK12+'Eng19'!K12)</f>
        <v>2007.0262960656385</v>
      </c>
      <c r="H12" s="170">
        <f>('Eng19'!L12+'Eng19'!AL12+'Eng19'!BA12)+('Eng19'!BB12+'Eng19'!AM12+'Eng19'!M12)</f>
        <v>3880.2786056591626</v>
      </c>
      <c r="I12" s="170">
        <f>('Eng19'!N12+'Eng19'!AN12+'Eng19'!BC12)+('Eng19'!BD12+'Eng19'!AO12+'Eng19'!O12)</f>
        <v>1715.2852330146516</v>
      </c>
      <c r="J12" s="188">
        <f t="shared" si="0"/>
        <v>48084.038400000005</v>
      </c>
      <c r="L12" s="33">
        <f t="shared" si="1"/>
        <v>0.28045636985022987</v>
      </c>
      <c r="M12" s="33">
        <f t="shared" si="2"/>
        <v>0.49602336024630328</v>
      </c>
      <c r="N12" s="33">
        <f t="shared" si="3"/>
        <v>6.5409795248753691E-2</v>
      </c>
      <c r="O12" s="33">
        <f t="shared" si="4"/>
        <v>4.1739969496107011E-2</v>
      </c>
      <c r="P12" s="33">
        <f t="shared" si="5"/>
        <v>8.0697851818934616E-2</v>
      </c>
      <c r="Q12" s="33">
        <f t="shared" si="6"/>
        <v>3.5672653339671477E-2</v>
      </c>
      <c r="S12" s="174">
        <f t="shared" si="23"/>
        <v>-0.17169923344219612</v>
      </c>
      <c r="T12" s="174">
        <f t="shared" si="24"/>
        <v>9.7890769906639252E-2</v>
      </c>
      <c r="U12" s="174">
        <f t="shared" si="25"/>
        <v>-7.9679191949582062E-3</v>
      </c>
      <c r="V12" s="174">
        <f t="shared" si="26"/>
        <v>1.9492697232883112E-2</v>
      </c>
      <c r="W12" s="174">
        <f t="shared" si="27"/>
        <v>4.0116785396151315E-2</v>
      </c>
      <c r="X12" s="174">
        <f t="shared" si="28"/>
        <v>2.2166900101480501E-2</v>
      </c>
      <c r="Z12" s="33">
        <f t="shared" si="8"/>
        <v>0.49602336024630328</v>
      </c>
      <c r="AA12" s="60" t="str">
        <f t="shared" si="9"/>
        <v>Lab</v>
      </c>
      <c r="AB12" s="33">
        <f t="shared" si="10"/>
        <v>0.21556699039607341</v>
      </c>
      <c r="AC12" s="33">
        <f t="shared" si="11"/>
        <v>0.28045636985022987</v>
      </c>
      <c r="AD12" s="60" t="str">
        <f t="shared" si="12"/>
        <v>Con</v>
      </c>
      <c r="AF12" s="20" t="s">
        <v>1</v>
      </c>
      <c r="AG12" s="151" t="str">
        <f t="shared" si="21"/>
        <v>Lab</v>
      </c>
      <c r="AH12" s="149" t="str">
        <f t="shared" si="13"/>
        <v>Gain from</v>
      </c>
      <c r="AI12" s="149" t="str">
        <f t="shared" si="14"/>
        <v>Con</v>
      </c>
      <c r="AK12" s="33">
        <v>0.45215560329242599</v>
      </c>
      <c r="AL12" s="33">
        <v>0.39813259033966403</v>
      </c>
      <c r="AM12" s="33">
        <v>7.3377714443711897E-2</v>
      </c>
      <c r="AN12" s="33">
        <v>2.22472722632239E-2</v>
      </c>
      <c r="AO12" s="33">
        <v>4.05810664227833E-2</v>
      </c>
      <c r="AP12" s="86">
        <f t="shared" si="22"/>
        <v>1.3505753238190976E-2</v>
      </c>
    </row>
    <row r="13" spans="1:42" ht="19.95" customHeight="1">
      <c r="A13" s="132" t="s">
        <v>31</v>
      </c>
      <c r="B13" s="20" t="s">
        <v>20</v>
      </c>
      <c r="C13" s="20" t="s">
        <v>21</v>
      </c>
      <c r="D13" s="170">
        <f>('Eng19'!D13+'Eng19'!AD13+'Eng19'!AS13)+('Eng19'!E13+'Eng19'!AE13+'Eng19'!AT13)</f>
        <v>10174.700690724698</v>
      </c>
      <c r="E13" s="170">
        <f>('Eng19'!F13+'Eng19'!AF13+'Eng19'!AU13)+'Eng19'!G13+'Eng19'!AG13+'Eng19'!AV13</f>
        <v>25715.945552356752</v>
      </c>
      <c r="F13" s="170">
        <f>('Eng19'!H13+'Eng19'!AH13+'Eng19'!AW13)+('Eng19'!I13+'Eng19'!AI13+'Eng19'!AX13)</f>
        <v>2389.4153582831213</v>
      </c>
      <c r="G13" s="170">
        <f>('Eng19'!J13+'Eng19'!AJ13+'Eng19'!AY13)+('Eng19'!AZ13+'Eng19'!AK13+'Eng19'!K13)</f>
        <v>725.26248851193543</v>
      </c>
      <c r="H13" s="170">
        <f>('Eng19'!L13+'Eng19'!AL13+'Eng19'!BA13)+('Eng19'!BB13+'Eng19'!AM13+'Eng19'!M13)</f>
        <v>3968.4292921382416</v>
      </c>
      <c r="I13" s="170">
        <f>('Eng19'!N13+'Eng19'!AN13+'Eng19'!BC13)+('Eng19'!BD13+'Eng19'!AO13+'Eng19'!O13)</f>
        <v>875.17284020747456</v>
      </c>
      <c r="J13" s="188">
        <f t="shared" si="0"/>
        <v>43848.926222222224</v>
      </c>
      <c r="L13" s="33">
        <f t="shared" si="1"/>
        <v>0.23203990535960389</v>
      </c>
      <c r="M13" s="33">
        <f t="shared" si="2"/>
        <v>0.58646693928217908</v>
      </c>
      <c r="N13" s="33">
        <f t="shared" si="3"/>
        <v>5.4491992487428073E-2</v>
      </c>
      <c r="O13" s="33">
        <f t="shared" si="4"/>
        <v>1.6540028479520193E-2</v>
      </c>
      <c r="P13" s="33">
        <f t="shared" si="5"/>
        <v>9.0502314059564798E-2</v>
      </c>
      <c r="Q13" s="33">
        <f t="shared" si="6"/>
        <v>1.995882033170393E-2</v>
      </c>
      <c r="S13" s="174">
        <f t="shared" ref="S13:S76" si="29">L13-AK13</f>
        <v>-0.13701948892234211</v>
      </c>
      <c r="T13" s="174">
        <f t="shared" ref="T13:T76" si="30">M13-AL13</f>
        <v>7.5657274169843025E-2</v>
      </c>
      <c r="U13" s="174">
        <f t="shared" ref="U13:U76" si="31">N13-AM13</f>
        <v>-7.2337858555609272E-3</v>
      </c>
      <c r="V13" s="174">
        <f t="shared" ref="V13:V76" si="32">O13-AN13</f>
        <v>1.6540028479520193E-2</v>
      </c>
      <c r="W13" s="174">
        <f t="shared" ref="W13:W76" si="33">P13-AO13</f>
        <v>3.2097151796835796E-2</v>
      </c>
      <c r="X13" s="174">
        <f t="shared" ref="X13:X76" si="34">Q13-AP13</f>
        <v>1.995882033170393E-2</v>
      </c>
      <c r="Z13" s="33">
        <f t="shared" si="8"/>
        <v>0.58646693928217908</v>
      </c>
      <c r="AA13" s="60" t="str">
        <f t="shared" si="9"/>
        <v>Lab</v>
      </c>
      <c r="AB13" s="33">
        <f t="shared" si="10"/>
        <v>0.35442703392257519</v>
      </c>
      <c r="AC13" s="33">
        <f t="shared" si="11"/>
        <v>0.23203990535960389</v>
      </c>
      <c r="AD13" s="60" t="str">
        <f t="shared" si="12"/>
        <v>Con</v>
      </c>
      <c r="AF13" s="20" t="s">
        <v>2</v>
      </c>
      <c r="AG13" s="151" t="str">
        <f t="shared" si="21"/>
        <v>Lab</v>
      </c>
      <c r="AH13" s="149" t="str">
        <f t="shared" si="13"/>
        <v>Hold</v>
      </c>
      <c r="AI13" s="149" t="str">
        <f t="shared" si="14"/>
        <v/>
      </c>
      <c r="AK13" s="33">
        <v>0.36905939428194601</v>
      </c>
      <c r="AL13" s="33">
        <v>0.51080966511233605</v>
      </c>
      <c r="AM13" s="33">
        <v>6.1725778342989E-2</v>
      </c>
      <c r="AN13" s="33">
        <v>0</v>
      </c>
      <c r="AO13" s="33">
        <v>5.8405162262729002E-2</v>
      </c>
      <c r="AP13" s="86">
        <f t="shared" si="22"/>
        <v>0</v>
      </c>
    </row>
    <row r="14" spans="1:42" ht="19.95" customHeight="1">
      <c r="A14" s="132" t="s">
        <v>32</v>
      </c>
      <c r="B14" s="20" t="s">
        <v>20</v>
      </c>
      <c r="C14" s="20" t="s">
        <v>21</v>
      </c>
      <c r="D14" s="170">
        <f>('Eng19'!D14+'Eng19'!AD14+'Eng19'!AS14)+('Eng19'!E14+'Eng19'!AE14+'Eng19'!AT14)</f>
        <v>19957.317795237854</v>
      </c>
      <c r="E14" s="170">
        <f>('Eng19'!F14+'Eng19'!AF14+'Eng19'!AU14)+'Eng19'!G14+'Eng19'!AG14+'Eng19'!AV14</f>
        <v>21016.78318285368</v>
      </c>
      <c r="F14" s="170">
        <f>('Eng19'!H14+'Eng19'!AH14+'Eng19'!AW14)+('Eng19'!I14+'Eng19'!AI14+'Eng19'!AX14)</f>
        <v>6325.4245092724013</v>
      </c>
      <c r="G14" s="170">
        <f>('Eng19'!J14+'Eng19'!AJ14+'Eng19'!AY14)+('Eng19'!AZ14+'Eng19'!AK14+'Eng19'!K14)</f>
        <v>3771.9678184923814</v>
      </c>
      <c r="H14" s="170">
        <f>('Eng19'!L14+'Eng19'!AL14+'Eng19'!BA14)+('Eng19'!BB14+'Eng19'!AM14+'Eng19'!M14)</f>
        <v>2955.2816941297256</v>
      </c>
      <c r="I14" s="170">
        <f>('Eng19'!N14+'Eng19'!AN14+'Eng19'!BC14)+('Eng19'!BD14+'Eng19'!AO14+'Eng19'!O14)</f>
        <v>1454.0335949130313</v>
      </c>
      <c r="J14" s="188">
        <f t="shared" si="0"/>
        <v>55480.808594899077</v>
      </c>
      <c r="L14" s="33">
        <f t="shared" si="1"/>
        <v>0.35971569810669152</v>
      </c>
      <c r="M14" s="33">
        <f t="shared" si="2"/>
        <v>0.37881176780083858</v>
      </c>
      <c r="N14" s="33">
        <f t="shared" si="3"/>
        <v>0.1140110367795534</v>
      </c>
      <c r="O14" s="33">
        <f t="shared" si="4"/>
        <v>6.7986893378464155E-2</v>
      </c>
      <c r="P14" s="33">
        <f t="shared" si="5"/>
        <v>5.3266737976155505E-2</v>
      </c>
      <c r="Q14" s="33">
        <f t="shared" si="6"/>
        <v>2.6207865958296713E-2</v>
      </c>
      <c r="S14" s="174">
        <f t="shared" si="29"/>
        <v>-0.22539269754124952</v>
      </c>
      <c r="T14" s="174">
        <f t="shared" si="30"/>
        <v>0.13101303876175058</v>
      </c>
      <c r="U14" s="174">
        <f t="shared" si="31"/>
        <v>-1.1050069220001596E-2</v>
      </c>
      <c r="V14" s="174">
        <f t="shared" si="32"/>
        <v>2.5955124065048053E-2</v>
      </c>
      <c r="W14" s="174">
        <f t="shared" si="33"/>
        <v>5.3266737976155505E-2</v>
      </c>
      <c r="X14" s="174">
        <f t="shared" si="34"/>
        <v>2.6207865958296713E-2</v>
      </c>
      <c r="Z14" s="33">
        <f t="shared" si="8"/>
        <v>0.37881176780083858</v>
      </c>
      <c r="AA14" s="60" t="str">
        <f t="shared" si="9"/>
        <v>Lab</v>
      </c>
      <c r="AB14" s="33">
        <f t="shared" si="10"/>
        <v>1.9096069694147066E-2</v>
      </c>
      <c r="AC14" s="33">
        <f t="shared" si="11"/>
        <v>0.35971569810669152</v>
      </c>
      <c r="AD14" s="60" t="str">
        <f t="shared" si="12"/>
        <v>Con</v>
      </c>
      <c r="AF14" s="20" t="s">
        <v>1</v>
      </c>
      <c r="AG14" s="151" t="str">
        <f t="shared" si="21"/>
        <v>Lab</v>
      </c>
      <c r="AH14" s="149" t="str">
        <f t="shared" si="13"/>
        <v>Gain from</v>
      </c>
      <c r="AI14" s="149" t="str">
        <f t="shared" si="14"/>
        <v>Con</v>
      </c>
      <c r="AK14" s="33">
        <v>0.58510839564794104</v>
      </c>
      <c r="AL14" s="33">
        <v>0.24779872903908801</v>
      </c>
      <c r="AM14" s="33">
        <v>0.125061105999555</v>
      </c>
      <c r="AN14" s="33">
        <v>4.2031769313416102E-2</v>
      </c>
      <c r="AO14" s="33">
        <v>0</v>
      </c>
      <c r="AP14" s="86">
        <f t="shared" si="22"/>
        <v>0</v>
      </c>
    </row>
    <row r="15" spans="1:42" ht="19.95" customHeight="1">
      <c r="A15" s="132" t="s">
        <v>33</v>
      </c>
      <c r="B15" s="20" t="s">
        <v>20</v>
      </c>
      <c r="C15" s="20" t="s">
        <v>21</v>
      </c>
      <c r="D15" s="170">
        <f>('Eng19'!D15+'Eng19'!AD15+'Eng19'!AS15)+('Eng19'!E15+'Eng19'!AE15+'Eng19'!AT15)</f>
        <v>16943.466738059793</v>
      </c>
      <c r="E15" s="170">
        <f>('Eng19'!F15+'Eng19'!AF15+'Eng19'!AU15)+'Eng19'!G15+'Eng19'!AG15+'Eng19'!AV15</f>
        <v>22958.386310344456</v>
      </c>
      <c r="F15" s="170">
        <f>('Eng19'!H15+'Eng19'!AH15+'Eng19'!AW15)+('Eng19'!I15+'Eng19'!AI15+'Eng19'!AX15)</f>
        <v>2267.2552445822676</v>
      </c>
      <c r="G15" s="170">
        <f>('Eng19'!J15+'Eng19'!AJ15+'Eng19'!AY15)+('Eng19'!AZ15+'Eng19'!AK15+'Eng19'!K15)</f>
        <v>2304.5349737125989</v>
      </c>
      <c r="H15" s="170">
        <f>('Eng19'!L15+'Eng19'!AL15+'Eng19'!BA15)+('Eng19'!BB15+'Eng19'!AM15+'Eng19'!M15)</f>
        <v>2441.2384852957794</v>
      </c>
      <c r="I15" s="170">
        <f>('Eng19'!N15+'Eng19'!AN15+'Eng19'!BC15)+('Eng19'!BD15+'Eng19'!AO15+'Eng19'!O15)</f>
        <v>1899.1182480051089</v>
      </c>
      <c r="J15" s="188">
        <f t="shared" si="0"/>
        <v>48814</v>
      </c>
      <c r="L15" s="33">
        <f t="shared" si="1"/>
        <v>0.34710260863809139</v>
      </c>
      <c r="M15" s="33">
        <f t="shared" si="2"/>
        <v>0.47032380690671644</v>
      </c>
      <c r="N15" s="33">
        <f t="shared" si="3"/>
        <v>4.6446823546160275E-2</v>
      </c>
      <c r="O15" s="33">
        <f t="shared" si="4"/>
        <v>4.7210533324714199E-2</v>
      </c>
      <c r="P15" s="33">
        <f t="shared" si="5"/>
        <v>5.0011031370012275E-2</v>
      </c>
      <c r="Q15" s="33">
        <f t="shared" si="6"/>
        <v>3.8905196214305507E-2</v>
      </c>
      <c r="S15" s="174">
        <f t="shared" si="29"/>
        <v>-0.21748951657188964</v>
      </c>
      <c r="T15" s="174">
        <f t="shared" si="30"/>
        <v>0.12300541464220244</v>
      </c>
      <c r="U15" s="174">
        <f t="shared" si="31"/>
        <v>-4.5016748354515246E-3</v>
      </c>
      <c r="V15" s="174">
        <f t="shared" si="32"/>
        <v>2.4368725646589099E-2</v>
      </c>
      <c r="W15" s="174">
        <f t="shared" si="33"/>
        <v>5.0011031370012275E-2</v>
      </c>
      <c r="X15" s="174">
        <f t="shared" si="34"/>
        <v>2.4606019748537336E-2</v>
      </c>
      <c r="Z15" s="33">
        <f t="shared" si="8"/>
        <v>0.47032380690671644</v>
      </c>
      <c r="AA15" s="60" t="str">
        <f t="shared" si="9"/>
        <v>Lab</v>
      </c>
      <c r="AB15" s="33">
        <f t="shared" si="10"/>
        <v>0.12322119826862504</v>
      </c>
      <c r="AC15" s="33">
        <f t="shared" si="11"/>
        <v>0.34710260863809139</v>
      </c>
      <c r="AD15" s="60" t="str">
        <f t="shared" si="12"/>
        <v>Con</v>
      </c>
      <c r="AF15" s="20" t="s">
        <v>1</v>
      </c>
      <c r="AG15" s="151" t="str">
        <f t="shared" si="21"/>
        <v>Lab</v>
      </c>
      <c r="AH15" s="149" t="str">
        <f t="shared" si="13"/>
        <v>Gain from</v>
      </c>
      <c r="AI15" s="149" t="str">
        <f t="shared" si="14"/>
        <v>Con</v>
      </c>
      <c r="AK15" s="33">
        <v>0.56459212520998103</v>
      </c>
      <c r="AL15" s="33">
        <v>0.347318392264514</v>
      </c>
      <c r="AM15" s="33">
        <v>5.09484983816118E-2</v>
      </c>
      <c r="AN15" s="33">
        <v>2.28418076781251E-2</v>
      </c>
      <c r="AO15" s="33">
        <v>0</v>
      </c>
      <c r="AP15" s="86">
        <f t="shared" si="22"/>
        <v>1.4299176465768171E-2</v>
      </c>
    </row>
    <row r="16" spans="1:42" ht="19.95" customHeight="1">
      <c r="A16" s="132" t="s">
        <v>34</v>
      </c>
      <c r="B16" s="20" t="s">
        <v>20</v>
      </c>
      <c r="C16" s="20" t="s">
        <v>21</v>
      </c>
      <c r="D16" s="170">
        <f>('Eng19'!D16+'Eng19'!AD16+'Eng19'!AS16)+('Eng19'!E16+'Eng19'!AE16+'Eng19'!AT16)</f>
        <v>20159.400218923314</v>
      </c>
      <c r="E16" s="170">
        <f>('Eng19'!F16+'Eng19'!AF16+'Eng19'!AU16)+'Eng19'!G16+'Eng19'!AG16+'Eng19'!AV16</f>
        <v>18016.469429176399</v>
      </c>
      <c r="F16" s="170">
        <f>('Eng19'!H16+'Eng19'!AH16+'Eng19'!AW16)+('Eng19'!I16+'Eng19'!AI16+'Eng19'!AX16)</f>
        <v>4581.6576611810351</v>
      </c>
      <c r="G16" s="170">
        <f>('Eng19'!J16+'Eng19'!AJ16+'Eng19'!AY16)+('Eng19'!AZ16+'Eng19'!AK16+'Eng19'!K16)</f>
        <v>1435.3584414500328</v>
      </c>
      <c r="H16" s="170">
        <f>('Eng19'!L16+'Eng19'!AL16+'Eng19'!BA16)+('Eng19'!BB16+'Eng19'!AM16+'Eng19'!M16)</f>
        <v>2945.7328661179799</v>
      </c>
      <c r="I16" s="170">
        <f>('Eng19'!N16+'Eng19'!AN16+'Eng19'!BC16)+('Eng19'!BD16+'Eng19'!AO16+'Eng19'!O16)</f>
        <v>2499.8353134680897</v>
      </c>
      <c r="J16" s="188">
        <f t="shared" si="0"/>
        <v>49638.453930316849</v>
      </c>
      <c r="L16" s="33">
        <f t="shared" si="1"/>
        <v>0.4061246598700145</v>
      </c>
      <c r="M16" s="33">
        <f t="shared" si="2"/>
        <v>0.36295387955612335</v>
      </c>
      <c r="N16" s="33">
        <f t="shared" si="3"/>
        <v>9.2300571400004319E-2</v>
      </c>
      <c r="O16" s="33">
        <f t="shared" si="4"/>
        <v>2.8916260032292886E-2</v>
      </c>
      <c r="P16" s="33">
        <f t="shared" si="5"/>
        <v>5.9343767439921487E-2</v>
      </c>
      <c r="Q16" s="33">
        <f t="shared" si="6"/>
        <v>5.0360861701643514E-2</v>
      </c>
      <c r="S16" s="174">
        <f t="shared" si="29"/>
        <v>-0.25447188740418952</v>
      </c>
      <c r="T16" s="174">
        <f t="shared" si="30"/>
        <v>0.14595989165612336</v>
      </c>
      <c r="U16" s="174">
        <f t="shared" si="31"/>
        <v>-8.9458681529906853E-3</v>
      </c>
      <c r="V16" s="174">
        <f t="shared" si="32"/>
        <v>2.8916260032292886E-2</v>
      </c>
      <c r="W16" s="174">
        <f t="shared" si="33"/>
        <v>5.9343767439921487E-2</v>
      </c>
      <c r="X16" s="174">
        <f t="shared" si="34"/>
        <v>2.9197836428842619E-2</v>
      </c>
      <c r="Z16" s="33">
        <f t="shared" si="8"/>
        <v>0.4061246598700145</v>
      </c>
      <c r="AA16" s="60" t="str">
        <f t="shared" si="9"/>
        <v>Con</v>
      </c>
      <c r="AB16" s="33">
        <f t="shared" si="10"/>
        <v>4.3170780313891155E-2</v>
      </c>
      <c r="AC16" s="33">
        <f t="shared" si="11"/>
        <v>0.36295387955612335</v>
      </c>
      <c r="AD16" s="60" t="str">
        <f t="shared" si="12"/>
        <v>Lab</v>
      </c>
      <c r="AF16" s="20" t="s">
        <v>1</v>
      </c>
      <c r="AG16" s="151" t="str">
        <f t="shared" si="21"/>
        <v>Con</v>
      </c>
      <c r="AH16" s="149" t="str">
        <f t="shared" si="13"/>
        <v>Hold</v>
      </c>
      <c r="AI16" s="149" t="str">
        <f t="shared" si="14"/>
        <v/>
      </c>
      <c r="AK16" s="33">
        <v>0.66059654727420403</v>
      </c>
      <c r="AL16" s="33">
        <v>0.21699398789999999</v>
      </c>
      <c r="AM16" s="33">
        <v>0.101246439552995</v>
      </c>
      <c r="AN16" s="33">
        <v>0</v>
      </c>
      <c r="AO16" s="33">
        <v>0</v>
      </c>
      <c r="AP16" s="86">
        <f t="shared" si="22"/>
        <v>2.1163025272800895E-2</v>
      </c>
    </row>
    <row r="17" spans="1:42" ht="19.95" customHeight="1">
      <c r="A17" s="132" t="s">
        <v>35</v>
      </c>
      <c r="B17" s="20" t="s">
        <v>20</v>
      </c>
      <c r="C17" s="20" t="s">
        <v>21</v>
      </c>
      <c r="D17" s="170">
        <f>('Eng19'!D17+'Eng19'!AD17+'Eng19'!AS17)+('Eng19'!E17+'Eng19'!AE17+'Eng19'!AT17)</f>
        <v>16077.853973944777</v>
      </c>
      <c r="E17" s="170">
        <f>('Eng19'!F17+'Eng19'!AF17+'Eng19'!AU17)+'Eng19'!G17+'Eng19'!AG17+'Eng19'!AV17</f>
        <v>28700.261343982616</v>
      </c>
      <c r="F17" s="170">
        <f>('Eng19'!H17+'Eng19'!AH17+'Eng19'!AW17)+('Eng19'!I17+'Eng19'!AI17+'Eng19'!AX17)</f>
        <v>2486.9973912193132</v>
      </c>
      <c r="G17" s="170">
        <f>('Eng19'!J17+'Eng19'!AJ17+'Eng19'!AY17)+('Eng19'!AZ17+'Eng19'!AK17+'Eng19'!K17)</f>
        <v>2320.2637595963133</v>
      </c>
      <c r="H17" s="170">
        <f>('Eng19'!L17+'Eng19'!AL17+'Eng19'!BA17)+('Eng19'!BB17+'Eng19'!AM17+'Eng19'!M17)</f>
        <v>4143.8469198110779</v>
      </c>
      <c r="I17" s="170">
        <f>('Eng19'!N17+'Eng19'!AN17+'Eng19'!BC17)+('Eng19'!BD17+'Eng19'!AO17+'Eng19'!O17)</f>
        <v>1298.9676135966679</v>
      </c>
      <c r="J17" s="188">
        <f t="shared" si="0"/>
        <v>55028.191002150765</v>
      </c>
      <c r="L17" s="33">
        <f t="shared" si="1"/>
        <v>0.29217485948822808</v>
      </c>
      <c r="M17" s="33">
        <f t="shared" si="2"/>
        <v>0.52155560307008586</v>
      </c>
      <c r="N17" s="33">
        <f t="shared" si="3"/>
        <v>4.5194969086338119E-2</v>
      </c>
      <c r="O17" s="33">
        <f t="shared" si="4"/>
        <v>4.2165001562664971E-2</v>
      </c>
      <c r="P17" s="33">
        <f t="shared" si="5"/>
        <v>7.5304073136787594E-2</v>
      </c>
      <c r="Q17" s="33">
        <f t="shared" si="6"/>
        <v>2.3605493655895357E-2</v>
      </c>
      <c r="S17" s="174">
        <f t="shared" si="29"/>
        <v>-0.18008481284521993</v>
      </c>
      <c r="T17" s="174">
        <f t="shared" si="30"/>
        <v>0.10095665272209187</v>
      </c>
      <c r="U17" s="174">
        <f t="shared" si="31"/>
        <v>-5.314590137123279E-3</v>
      </c>
      <c r="V17" s="174">
        <f t="shared" si="32"/>
        <v>2.017052331145457E-2</v>
      </c>
      <c r="W17" s="174">
        <f t="shared" si="33"/>
        <v>4.1606838124838494E-2</v>
      </c>
      <c r="X17" s="174">
        <f t="shared" si="34"/>
        <v>2.2665388823958174E-2</v>
      </c>
      <c r="Z17" s="33">
        <f t="shared" si="8"/>
        <v>0.52155560307008586</v>
      </c>
      <c r="AA17" s="60" t="str">
        <f t="shared" si="9"/>
        <v>Lab</v>
      </c>
      <c r="AB17" s="33">
        <f t="shared" si="10"/>
        <v>0.22938074358185778</v>
      </c>
      <c r="AC17" s="33">
        <f t="shared" si="11"/>
        <v>0.29217485948822808</v>
      </c>
      <c r="AD17" s="60" t="str">
        <f t="shared" si="12"/>
        <v>Con</v>
      </c>
      <c r="AF17" s="20" t="s">
        <v>1</v>
      </c>
      <c r="AG17" s="151" t="str">
        <f t="shared" si="21"/>
        <v>Lab</v>
      </c>
      <c r="AH17" s="149" t="str">
        <f t="shared" si="13"/>
        <v>Gain from</v>
      </c>
      <c r="AI17" s="149" t="str">
        <f t="shared" si="14"/>
        <v>Con</v>
      </c>
      <c r="AK17" s="33">
        <v>0.47225967233344801</v>
      </c>
      <c r="AL17" s="33">
        <v>0.42059895034799399</v>
      </c>
      <c r="AM17" s="33">
        <v>5.0509559223461398E-2</v>
      </c>
      <c r="AN17" s="33">
        <v>2.1994478251210401E-2</v>
      </c>
      <c r="AO17" s="33">
        <v>3.36972350119491E-2</v>
      </c>
      <c r="AP17" s="86">
        <f t="shared" si="22"/>
        <v>9.4010483193718297E-4</v>
      </c>
    </row>
    <row r="18" spans="1:42" ht="19.95" customHeight="1">
      <c r="A18" s="132" t="s">
        <v>36</v>
      </c>
      <c r="B18" s="20" t="s">
        <v>20</v>
      </c>
      <c r="C18" s="20" t="s">
        <v>21</v>
      </c>
      <c r="D18" s="170">
        <f>('Eng19'!D18+'Eng19'!AD18+'Eng19'!AS18)+('Eng19'!E18+'Eng19'!AE18+'Eng19'!AT18)</f>
        <v>20069.558426618518</v>
      </c>
      <c r="E18" s="170">
        <f>('Eng19'!F18+'Eng19'!AF18+'Eng19'!AU18)+'Eng19'!G18+'Eng19'!AG18+'Eng19'!AV18</f>
        <v>16901.092528819892</v>
      </c>
      <c r="F18" s="170">
        <f>('Eng19'!H18+'Eng19'!AH18+'Eng19'!AW18)+('Eng19'!I18+'Eng19'!AI18+'Eng19'!AX18)</f>
        <v>4017.906957436001</v>
      </c>
      <c r="G18" s="170">
        <f>('Eng19'!J18+'Eng19'!AJ18+'Eng19'!AY18)+('Eng19'!AZ18+'Eng19'!AK18+'Eng19'!K18)</f>
        <v>3104.4009521256535</v>
      </c>
      <c r="H18" s="170">
        <f>('Eng19'!L18+'Eng19'!AL18+'Eng19'!BA18)+('Eng19'!BB18+'Eng19'!AM18+'Eng19'!M18)</f>
        <v>2920.7414774981057</v>
      </c>
      <c r="I18" s="170">
        <f>('Eng19'!N18+'Eng19'!AN18+'Eng19'!BC18)+('Eng19'!BD18+'Eng19'!AO18+'Eng19'!O18)</f>
        <v>2072.6973867845363</v>
      </c>
      <c r="J18" s="188">
        <f t="shared" si="0"/>
        <v>49086.397729282711</v>
      </c>
      <c r="L18" s="33">
        <f t="shared" si="1"/>
        <v>0.40886191195582339</v>
      </c>
      <c r="M18" s="33">
        <f t="shared" si="2"/>
        <v>0.34431315620330127</v>
      </c>
      <c r="N18" s="33">
        <f t="shared" si="3"/>
        <v>8.1853775043653293E-2</v>
      </c>
      <c r="O18" s="33">
        <f t="shared" si="4"/>
        <v>6.3243609140902782E-2</v>
      </c>
      <c r="P18" s="33">
        <f t="shared" si="5"/>
        <v>5.9502053778856222E-2</v>
      </c>
      <c r="Q18" s="33">
        <f t="shared" si="6"/>
        <v>4.2225493877462911E-2</v>
      </c>
      <c r="S18" s="174">
        <f t="shared" si="29"/>
        <v>-0.25618701030462959</v>
      </c>
      <c r="T18" s="174">
        <f t="shared" si="30"/>
        <v>0.14634920729748227</v>
      </c>
      <c r="U18" s="174">
        <f t="shared" si="31"/>
        <v>-7.9333536971484125E-3</v>
      </c>
      <c r="V18" s="174">
        <f t="shared" si="32"/>
        <v>2.8993387743148684E-2</v>
      </c>
      <c r="W18" s="174">
        <f t="shared" si="33"/>
        <v>5.9502053778856222E-2</v>
      </c>
      <c r="X18" s="174">
        <f t="shared" si="34"/>
        <v>2.9275715182290801E-2</v>
      </c>
      <c r="Z18" s="33">
        <f t="shared" si="8"/>
        <v>0.40886191195582339</v>
      </c>
      <c r="AA18" s="60" t="str">
        <f t="shared" si="9"/>
        <v>Con</v>
      </c>
      <c r="AB18" s="33">
        <f t="shared" si="10"/>
        <v>6.4548755752522113E-2</v>
      </c>
      <c r="AC18" s="33">
        <f t="shared" si="11"/>
        <v>0.34431315620330127</v>
      </c>
      <c r="AD18" s="60" t="str">
        <f t="shared" si="12"/>
        <v>Lab</v>
      </c>
      <c r="AF18" s="20" t="s">
        <v>1</v>
      </c>
      <c r="AG18" s="151" t="str">
        <f t="shared" si="21"/>
        <v>Con</v>
      </c>
      <c r="AH18" s="149" t="str">
        <f t="shared" si="13"/>
        <v>Hold</v>
      </c>
      <c r="AI18" s="149" t="str">
        <f t="shared" si="14"/>
        <v/>
      </c>
      <c r="AK18" s="33">
        <v>0.66504892226045298</v>
      </c>
      <c r="AL18" s="33">
        <v>0.197963948905819</v>
      </c>
      <c r="AM18" s="33">
        <v>8.9787128740801705E-2</v>
      </c>
      <c r="AN18" s="33">
        <v>3.4250221397754098E-2</v>
      </c>
      <c r="AO18" s="33">
        <v>0</v>
      </c>
      <c r="AP18" s="86">
        <f t="shared" si="22"/>
        <v>1.2949778695172109E-2</v>
      </c>
    </row>
    <row r="19" spans="1:42" ht="19.95" customHeight="1">
      <c r="A19" s="132" t="s">
        <v>37</v>
      </c>
      <c r="B19" s="20" t="s">
        <v>20</v>
      </c>
      <c r="C19" s="20" t="s">
        <v>21</v>
      </c>
      <c r="D19" s="170">
        <f>('Eng19'!D19+'Eng19'!AD19+'Eng19'!AS19)+('Eng19'!E19+'Eng19'!AE19+'Eng19'!AT19)</f>
        <v>18009.032080439909</v>
      </c>
      <c r="E19" s="170">
        <f>('Eng19'!F19+'Eng19'!AF19+'Eng19'!AU19)+'Eng19'!G19+'Eng19'!AG19+'Eng19'!AV19</f>
        <v>20184.490238423343</v>
      </c>
      <c r="F19" s="170">
        <f>('Eng19'!H19+'Eng19'!AH19+'Eng19'!AW19)+('Eng19'!I19+'Eng19'!AI19+'Eng19'!AX19)</f>
        <v>7524.2560090966854</v>
      </c>
      <c r="G19" s="170">
        <f>('Eng19'!J19+'Eng19'!AJ19+'Eng19'!AY19)+('Eng19'!AZ19+'Eng19'!AK19+'Eng19'!K19)</f>
        <v>2820.0879705243751</v>
      </c>
      <c r="H19" s="170">
        <f>('Eng19'!L19+'Eng19'!AL19+'Eng19'!BA19)+('Eng19'!BB19+'Eng19'!AM19+'Eng19'!M19)</f>
        <v>2706.4385814345378</v>
      </c>
      <c r="I19" s="170">
        <f>('Eng19'!N19+'Eng19'!AN19+'Eng19'!BC19)+('Eng19'!BD19+'Eng19'!AO19+'Eng19'!O19)</f>
        <v>1686.0501134736048</v>
      </c>
      <c r="J19" s="188">
        <f t="shared" si="0"/>
        <v>52930.354993392451</v>
      </c>
      <c r="L19" s="33">
        <f t="shared" si="1"/>
        <v>0.34024015298382304</v>
      </c>
      <c r="M19" s="33">
        <f t="shared" si="2"/>
        <v>0.38134054156529024</v>
      </c>
      <c r="N19" s="33">
        <f t="shared" si="3"/>
        <v>0.14215389279055418</v>
      </c>
      <c r="O19" s="33">
        <f t="shared" si="4"/>
        <v>5.32792189071171E-2</v>
      </c>
      <c r="P19" s="33">
        <f t="shared" si="5"/>
        <v>5.1132069334739877E-2</v>
      </c>
      <c r="Q19" s="33">
        <f t="shared" si="6"/>
        <v>3.1854124418475606E-2</v>
      </c>
      <c r="S19" s="174">
        <f t="shared" si="29"/>
        <v>-0.21318960027739897</v>
      </c>
      <c r="T19" s="174">
        <f t="shared" si="30"/>
        <v>0.12576268110728922</v>
      </c>
      <c r="U19" s="174">
        <f t="shared" si="31"/>
        <v>-1.3777704331077806E-2</v>
      </c>
      <c r="V19" s="174">
        <f t="shared" si="32"/>
        <v>2.49149704620527E-2</v>
      </c>
      <c r="W19" s="174">
        <f t="shared" si="33"/>
        <v>5.1132069334739877E-2</v>
      </c>
      <c r="X19" s="174">
        <f t="shared" si="34"/>
        <v>2.5157583704394949E-2</v>
      </c>
      <c r="Z19" s="33">
        <f t="shared" si="8"/>
        <v>0.38134054156529024</v>
      </c>
      <c r="AA19" s="60" t="str">
        <f t="shared" si="9"/>
        <v>Lab</v>
      </c>
      <c r="AB19" s="33">
        <f t="shared" si="10"/>
        <v>4.1100388581467195E-2</v>
      </c>
      <c r="AC19" s="33">
        <f t="shared" si="11"/>
        <v>0.34024015298382304</v>
      </c>
      <c r="AD19" s="60" t="str">
        <f t="shared" si="12"/>
        <v>Con</v>
      </c>
      <c r="AF19" s="20" t="s">
        <v>1</v>
      </c>
      <c r="AG19" s="151" t="str">
        <f t="shared" si="21"/>
        <v>Lab</v>
      </c>
      <c r="AH19" s="149" t="str">
        <f t="shared" si="13"/>
        <v>Gain from</v>
      </c>
      <c r="AI19" s="149" t="str">
        <f t="shared" si="14"/>
        <v>Con</v>
      </c>
      <c r="AK19" s="33">
        <v>0.55342975326122201</v>
      </c>
      <c r="AL19" s="33">
        <v>0.25557786045800102</v>
      </c>
      <c r="AM19" s="33">
        <v>0.15593159712163199</v>
      </c>
      <c r="AN19" s="33">
        <v>2.83642484450644E-2</v>
      </c>
      <c r="AO19" s="33">
        <v>0</v>
      </c>
      <c r="AP19" s="86">
        <f t="shared" si="22"/>
        <v>6.6965407140806565E-3</v>
      </c>
    </row>
    <row r="20" spans="1:42" ht="19.95" customHeight="1">
      <c r="A20" s="132" t="s">
        <v>38</v>
      </c>
      <c r="B20" s="20" t="s">
        <v>20</v>
      </c>
      <c r="C20" s="20" t="s">
        <v>21</v>
      </c>
      <c r="D20" s="170">
        <f>('Eng19'!D20+'Eng19'!AD20+'Eng19'!AS20)+('Eng19'!E20+'Eng19'!AE20+'Eng19'!AT20)</f>
        <v>15530.188023229879</v>
      </c>
      <c r="E20" s="170">
        <f>('Eng19'!F20+'Eng19'!AF20+'Eng19'!AU20)+'Eng19'!G20+'Eng19'!AG20+'Eng19'!AV20</f>
        <v>29953.838696932464</v>
      </c>
      <c r="F20" s="170">
        <f>('Eng19'!H20+'Eng19'!AH20+'Eng19'!AW20)+('Eng19'!I20+'Eng19'!AI20+'Eng19'!AX20)</f>
        <v>2507.0172587861821</v>
      </c>
      <c r="G20" s="170">
        <f>('Eng19'!J20+'Eng19'!AJ20+'Eng19'!AY20)+('Eng19'!AZ20+'Eng19'!AK20+'Eng19'!K20)</f>
        <v>2242.8771392417088</v>
      </c>
      <c r="H20" s="170">
        <f>('Eng19'!L20+'Eng19'!AL20+'Eng19'!BA20)+('Eng19'!BB20+'Eng19'!AM20+'Eng19'!M20)</f>
        <v>3423.9757241733605</v>
      </c>
      <c r="I20" s="170">
        <f>('Eng19'!N20+'Eng19'!AN20+'Eng19'!BC20)+('Eng19'!BD20+'Eng19'!AO20+'Eng19'!O20)</f>
        <v>1173.3338687475236</v>
      </c>
      <c r="J20" s="188">
        <f t="shared" si="0"/>
        <v>54831.230711111122</v>
      </c>
      <c r="L20" s="33">
        <f t="shared" si="1"/>
        <v>0.28323617438123283</v>
      </c>
      <c r="M20" s="33">
        <f t="shared" si="2"/>
        <v>0.54629156246282384</v>
      </c>
      <c r="N20" s="33">
        <f t="shared" si="3"/>
        <v>4.5722432749957492E-2</v>
      </c>
      <c r="O20" s="33">
        <f t="shared" si="4"/>
        <v>4.0905102988819241E-2</v>
      </c>
      <c r="P20" s="33">
        <f t="shared" si="5"/>
        <v>6.2445720801220655E-2</v>
      </c>
      <c r="Q20" s="33">
        <f t="shared" si="6"/>
        <v>2.1399006615945914E-2</v>
      </c>
      <c r="S20" s="174">
        <f t="shared" si="29"/>
        <v>-0.17536866566823817</v>
      </c>
      <c r="T20" s="174">
        <f t="shared" si="30"/>
        <v>9.8577756692421858E-2</v>
      </c>
      <c r="U20" s="174">
        <f t="shared" si="31"/>
        <v>-5.0408626185840105E-3</v>
      </c>
      <c r="V20" s="174">
        <f t="shared" si="32"/>
        <v>1.9713734594969941E-2</v>
      </c>
      <c r="W20" s="174">
        <f t="shared" si="33"/>
        <v>4.0719030383484858E-2</v>
      </c>
      <c r="X20" s="174">
        <f t="shared" si="34"/>
        <v>2.139900661594547E-2</v>
      </c>
      <c r="Z20" s="33">
        <f t="shared" si="8"/>
        <v>0.54629156246282384</v>
      </c>
      <c r="AA20" s="60" t="str">
        <f t="shared" si="9"/>
        <v>Lab</v>
      </c>
      <c r="AB20" s="33">
        <f t="shared" si="10"/>
        <v>0.26305538808159101</v>
      </c>
      <c r="AC20" s="33">
        <f t="shared" si="11"/>
        <v>0.28323617438123283</v>
      </c>
      <c r="AD20" s="60" t="str">
        <f t="shared" si="12"/>
        <v>Con</v>
      </c>
      <c r="AF20" s="20" t="s">
        <v>1</v>
      </c>
      <c r="AG20" s="151" t="str">
        <f t="shared" si="21"/>
        <v>Lab</v>
      </c>
      <c r="AH20" s="149" t="str">
        <f t="shared" si="13"/>
        <v>Gain from</v>
      </c>
      <c r="AI20" s="149" t="str">
        <f t="shared" si="14"/>
        <v>Con</v>
      </c>
      <c r="AK20" s="33">
        <v>0.458604840049471</v>
      </c>
      <c r="AL20" s="33">
        <v>0.44771380577040198</v>
      </c>
      <c r="AM20" s="33">
        <v>5.0763295368541503E-2</v>
      </c>
      <c r="AN20" s="33">
        <v>2.1191368393849299E-2</v>
      </c>
      <c r="AO20" s="33">
        <v>2.1726690417735801E-2</v>
      </c>
      <c r="AP20" s="86">
        <f t="shared" si="22"/>
        <v>4.4408920985006262E-16</v>
      </c>
    </row>
    <row r="21" spans="1:42" ht="19.95" customHeight="1">
      <c r="A21" s="132" t="s">
        <v>39</v>
      </c>
      <c r="B21" s="20" t="s">
        <v>20</v>
      </c>
      <c r="C21" s="20" t="s">
        <v>21</v>
      </c>
      <c r="D21" s="170">
        <f>('Eng19'!D21+'Eng19'!AD21+'Eng19'!AS21)+('Eng19'!E21+'Eng19'!AE21+'Eng19'!AT21)</f>
        <v>20674.693116753682</v>
      </c>
      <c r="E21" s="170">
        <f>('Eng19'!F21+'Eng19'!AF21+'Eng19'!AU21)+'Eng19'!G21+'Eng19'!AG21+'Eng19'!AV21</f>
        <v>16563.59823836762</v>
      </c>
      <c r="F21" s="170">
        <f>('Eng19'!H21+'Eng19'!AH21+'Eng19'!AW21)+('Eng19'!I21+'Eng19'!AI21+'Eng19'!AX21)</f>
        <v>7237.1091773542184</v>
      </c>
      <c r="G21" s="170">
        <f>('Eng19'!J21+'Eng19'!AJ21+'Eng19'!AY21)+('Eng19'!AZ21+'Eng19'!AK21+'Eng19'!K21)</f>
        <v>2900.9150435403494</v>
      </c>
      <c r="H21" s="170">
        <f>('Eng19'!L21+'Eng19'!AL21+'Eng19'!BA21)+('Eng19'!BB21+'Eng19'!AM21+'Eng19'!M21)</f>
        <v>3076.4525354075136</v>
      </c>
      <c r="I21" s="170">
        <f>('Eng19'!N21+'Eng19'!AN21+'Eng19'!BC21)+('Eng19'!BD21+'Eng19'!AO21+'Eng19'!O21)</f>
        <v>1535.5187425024801</v>
      </c>
      <c r="J21" s="188">
        <f t="shared" si="0"/>
        <v>51988.286853925863</v>
      </c>
      <c r="L21" s="33">
        <f t="shared" si="1"/>
        <v>0.39767983074426783</v>
      </c>
      <c r="M21" s="33">
        <f t="shared" si="2"/>
        <v>0.31860250146166974</v>
      </c>
      <c r="N21" s="33">
        <f t="shared" si="3"/>
        <v>0.1392065331502208</v>
      </c>
      <c r="O21" s="33">
        <f t="shared" si="4"/>
        <v>5.5799396731252143E-2</v>
      </c>
      <c r="P21" s="33">
        <f t="shared" si="5"/>
        <v>5.9175878290653794E-2</v>
      </c>
      <c r="Q21" s="33">
        <f t="shared" si="6"/>
        <v>2.9535859621935712E-2</v>
      </c>
      <c r="S21" s="174">
        <f t="shared" si="29"/>
        <v>-0.24918047858621017</v>
      </c>
      <c r="T21" s="174">
        <f t="shared" si="30"/>
        <v>0.14554695727237074</v>
      </c>
      <c r="U21" s="174">
        <f t="shared" si="31"/>
        <v>-1.3492043144565202E-2</v>
      </c>
      <c r="V21" s="174">
        <f t="shared" si="32"/>
        <v>2.8834453188773243E-2</v>
      </c>
      <c r="W21" s="174">
        <f t="shared" si="33"/>
        <v>5.9175878290653794E-2</v>
      </c>
      <c r="X21" s="174">
        <f t="shared" si="34"/>
        <v>2.9115232978977657E-2</v>
      </c>
      <c r="Z21" s="33">
        <f t="shared" si="8"/>
        <v>0.39767983074426783</v>
      </c>
      <c r="AA21" s="60" t="str">
        <f t="shared" si="9"/>
        <v>Con</v>
      </c>
      <c r="AB21" s="33">
        <f t="shared" si="10"/>
        <v>7.9077329282598086E-2</v>
      </c>
      <c r="AC21" s="33">
        <f t="shared" si="11"/>
        <v>0.31860250146166974</v>
      </c>
      <c r="AD21" s="60" t="str">
        <f t="shared" si="12"/>
        <v>Lab</v>
      </c>
      <c r="AF21" s="20" t="s">
        <v>1</v>
      </c>
      <c r="AG21" s="151" t="str">
        <f t="shared" si="21"/>
        <v>Con</v>
      </c>
      <c r="AH21" s="149" t="str">
        <f t="shared" si="13"/>
        <v>Hold</v>
      </c>
      <c r="AI21" s="149" t="str">
        <f t="shared" si="14"/>
        <v/>
      </c>
      <c r="AK21" s="33">
        <v>0.646860309330478</v>
      </c>
      <c r="AL21" s="33">
        <v>0.173055544189299</v>
      </c>
      <c r="AM21" s="33">
        <v>0.152698576294786</v>
      </c>
      <c r="AN21" s="33">
        <v>2.69649435424789E-2</v>
      </c>
      <c r="AO21" s="33">
        <v>0</v>
      </c>
      <c r="AP21" s="86">
        <f t="shared" si="22"/>
        <v>4.2062664295805519E-4</v>
      </c>
    </row>
    <row r="22" spans="1:42" ht="19.95" customHeight="1">
      <c r="A22" s="132" t="s">
        <v>40</v>
      </c>
      <c r="B22" s="20" t="s">
        <v>20</v>
      </c>
      <c r="C22" s="20" t="s">
        <v>21</v>
      </c>
      <c r="D22" s="170">
        <f>('Eng19'!D22+'Eng19'!AD22+'Eng19'!AS22)+('Eng19'!E22+'Eng19'!AE22+'Eng19'!AT22)</f>
        <v>19031.207493944974</v>
      </c>
      <c r="E22" s="170">
        <f>('Eng19'!F22+'Eng19'!AF22+'Eng19'!AU22)+'Eng19'!G22+'Eng19'!AG22+'Eng19'!AV22</f>
        <v>20247.32308979809</v>
      </c>
      <c r="F22" s="170">
        <f>('Eng19'!H22+'Eng19'!AH22+'Eng19'!AW22)+('Eng19'!I22+'Eng19'!AI22+'Eng19'!AX22)</f>
        <v>3306.9489642532881</v>
      </c>
      <c r="G22" s="170">
        <f>('Eng19'!J22+'Eng19'!AJ22+'Eng19'!AY22)+('Eng19'!AZ22+'Eng19'!AK22+'Eng19'!K22)</f>
        <v>2887.1965275828215</v>
      </c>
      <c r="H22" s="170">
        <f>('Eng19'!L22+'Eng19'!AL22+'Eng19'!BA22)+('Eng19'!BB22+'Eng19'!AM22+'Eng19'!M22)</f>
        <v>2758.6446531238948</v>
      </c>
      <c r="I22" s="170">
        <f>('Eng19'!N22+'Eng19'!AN22+'Eng19'!BC22)+('Eng19'!BD22+'Eng19'!AO22+'Eng19'!O22)</f>
        <v>2999.2858418326041</v>
      </c>
      <c r="J22" s="188">
        <f t="shared" si="0"/>
        <v>51230.606570535674</v>
      </c>
      <c r="L22" s="33">
        <f t="shared" si="1"/>
        <v>0.37148120562933989</v>
      </c>
      <c r="M22" s="33">
        <f t="shared" si="2"/>
        <v>0.39521927311012867</v>
      </c>
      <c r="N22" s="33">
        <f t="shared" si="3"/>
        <v>6.4550259808073759E-2</v>
      </c>
      <c r="O22" s="33">
        <f t="shared" si="4"/>
        <v>5.6356867912693009E-2</v>
      </c>
      <c r="P22" s="33">
        <f t="shared" si="5"/>
        <v>5.3847589122836541E-2</v>
      </c>
      <c r="Q22" s="33">
        <f t="shared" si="6"/>
        <v>5.854480441692813E-2</v>
      </c>
      <c r="S22" s="174">
        <f t="shared" si="29"/>
        <v>-0.23276479581894211</v>
      </c>
      <c r="T22" s="174">
        <f t="shared" si="30"/>
        <v>0.13244168028714265</v>
      </c>
      <c r="U22" s="174">
        <f t="shared" si="31"/>
        <v>-6.256278858576339E-3</v>
      </c>
      <c r="V22" s="174">
        <f t="shared" si="32"/>
        <v>2.6238153665662609E-2</v>
      </c>
      <c r="W22" s="174">
        <f t="shared" si="33"/>
        <v>5.3847589122836541E-2</v>
      </c>
      <c r="X22" s="174">
        <f t="shared" si="34"/>
        <v>2.6493651601876576E-2</v>
      </c>
      <c r="Z22" s="33">
        <f t="shared" si="8"/>
        <v>0.39521927311012867</v>
      </c>
      <c r="AA22" s="60" t="str">
        <f t="shared" si="9"/>
        <v>Lab</v>
      </c>
      <c r="AB22" s="33">
        <f t="shared" si="10"/>
        <v>2.3738067480788771E-2</v>
      </c>
      <c r="AC22" s="33">
        <f t="shared" si="11"/>
        <v>0.37148120562933989</v>
      </c>
      <c r="AD22" s="60" t="str">
        <f t="shared" si="12"/>
        <v>Con</v>
      </c>
      <c r="AF22" s="20" t="s">
        <v>1</v>
      </c>
      <c r="AG22" s="151" t="str">
        <f t="shared" si="21"/>
        <v>Lab</v>
      </c>
      <c r="AH22" s="149" t="str">
        <f t="shared" si="13"/>
        <v>Gain from</v>
      </c>
      <c r="AI22" s="149" t="str">
        <f t="shared" si="14"/>
        <v>Con</v>
      </c>
      <c r="AK22" s="33">
        <v>0.604246001448282</v>
      </c>
      <c r="AL22" s="33">
        <v>0.26277759282298602</v>
      </c>
      <c r="AM22" s="33">
        <v>7.0806538666650098E-2</v>
      </c>
      <c r="AN22" s="33">
        <v>3.0118714247030401E-2</v>
      </c>
      <c r="AO22" s="33">
        <v>0</v>
      </c>
      <c r="AP22" s="86">
        <f t="shared" si="22"/>
        <v>3.2051152815051553E-2</v>
      </c>
    </row>
    <row r="23" spans="1:42" ht="19.95" customHeight="1">
      <c r="A23" s="132" t="s">
        <v>41</v>
      </c>
      <c r="B23" s="20" t="s">
        <v>20</v>
      </c>
      <c r="C23" s="20" t="s">
        <v>21</v>
      </c>
      <c r="D23" s="170">
        <f>('Eng19'!D23+'Eng19'!AD23+'Eng19'!AS23)+('Eng19'!E23+'Eng19'!AE23+'Eng19'!AT23)</f>
        <v>11654.972444025927</v>
      </c>
      <c r="E23" s="170">
        <f>('Eng19'!F23+'Eng19'!AF23+'Eng19'!AU23)+'Eng19'!G23+'Eng19'!AG23+'Eng19'!AV23</f>
        <v>28475.105429929426</v>
      </c>
      <c r="F23" s="170">
        <f>('Eng19'!H23+'Eng19'!AH23+'Eng19'!AW23)+('Eng19'!I23+'Eng19'!AI23+'Eng19'!AX23)</f>
        <v>2357.4040485341566</v>
      </c>
      <c r="G23" s="170">
        <f>('Eng19'!J23+'Eng19'!AJ23+'Eng19'!AY23)+('Eng19'!AZ23+'Eng19'!AK23+'Eng19'!K23)</f>
        <v>1661.0276435658166</v>
      </c>
      <c r="H23" s="170">
        <f>('Eng19'!L23+'Eng19'!AL23+'Eng19'!BA23)+('Eng19'!BB23+'Eng19'!AM23+'Eng19'!M23)</f>
        <v>2898.611983173796</v>
      </c>
      <c r="I23" s="170">
        <f>('Eng19'!N23+'Eng19'!AN23+'Eng19'!BC23)+('Eng19'!BD23+'Eng19'!AO23+'Eng19'!O23)</f>
        <v>1223.389695563608</v>
      </c>
      <c r="J23" s="188">
        <f t="shared" si="0"/>
        <v>48270.511244792724</v>
      </c>
      <c r="L23" s="33">
        <f t="shared" si="1"/>
        <v>0.2414511912857196</v>
      </c>
      <c r="M23" s="33">
        <f t="shared" si="2"/>
        <v>0.589906854011231</v>
      </c>
      <c r="N23" s="33">
        <f t="shared" si="3"/>
        <v>4.8837354064454129E-2</v>
      </c>
      <c r="O23" s="33">
        <f t="shared" si="4"/>
        <v>3.4410815231317921E-2</v>
      </c>
      <c r="P23" s="33">
        <f t="shared" si="5"/>
        <v>6.0049332572306026E-2</v>
      </c>
      <c r="Q23" s="33">
        <f t="shared" si="6"/>
        <v>2.5344452834971446E-2</v>
      </c>
      <c r="S23" s="174">
        <f t="shared" si="29"/>
        <v>-0.1478858019387824</v>
      </c>
      <c r="T23" s="174">
        <f t="shared" si="30"/>
        <v>8.3059900094810013E-2</v>
      </c>
      <c r="U23" s="174">
        <f t="shared" si="31"/>
        <v>-5.4898789464188705E-3</v>
      </c>
      <c r="V23" s="174">
        <f t="shared" si="32"/>
        <v>1.6883123308040919E-2</v>
      </c>
      <c r="W23" s="174">
        <f t="shared" si="33"/>
        <v>3.4797884154645423E-2</v>
      </c>
      <c r="X23" s="174">
        <f t="shared" si="34"/>
        <v>1.8634773327704916E-2</v>
      </c>
      <c r="Z23" s="33">
        <f t="shared" si="8"/>
        <v>0.589906854011231</v>
      </c>
      <c r="AA23" s="60" t="str">
        <f t="shared" si="9"/>
        <v>Lab</v>
      </c>
      <c r="AB23" s="33">
        <f t="shared" si="10"/>
        <v>0.34845566272551143</v>
      </c>
      <c r="AC23" s="33">
        <f t="shared" si="11"/>
        <v>0.2414511912857196</v>
      </c>
      <c r="AD23" s="60" t="str">
        <f t="shared" si="12"/>
        <v>Con</v>
      </c>
      <c r="AF23" s="20" t="s">
        <v>2</v>
      </c>
      <c r="AG23" s="151" t="str">
        <f t="shared" si="21"/>
        <v>Lab</v>
      </c>
      <c r="AH23" s="149" t="str">
        <f t="shared" si="13"/>
        <v>Hold</v>
      </c>
      <c r="AI23" s="149" t="str">
        <f t="shared" si="14"/>
        <v/>
      </c>
      <c r="AK23" s="33">
        <v>0.38933699322450199</v>
      </c>
      <c r="AL23" s="33">
        <v>0.50684695391642098</v>
      </c>
      <c r="AM23" s="33">
        <v>5.4327233010872999E-2</v>
      </c>
      <c r="AN23" s="33">
        <v>1.7527691923277001E-2</v>
      </c>
      <c r="AO23" s="33">
        <v>2.52514484176606E-2</v>
      </c>
      <c r="AP23" s="86">
        <f t="shared" si="22"/>
        <v>6.7096795072665305E-3</v>
      </c>
    </row>
    <row r="24" spans="1:42" ht="19.95" customHeight="1">
      <c r="A24" s="132" t="s">
        <v>42</v>
      </c>
      <c r="B24" s="20" t="s">
        <v>20</v>
      </c>
      <c r="C24" s="20" t="s">
        <v>21</v>
      </c>
      <c r="D24" s="170">
        <f>('Eng19'!D24+'Eng19'!AD24+'Eng19'!AS24)+('Eng19'!E24+'Eng19'!AE24+'Eng19'!AT24)</f>
        <v>5932.6305206248844</v>
      </c>
      <c r="E24" s="170">
        <f>('Eng19'!F24+'Eng19'!AF24+'Eng19'!AU24)+'Eng19'!G24+'Eng19'!AG24+'Eng19'!AV24</f>
        <v>34234.084005162833</v>
      </c>
      <c r="F24" s="170">
        <f>('Eng19'!H24+'Eng19'!AH24+'Eng19'!AW24)+('Eng19'!I24+'Eng19'!AI24+'Eng19'!AX24)</f>
        <v>2443.9603811670536</v>
      </c>
      <c r="G24" s="170">
        <f>('Eng19'!J24+'Eng19'!AJ24+'Eng19'!AY24)+('Eng19'!AZ24+'Eng19'!AK24+'Eng19'!K24)</f>
        <v>1944.3502346005307</v>
      </c>
      <c r="H24" s="170">
        <f>('Eng19'!L24+'Eng19'!AL24+'Eng19'!BA24)+('Eng19'!BB24+'Eng19'!AM24+'Eng19'!M24)</f>
        <v>1824.9888613196933</v>
      </c>
      <c r="I24" s="170">
        <f>('Eng19'!N24+'Eng19'!AN24+'Eng19'!BC24)+('Eng19'!BD24+'Eng19'!AO24+'Eng19'!O24)</f>
        <v>501.72868714361846</v>
      </c>
      <c r="J24" s="188">
        <f t="shared" si="0"/>
        <v>46881.742690018618</v>
      </c>
      <c r="L24" s="33">
        <f t="shared" si="1"/>
        <v>0.12654458175438035</v>
      </c>
      <c r="M24" s="33">
        <f t="shared" si="2"/>
        <v>0.73022208733830751</v>
      </c>
      <c r="N24" s="33">
        <f t="shared" si="3"/>
        <v>5.2130322827939293E-2</v>
      </c>
      <c r="O24" s="33">
        <f t="shared" si="4"/>
        <v>4.147350595425911E-2</v>
      </c>
      <c r="P24" s="33">
        <f t="shared" si="5"/>
        <v>3.8927496219295692E-2</v>
      </c>
      <c r="Q24" s="33">
        <f t="shared" si="6"/>
        <v>1.0702005905817985E-2</v>
      </c>
      <c r="S24" s="174">
        <f t="shared" si="29"/>
        <v>-7.446828570066566E-2</v>
      </c>
      <c r="T24" s="174">
        <f t="shared" si="30"/>
        <v>4.1998619476375509E-2</v>
      </c>
      <c r="U24" s="174">
        <f t="shared" si="31"/>
        <v>-5.6969321533175063E-3</v>
      </c>
      <c r="V24" s="174">
        <f t="shared" si="32"/>
        <v>8.8956406507069083E-3</v>
      </c>
      <c r="W24" s="174">
        <f t="shared" si="33"/>
        <v>1.8776685546818193E-2</v>
      </c>
      <c r="X24" s="174">
        <f t="shared" si="34"/>
        <v>1.0494272180082554E-2</v>
      </c>
      <c r="Z24" s="33">
        <f t="shared" si="8"/>
        <v>0.73022208733830751</v>
      </c>
      <c r="AA24" s="60" t="str">
        <f t="shared" si="9"/>
        <v>Lab</v>
      </c>
      <c r="AB24" s="33">
        <f t="shared" si="10"/>
        <v>0.60367750558392719</v>
      </c>
      <c r="AC24" s="33">
        <f t="shared" si="11"/>
        <v>0.12654458175438035</v>
      </c>
      <c r="AD24" s="60" t="str">
        <f t="shared" si="12"/>
        <v>Con</v>
      </c>
      <c r="AF24" s="20" t="s">
        <v>2</v>
      </c>
      <c r="AG24" s="151" t="str">
        <f t="shared" si="21"/>
        <v>Lab</v>
      </c>
      <c r="AH24" s="149" t="str">
        <f t="shared" si="13"/>
        <v>Hold</v>
      </c>
      <c r="AI24" s="149" t="str">
        <f t="shared" si="14"/>
        <v/>
      </c>
      <c r="AK24" s="33">
        <v>0.20101286745504601</v>
      </c>
      <c r="AL24" s="33">
        <v>0.688223467861932</v>
      </c>
      <c r="AM24" s="33">
        <v>5.78272549812568E-2</v>
      </c>
      <c r="AN24" s="33">
        <v>3.2577865303552202E-2</v>
      </c>
      <c r="AO24" s="33">
        <v>2.0150810672477499E-2</v>
      </c>
      <c r="AP24" s="86">
        <f t="shared" si="22"/>
        <v>2.077337257354317E-4</v>
      </c>
    </row>
    <row r="25" spans="1:42" ht="19.95" customHeight="1">
      <c r="A25" s="132" t="s">
        <v>43</v>
      </c>
      <c r="B25" s="20" t="s">
        <v>20</v>
      </c>
      <c r="C25" s="20" t="s">
        <v>21</v>
      </c>
      <c r="D25" s="170">
        <f>('Eng19'!D25+'Eng19'!AD25+'Eng19'!AS25)+('Eng19'!E25+'Eng19'!AE25+'Eng19'!AT25)</f>
        <v>9780.460788790404</v>
      </c>
      <c r="E25" s="170">
        <f>('Eng19'!F25+'Eng19'!AF25+'Eng19'!AU25)+'Eng19'!G25+'Eng19'!AG25+'Eng19'!AV25</f>
        <v>23736.361529244736</v>
      </c>
      <c r="F25" s="170">
        <f>('Eng19'!H25+'Eng19'!AH25+'Eng19'!AW25)+('Eng19'!I25+'Eng19'!AI25+'Eng19'!AX25)</f>
        <v>1910.1486827292892</v>
      </c>
      <c r="G25" s="170">
        <f>('Eng19'!J25+'Eng19'!AJ25+'Eng19'!AY25)+('Eng19'!AZ25+'Eng19'!AK25+'Eng19'!K25)</f>
        <v>1882.4702538724528</v>
      </c>
      <c r="H25" s="170">
        <f>('Eng19'!L25+'Eng19'!AL25+'Eng19'!BA25)+('Eng19'!BB25+'Eng19'!AM25+'Eng19'!M25)</f>
        <v>3336.2091735083955</v>
      </c>
      <c r="I25" s="170">
        <f>('Eng19'!N25+'Eng19'!AN25+'Eng19'!BC25)+('Eng19'!BD25+'Eng19'!AO25+'Eng19'!O25)</f>
        <v>810.03563704354133</v>
      </c>
      <c r="J25" s="188">
        <f t="shared" si="0"/>
        <v>41455.68606518882</v>
      </c>
      <c r="L25" s="33">
        <f t="shared" si="1"/>
        <v>0.23592567671924877</v>
      </c>
      <c r="M25" s="33">
        <f t="shared" si="2"/>
        <v>0.57257191430674792</v>
      </c>
      <c r="N25" s="33">
        <f t="shared" si="3"/>
        <v>4.6076880255354884E-2</v>
      </c>
      <c r="O25" s="33">
        <f t="shared" si="4"/>
        <v>4.5409217228060815E-2</v>
      </c>
      <c r="P25" s="33">
        <f t="shared" si="5"/>
        <v>8.0476515773064916E-2</v>
      </c>
      <c r="Q25" s="33">
        <f t="shared" si="6"/>
        <v>1.9539795717522686E-2</v>
      </c>
      <c r="S25" s="174">
        <f t="shared" si="29"/>
        <v>-0.1412008657253542</v>
      </c>
      <c r="T25" s="174">
        <f t="shared" si="30"/>
        <v>7.8423381481551924E-2</v>
      </c>
      <c r="U25" s="174">
        <f t="shared" si="31"/>
        <v>-5.8053556793666167E-3</v>
      </c>
      <c r="V25" s="174">
        <f t="shared" si="32"/>
        <v>1.5957358832490914E-2</v>
      </c>
      <c r="W25" s="174">
        <f t="shared" si="33"/>
        <v>3.3085685373154719E-2</v>
      </c>
      <c r="X25" s="174">
        <f t="shared" si="34"/>
        <v>1.9539795717523241E-2</v>
      </c>
      <c r="Z25" s="33">
        <f t="shared" si="8"/>
        <v>0.57257191430674792</v>
      </c>
      <c r="AA25" s="60" t="str">
        <f t="shared" si="9"/>
        <v>Lab</v>
      </c>
      <c r="AB25" s="33">
        <f t="shared" si="10"/>
        <v>0.33664623758749912</v>
      </c>
      <c r="AC25" s="33">
        <f t="shared" si="11"/>
        <v>0.23592567671924877</v>
      </c>
      <c r="AD25" s="60" t="str">
        <f t="shared" si="12"/>
        <v>Con</v>
      </c>
      <c r="AF25" s="20" t="s">
        <v>2</v>
      </c>
      <c r="AG25" s="151" t="str">
        <f t="shared" si="21"/>
        <v>Lab</v>
      </c>
      <c r="AH25" s="149" t="str">
        <f t="shared" si="13"/>
        <v>Hold</v>
      </c>
      <c r="AI25" s="149" t="str">
        <f t="shared" si="14"/>
        <v/>
      </c>
      <c r="AK25" s="33">
        <v>0.37712654244460297</v>
      </c>
      <c r="AL25" s="33">
        <v>0.494148532825196</v>
      </c>
      <c r="AM25" s="33">
        <v>5.18822359347215E-2</v>
      </c>
      <c r="AN25" s="33">
        <v>2.9451858395569901E-2</v>
      </c>
      <c r="AO25" s="33">
        <v>4.7390830399910197E-2</v>
      </c>
      <c r="AP25" s="86">
        <f t="shared" si="22"/>
        <v>-5.5511151231257827E-16</v>
      </c>
    </row>
    <row r="26" spans="1:42" ht="19.95" customHeight="1">
      <c r="A26" s="132" t="s">
        <v>44</v>
      </c>
      <c r="B26" s="20" t="s">
        <v>20</v>
      </c>
      <c r="C26" s="20" t="s">
        <v>21</v>
      </c>
      <c r="D26" s="170">
        <f>('Eng19'!D26+'Eng19'!AD26+'Eng19'!AS26)+('Eng19'!E26+'Eng19'!AE26+'Eng19'!AT26)</f>
        <v>15154.102354215214</v>
      </c>
      <c r="E26" s="170">
        <f>('Eng19'!F26+'Eng19'!AF26+'Eng19'!AU26)+'Eng19'!G26+'Eng19'!AG26+'Eng19'!AV26</f>
        <v>26291.780890174428</v>
      </c>
      <c r="F26" s="170">
        <f>('Eng19'!H26+'Eng19'!AH26+'Eng19'!AW26)+('Eng19'!I26+'Eng19'!AI26+'Eng19'!AX26)</f>
        <v>2207.9984730109577</v>
      </c>
      <c r="G26" s="170">
        <f>('Eng19'!J26+'Eng19'!AJ26+'Eng19'!AY26)+('Eng19'!AZ26+'Eng19'!AK26+'Eng19'!K26)</f>
        <v>2260.8276861925542</v>
      </c>
      <c r="H26" s="170">
        <f>('Eng19'!L26+'Eng19'!AL26+'Eng19'!BA26)+('Eng19'!BB26+'Eng19'!AM26+'Eng19'!M26)</f>
        <v>3266.3586096474587</v>
      </c>
      <c r="I26" s="170">
        <f>('Eng19'!N26+'Eng19'!AN26+'Eng19'!BC26)+('Eng19'!BD26+'Eng19'!AO26+'Eng19'!O26)</f>
        <v>2051.3567423149443</v>
      </c>
      <c r="J26" s="188">
        <f t="shared" si="0"/>
        <v>51232.424755555556</v>
      </c>
      <c r="L26" s="33">
        <f t="shared" si="1"/>
        <v>0.29579123819572739</v>
      </c>
      <c r="M26" s="33">
        <f t="shared" si="2"/>
        <v>0.5131863466470693</v>
      </c>
      <c r="N26" s="33">
        <f t="shared" si="3"/>
        <v>4.3097676589502552E-2</v>
      </c>
      <c r="O26" s="33">
        <f t="shared" si="4"/>
        <v>4.4128844125172775E-2</v>
      </c>
      <c r="P26" s="33">
        <f t="shared" si="5"/>
        <v>6.3755690370545279E-2</v>
      </c>
      <c r="Q26" s="33">
        <f t="shared" si="6"/>
        <v>4.0040204071982728E-2</v>
      </c>
      <c r="S26" s="174">
        <f t="shared" si="29"/>
        <v>-0.1835190385231496</v>
      </c>
      <c r="T26" s="174">
        <f t="shared" si="30"/>
        <v>0.1032829316082573</v>
      </c>
      <c r="U26" s="174">
        <f t="shared" si="31"/>
        <v>-4.7405189110998475E-3</v>
      </c>
      <c r="V26" s="174">
        <f t="shared" si="32"/>
        <v>2.0525770787757476E-2</v>
      </c>
      <c r="W26" s="174">
        <f t="shared" si="33"/>
        <v>4.2443794026552684E-2</v>
      </c>
      <c r="X26" s="174">
        <f t="shared" si="34"/>
        <v>2.200706101168199E-2</v>
      </c>
      <c r="Z26" s="33">
        <f t="shared" si="8"/>
        <v>0.5131863466470693</v>
      </c>
      <c r="AA26" s="60" t="str">
        <f t="shared" si="9"/>
        <v>Lab</v>
      </c>
      <c r="AB26" s="33">
        <f t="shared" si="10"/>
        <v>0.21739510845134191</v>
      </c>
      <c r="AC26" s="33">
        <f t="shared" si="11"/>
        <v>0.29579123819572739</v>
      </c>
      <c r="AD26" s="60" t="str">
        <f t="shared" si="12"/>
        <v>Con</v>
      </c>
      <c r="AF26" s="20" t="s">
        <v>1</v>
      </c>
      <c r="AG26" s="151" t="str">
        <f t="shared" si="21"/>
        <v>Lab</v>
      </c>
      <c r="AH26" s="149" t="str">
        <f t="shared" si="13"/>
        <v>Gain from</v>
      </c>
      <c r="AI26" s="149" t="str">
        <f t="shared" si="14"/>
        <v>Con</v>
      </c>
      <c r="AK26" s="33">
        <v>0.47931027671887699</v>
      </c>
      <c r="AL26" s="33">
        <v>0.409903415038812</v>
      </c>
      <c r="AM26" s="33">
        <v>4.78381955006024E-2</v>
      </c>
      <c r="AN26" s="33">
        <v>2.3603073337415299E-2</v>
      </c>
      <c r="AO26" s="33">
        <v>2.1311896343992599E-2</v>
      </c>
      <c r="AP26" s="86">
        <f t="shared" si="22"/>
        <v>1.8033143060300738E-2</v>
      </c>
    </row>
    <row r="27" spans="1:42" ht="19.95" customHeight="1">
      <c r="A27" s="132" t="s">
        <v>45</v>
      </c>
      <c r="B27" s="20" t="s">
        <v>20</v>
      </c>
      <c r="C27" s="20" t="s">
        <v>21</v>
      </c>
      <c r="D27" s="170">
        <f>('Eng19'!D27+'Eng19'!AD27+'Eng19'!AS27)+('Eng19'!E27+'Eng19'!AE27+'Eng19'!AT27)</f>
        <v>15436.685992506218</v>
      </c>
      <c r="E27" s="170">
        <f>('Eng19'!F27+'Eng19'!AF27+'Eng19'!AU27)+'Eng19'!G27+'Eng19'!AG27+'Eng19'!AV27</f>
        <v>24687.17337216379</v>
      </c>
      <c r="F27" s="170">
        <f>('Eng19'!H27+'Eng19'!AH27+'Eng19'!AW27)+('Eng19'!I27+'Eng19'!AI27+'Eng19'!AX27)</f>
        <v>3600.1379148695619</v>
      </c>
      <c r="G27" s="170">
        <f>('Eng19'!J27+'Eng19'!AJ27+'Eng19'!AY27)+('Eng19'!AZ27+'Eng19'!AK27+'Eng19'!K27)</f>
        <v>2509.3021065846415</v>
      </c>
      <c r="H27" s="170">
        <f>('Eng19'!L27+'Eng19'!AL27+'Eng19'!BA27)+('Eng19'!BB27+'Eng19'!AM27+'Eng19'!M27)</f>
        <v>2257.6450252983354</v>
      </c>
      <c r="I27" s="170">
        <f>('Eng19'!N27+'Eng19'!AN27+'Eng19'!BC27)+('Eng19'!BD27+'Eng19'!AO27+'Eng19'!O27)</f>
        <v>1328.5150749551124</v>
      </c>
      <c r="J27" s="188">
        <f t="shared" si="0"/>
        <v>49819.459486377658</v>
      </c>
      <c r="L27" s="33">
        <f t="shared" si="1"/>
        <v>0.30985253857937051</v>
      </c>
      <c r="M27" s="33">
        <f t="shared" si="2"/>
        <v>0.49553274215899729</v>
      </c>
      <c r="N27" s="33">
        <f t="shared" si="3"/>
        <v>7.2263688767116446E-2</v>
      </c>
      <c r="O27" s="33">
        <f t="shared" si="4"/>
        <v>5.0367911102503438E-2</v>
      </c>
      <c r="P27" s="33">
        <f t="shared" si="5"/>
        <v>4.5316529897632726E-2</v>
      </c>
      <c r="Q27" s="33">
        <f t="shared" si="6"/>
        <v>2.6666589494379677E-2</v>
      </c>
      <c r="S27" s="174">
        <f t="shared" si="29"/>
        <v>-0.19414915689805151</v>
      </c>
      <c r="T27" s="174">
        <f t="shared" si="30"/>
        <v>0.1114589800990673</v>
      </c>
      <c r="U27" s="174">
        <f t="shared" si="31"/>
        <v>-7.0038724804620534E-3</v>
      </c>
      <c r="V27" s="174">
        <f t="shared" si="32"/>
        <v>2.2081249957844936E-2</v>
      </c>
      <c r="W27" s="174">
        <f t="shared" si="33"/>
        <v>4.5316529897632726E-2</v>
      </c>
      <c r="X27" s="174">
        <f t="shared" si="34"/>
        <v>2.2296269423968628E-2</v>
      </c>
      <c r="Z27" s="33">
        <f t="shared" si="8"/>
        <v>0.49553274215899729</v>
      </c>
      <c r="AA27" s="60" t="str">
        <f t="shared" si="9"/>
        <v>Lab</v>
      </c>
      <c r="AB27" s="33">
        <f t="shared" si="10"/>
        <v>0.18568020357962678</v>
      </c>
      <c r="AC27" s="33">
        <f t="shared" si="11"/>
        <v>0.30985253857937051</v>
      </c>
      <c r="AD27" s="60" t="str">
        <f t="shared" si="12"/>
        <v>Con</v>
      </c>
      <c r="AF27" s="20" t="s">
        <v>1</v>
      </c>
      <c r="AG27" s="151" t="str">
        <f t="shared" si="21"/>
        <v>Lab</v>
      </c>
      <c r="AH27" s="149" t="str">
        <f t="shared" si="13"/>
        <v>Gain from</v>
      </c>
      <c r="AI27" s="149" t="str">
        <f t="shared" si="14"/>
        <v>Con</v>
      </c>
      <c r="AK27" s="33">
        <v>0.50400169547742202</v>
      </c>
      <c r="AL27" s="33">
        <v>0.38407376205992999</v>
      </c>
      <c r="AM27" s="33">
        <v>7.92675612475785E-2</v>
      </c>
      <c r="AN27" s="33">
        <v>2.8286661144658502E-2</v>
      </c>
      <c r="AO27" s="33">
        <v>0</v>
      </c>
      <c r="AP27" s="86">
        <f t="shared" si="22"/>
        <v>4.370320070411049E-3</v>
      </c>
    </row>
    <row r="28" spans="1:42" ht="19.95" customHeight="1">
      <c r="A28" s="132" t="s">
        <v>46</v>
      </c>
      <c r="B28" s="20" t="s">
        <v>20</v>
      </c>
      <c r="C28" s="20" t="s">
        <v>21</v>
      </c>
      <c r="D28" s="170">
        <f>('Eng19'!D28+'Eng19'!AD28+'Eng19'!AS28)+('Eng19'!E28+'Eng19'!AE28+'Eng19'!AT28)</f>
        <v>22385.598779941633</v>
      </c>
      <c r="E28" s="170">
        <f>('Eng19'!F28+'Eng19'!AF28+'Eng19'!AU28)+'Eng19'!G28+'Eng19'!AG28+'Eng19'!AV28</f>
        <v>16814.978660083063</v>
      </c>
      <c r="F28" s="170">
        <f>('Eng19'!H28+'Eng19'!AH28+'Eng19'!AW28)+('Eng19'!I28+'Eng19'!AI28+'Eng19'!AX28)</f>
        <v>3776.7810259913804</v>
      </c>
      <c r="G28" s="170">
        <f>('Eng19'!J28+'Eng19'!AJ28+'Eng19'!AY28)+('Eng19'!AZ28+'Eng19'!AK28+'Eng19'!K28)</f>
        <v>1579.9184264709359</v>
      </c>
      <c r="H28" s="170">
        <f>('Eng19'!L28+'Eng19'!AL28+'Eng19'!BA28)+('Eng19'!BB28+'Eng19'!AM28+'Eng19'!M28)</f>
        <v>3242.4079590455754</v>
      </c>
      <c r="I28" s="170">
        <f>('Eng19'!N28+'Eng19'!AN28+'Eng19'!BC28)+('Eng19'!BD28+'Eng19'!AO28+'Eng19'!O28)</f>
        <v>2507.9524685635588</v>
      </c>
      <c r="J28" s="188">
        <f t="shared" si="0"/>
        <v>50307.637320096139</v>
      </c>
      <c r="L28" s="33">
        <f t="shared" si="1"/>
        <v>0.44497416242204185</v>
      </c>
      <c r="M28" s="33">
        <f t="shared" si="2"/>
        <v>0.33424306041432933</v>
      </c>
      <c r="N28" s="33">
        <f t="shared" si="3"/>
        <v>7.5073711014504121E-2</v>
      </c>
      <c r="O28" s="33">
        <f t="shared" si="4"/>
        <v>3.1405140663201325E-2</v>
      </c>
      <c r="P28" s="33">
        <f t="shared" si="5"/>
        <v>6.4451604801371715E-2</v>
      </c>
      <c r="Q28" s="33">
        <f t="shared" si="6"/>
        <v>4.9852320684551803E-2</v>
      </c>
      <c r="S28" s="174">
        <f t="shared" si="29"/>
        <v>-0.27881442853993815</v>
      </c>
      <c r="T28" s="174">
        <f t="shared" si="30"/>
        <v>0.15852295295197233</v>
      </c>
      <c r="U28" s="174">
        <f t="shared" si="31"/>
        <v>-7.2762227828580828E-3</v>
      </c>
      <c r="V28" s="174">
        <f t="shared" si="32"/>
        <v>3.1405140663201325E-2</v>
      </c>
      <c r="W28" s="174">
        <f t="shared" si="33"/>
        <v>6.4451604801371715E-2</v>
      </c>
      <c r="X28" s="174">
        <f t="shared" si="34"/>
        <v>3.1710952906251026E-2</v>
      </c>
      <c r="Z28" s="33">
        <f t="shared" si="8"/>
        <v>0.44497416242204185</v>
      </c>
      <c r="AA28" s="60" t="str">
        <f t="shared" si="9"/>
        <v>Con</v>
      </c>
      <c r="AB28" s="33">
        <f t="shared" si="10"/>
        <v>0.11073110200771252</v>
      </c>
      <c r="AC28" s="33">
        <f t="shared" si="11"/>
        <v>0.33424306041432933</v>
      </c>
      <c r="AD28" s="60" t="str">
        <f t="shared" si="12"/>
        <v>Lab</v>
      </c>
      <c r="AF28" s="20" t="s">
        <v>1</v>
      </c>
      <c r="AG28" s="151" t="str">
        <f t="shared" si="21"/>
        <v>Con</v>
      </c>
      <c r="AH28" s="149" t="str">
        <f t="shared" si="13"/>
        <v>Hold</v>
      </c>
      <c r="AI28" s="149" t="str">
        <f t="shared" si="14"/>
        <v/>
      </c>
      <c r="AK28" s="33">
        <v>0.72378859096198001</v>
      </c>
      <c r="AL28" s="33">
        <v>0.175720107462357</v>
      </c>
      <c r="AM28" s="33">
        <v>8.2349933797362204E-2</v>
      </c>
      <c r="AN28" s="33">
        <v>0</v>
      </c>
      <c r="AO28" s="33">
        <v>0</v>
      </c>
      <c r="AP28" s="86">
        <f t="shared" si="22"/>
        <v>1.8141367778300777E-2</v>
      </c>
    </row>
    <row r="29" spans="1:42" ht="19.95" customHeight="1">
      <c r="A29" s="132" t="s">
        <v>47</v>
      </c>
      <c r="B29" s="20" t="s">
        <v>20</v>
      </c>
      <c r="C29" s="20" t="s">
        <v>21</v>
      </c>
      <c r="D29" s="170">
        <f>('Eng19'!D29+'Eng19'!AD29+'Eng19'!AS29)+('Eng19'!E29+'Eng19'!AE29+'Eng19'!AT29)</f>
        <v>18910.923549136394</v>
      </c>
      <c r="E29" s="170">
        <f>('Eng19'!F29+'Eng19'!AF29+'Eng19'!AU29)+'Eng19'!G29+'Eng19'!AG29+'Eng19'!AV29</f>
        <v>21225.122552087687</v>
      </c>
      <c r="F29" s="170">
        <f>('Eng19'!H29+'Eng19'!AH29+'Eng19'!AW29)+('Eng19'!I29+'Eng19'!AI29+'Eng19'!AX29)</f>
        <v>1451.6232321494938</v>
      </c>
      <c r="G29" s="170">
        <f>('Eng19'!J29+'Eng19'!AJ29+'Eng19'!AY29)+('Eng19'!AZ29+'Eng19'!AK29+'Eng19'!K29)</f>
        <v>1316.1836416949754</v>
      </c>
      <c r="H29" s="170">
        <f>('Eng19'!L29+'Eng19'!AL29+'Eng19'!BA29)+('Eng19'!BB29+'Eng19'!AM29+'Eng19'!M29)</f>
        <v>2701.1548469182212</v>
      </c>
      <c r="I29" s="170">
        <f>('Eng19'!N29+'Eng19'!AN29+'Eng19'!BC29)+('Eng19'!BD29+'Eng19'!AO29+'Eng19'!O29)</f>
        <v>2286.6895648734294</v>
      </c>
      <c r="J29" s="188">
        <f t="shared" si="0"/>
        <v>47891.697386860207</v>
      </c>
      <c r="L29" s="33">
        <f t="shared" si="1"/>
        <v>0.3948685175298231</v>
      </c>
      <c r="M29" s="33">
        <f t="shared" si="2"/>
        <v>0.44319002478937219</v>
      </c>
      <c r="N29" s="33">
        <f t="shared" si="3"/>
        <v>3.0310540476850337E-2</v>
      </c>
      <c r="O29" s="33">
        <f t="shared" si="4"/>
        <v>2.7482501425311556E-2</v>
      </c>
      <c r="P29" s="33">
        <f t="shared" si="5"/>
        <v>5.6401317854716984E-2</v>
      </c>
      <c r="Q29" s="33">
        <f t="shared" si="6"/>
        <v>4.7747097923925667E-2</v>
      </c>
      <c r="S29" s="174">
        <f t="shared" si="29"/>
        <v>-0.24741895004471992</v>
      </c>
      <c r="T29" s="174">
        <f t="shared" si="30"/>
        <v>0.1387227437434152</v>
      </c>
      <c r="U29" s="174">
        <f t="shared" si="31"/>
        <v>-2.9377293622235602E-3</v>
      </c>
      <c r="V29" s="174">
        <f t="shared" si="32"/>
        <v>2.7482501425311556E-2</v>
      </c>
      <c r="W29" s="174">
        <f t="shared" si="33"/>
        <v>5.6401317854716984E-2</v>
      </c>
      <c r="X29" s="174">
        <f t="shared" si="34"/>
        <v>2.7750116383499605E-2</v>
      </c>
      <c r="Z29" s="33">
        <f t="shared" si="8"/>
        <v>0.44319002478937219</v>
      </c>
      <c r="AA29" s="60" t="str">
        <f t="shared" si="9"/>
        <v>Lab</v>
      </c>
      <c r="AB29" s="33">
        <f t="shared" si="10"/>
        <v>4.832150725954909E-2</v>
      </c>
      <c r="AC29" s="33">
        <f t="shared" si="11"/>
        <v>0.3948685175298231</v>
      </c>
      <c r="AD29" s="60" t="str">
        <f t="shared" si="12"/>
        <v>Con</v>
      </c>
      <c r="AF29" s="20" t="s">
        <v>1</v>
      </c>
      <c r="AG29" s="151" t="str">
        <f t="shared" si="21"/>
        <v>Lab</v>
      </c>
      <c r="AH29" s="149" t="str">
        <f t="shared" si="13"/>
        <v>Gain from</v>
      </c>
      <c r="AI29" s="149" t="str">
        <f t="shared" si="14"/>
        <v>Con</v>
      </c>
      <c r="AK29" s="33">
        <v>0.64228746757454303</v>
      </c>
      <c r="AL29" s="33">
        <v>0.30446728104595699</v>
      </c>
      <c r="AM29" s="33">
        <v>3.3248269839073898E-2</v>
      </c>
      <c r="AN29" s="33">
        <v>0</v>
      </c>
      <c r="AO29" s="33">
        <v>0</v>
      </c>
      <c r="AP29" s="86">
        <f t="shared" si="22"/>
        <v>1.9996981540426062E-2</v>
      </c>
    </row>
    <row r="30" spans="1:42" ht="19.95" customHeight="1">
      <c r="A30" s="132" t="s">
        <v>48</v>
      </c>
      <c r="B30" s="20" t="s">
        <v>20</v>
      </c>
      <c r="C30" s="20" t="s">
        <v>21</v>
      </c>
      <c r="D30" s="170">
        <f>('Eng19'!D30+'Eng19'!AD30+'Eng19'!AS30)+('Eng19'!E30+'Eng19'!AE30+'Eng19'!AT30)</f>
        <v>19539.728952864694</v>
      </c>
      <c r="E30" s="170">
        <f>('Eng19'!F30+'Eng19'!AF30+'Eng19'!AU30)+'Eng19'!G30+'Eng19'!AG30+'Eng19'!AV30</f>
        <v>18589.430611778844</v>
      </c>
      <c r="F30" s="170">
        <f>('Eng19'!H30+'Eng19'!AH30+'Eng19'!AW30)+('Eng19'!I30+'Eng19'!AI30+'Eng19'!AX30)</f>
        <v>3757.0255968894662</v>
      </c>
      <c r="G30" s="170">
        <f>('Eng19'!J30+'Eng19'!AJ30+'Eng19'!AY30)+('Eng19'!AZ30+'Eng19'!AK30+'Eng19'!K30)</f>
        <v>3376.4283086012247</v>
      </c>
      <c r="H30" s="170">
        <f>('Eng19'!L30+'Eng19'!AL30+'Eng19'!BA30)+('Eng19'!BB30+'Eng19'!AM30+'Eng19'!M30)</f>
        <v>2840.2546650282197</v>
      </c>
      <c r="I30" s="170">
        <f>('Eng19'!N30+'Eng19'!AN30+'Eng19'!BC30)+('Eng19'!BD30+'Eng19'!AO30+'Eng19'!O30)</f>
        <v>2106.7533767840205</v>
      </c>
      <c r="J30" s="188">
        <f t="shared" si="0"/>
        <v>50209.621511946461</v>
      </c>
      <c r="L30" s="33">
        <f t="shared" si="1"/>
        <v>0.38916304015985409</v>
      </c>
      <c r="M30" s="33">
        <f t="shared" si="2"/>
        <v>0.37023642186499711</v>
      </c>
      <c r="N30" s="33">
        <f t="shared" si="3"/>
        <v>7.4826805774577496E-2</v>
      </c>
      <c r="O30" s="33">
        <f t="shared" si="4"/>
        <v>6.7246639327840085E-2</v>
      </c>
      <c r="P30" s="33">
        <f t="shared" si="5"/>
        <v>5.6567936174393048E-2</v>
      </c>
      <c r="Q30" s="33">
        <f t="shared" si="6"/>
        <v>4.1959156698338329E-2</v>
      </c>
      <c r="S30" s="174">
        <f t="shared" si="29"/>
        <v>-0.24384397975027289</v>
      </c>
      <c r="T30" s="174">
        <f t="shared" si="30"/>
        <v>0.13913255243836412</v>
      </c>
      <c r="U30" s="174">
        <f t="shared" si="31"/>
        <v>-7.25229246813551E-3</v>
      </c>
      <c r="V30" s="174">
        <f t="shared" si="32"/>
        <v>2.7563689035497885E-2</v>
      </c>
      <c r="W30" s="174">
        <f t="shared" si="33"/>
        <v>5.6567936174393048E-2</v>
      </c>
      <c r="X30" s="174">
        <f t="shared" si="34"/>
        <v>2.7832094570153398E-2</v>
      </c>
      <c r="Z30" s="33">
        <f t="shared" si="8"/>
        <v>0.38916304015985409</v>
      </c>
      <c r="AA30" s="60" t="str">
        <f t="shared" si="9"/>
        <v>Con</v>
      </c>
      <c r="AB30" s="33">
        <f t="shared" si="10"/>
        <v>1.8926618294856978E-2</v>
      </c>
      <c r="AC30" s="33">
        <f t="shared" si="11"/>
        <v>0.37023642186499711</v>
      </c>
      <c r="AD30" s="60" t="str">
        <f t="shared" si="12"/>
        <v>Lab</v>
      </c>
      <c r="AF30" s="20" t="s">
        <v>1</v>
      </c>
      <c r="AG30" s="151" t="str">
        <f t="shared" si="21"/>
        <v>Con</v>
      </c>
      <c r="AH30" s="149" t="str">
        <f t="shared" si="13"/>
        <v>Hold</v>
      </c>
      <c r="AI30" s="149" t="str">
        <f t="shared" si="14"/>
        <v/>
      </c>
      <c r="AK30" s="33">
        <v>0.63300701991012698</v>
      </c>
      <c r="AL30" s="33">
        <v>0.231103869426633</v>
      </c>
      <c r="AM30" s="33">
        <v>8.2079098242713006E-2</v>
      </c>
      <c r="AN30" s="33">
        <v>3.9682950292342201E-2</v>
      </c>
      <c r="AO30" s="33">
        <v>0</v>
      </c>
      <c r="AP30" s="86">
        <f t="shared" si="22"/>
        <v>1.4127062128184931E-2</v>
      </c>
    </row>
    <row r="31" spans="1:42" ht="19.95" customHeight="1">
      <c r="A31" s="132" t="s">
        <v>49</v>
      </c>
      <c r="B31" s="20" t="s">
        <v>20</v>
      </c>
      <c r="C31" s="20" t="s">
        <v>21</v>
      </c>
      <c r="D31" s="170">
        <f>('Eng19'!D31+'Eng19'!AD31+'Eng19'!AS31)+('Eng19'!E31+'Eng19'!AE31+'Eng19'!AT31)</f>
        <v>18586.263845977261</v>
      </c>
      <c r="E31" s="170">
        <f>('Eng19'!F31+'Eng19'!AF31+'Eng19'!AU31)+'Eng19'!G31+'Eng19'!AG31+'Eng19'!AV31</f>
        <v>20715.194093618753</v>
      </c>
      <c r="F31" s="170">
        <f>('Eng19'!H31+'Eng19'!AH31+'Eng19'!AW31)+('Eng19'!I31+'Eng19'!AI31+'Eng19'!AX31)</f>
        <v>4690.9563497278596</v>
      </c>
      <c r="G31" s="170">
        <f>('Eng19'!J31+'Eng19'!AJ31+'Eng19'!AY31)+('Eng19'!AZ31+'Eng19'!AK31+'Eng19'!K31)</f>
        <v>3336.4770514754109</v>
      </c>
      <c r="H31" s="170">
        <f>('Eng19'!L31+'Eng19'!AL31+'Eng19'!BA31)+('Eng19'!BB31+'Eng19'!AM31+'Eng19'!M31)</f>
        <v>2726.0560229440989</v>
      </c>
      <c r="I31" s="170">
        <f>('Eng19'!N31+'Eng19'!AN31+'Eng19'!BC31)+('Eng19'!BD31+'Eng19'!AO31+'Eng19'!O31)</f>
        <v>1341.2518498149416</v>
      </c>
      <c r="J31" s="188">
        <f t="shared" si="0"/>
        <v>51396.199213558328</v>
      </c>
      <c r="L31" s="33">
        <f t="shared" si="1"/>
        <v>0.36162720454772851</v>
      </c>
      <c r="M31" s="33">
        <f t="shared" si="2"/>
        <v>0.4030491439171261</v>
      </c>
      <c r="N31" s="33">
        <f t="shared" si="3"/>
        <v>9.127049123294674E-2</v>
      </c>
      <c r="O31" s="33">
        <f t="shared" si="4"/>
        <v>6.4916805182653414E-2</v>
      </c>
      <c r="P31" s="33">
        <f t="shared" si="5"/>
        <v>5.304003145479607E-2</v>
      </c>
      <c r="Q31" s="33">
        <f t="shared" si="6"/>
        <v>2.6096323664749108E-2</v>
      </c>
      <c r="S31" s="174">
        <f t="shared" si="29"/>
        <v>-0.22659042006317648</v>
      </c>
      <c r="T31" s="174">
        <f t="shared" si="30"/>
        <v>0.13045543919025709</v>
      </c>
      <c r="U31" s="174">
        <f t="shared" si="31"/>
        <v>-8.8460317032082597E-3</v>
      </c>
      <c r="V31" s="174">
        <f t="shared" si="32"/>
        <v>2.5844657456582612E-2</v>
      </c>
      <c r="W31" s="174">
        <f t="shared" si="33"/>
        <v>5.304003145479607E-2</v>
      </c>
      <c r="X31" s="174">
        <f t="shared" si="34"/>
        <v>2.6096323664749108E-2</v>
      </c>
      <c r="Z31" s="33">
        <f t="shared" si="8"/>
        <v>0.4030491439171261</v>
      </c>
      <c r="AA31" s="60" t="str">
        <f t="shared" si="9"/>
        <v>Lab</v>
      </c>
      <c r="AB31" s="33">
        <f t="shared" si="10"/>
        <v>4.1421939369397587E-2</v>
      </c>
      <c r="AC31" s="33">
        <f t="shared" si="11"/>
        <v>0.36162720454772851</v>
      </c>
      <c r="AD31" s="60" t="str">
        <f t="shared" si="12"/>
        <v>Con</v>
      </c>
      <c r="AF31" s="20" t="s">
        <v>1</v>
      </c>
      <c r="AG31" s="151" t="str">
        <f t="shared" si="21"/>
        <v>Lab</v>
      </c>
      <c r="AH31" s="149" t="str">
        <f t="shared" si="13"/>
        <v>Gain from</v>
      </c>
      <c r="AI31" s="149" t="str">
        <f t="shared" si="14"/>
        <v>Con</v>
      </c>
      <c r="AK31" s="33">
        <v>0.58821762461090499</v>
      </c>
      <c r="AL31" s="33">
        <v>0.272593704726869</v>
      </c>
      <c r="AM31" s="33">
        <v>0.100116522936155</v>
      </c>
      <c r="AN31" s="33">
        <v>3.9072147726070802E-2</v>
      </c>
      <c r="AO31" s="33">
        <v>0</v>
      </c>
      <c r="AP31" s="86">
        <f t="shared" si="22"/>
        <v>0</v>
      </c>
    </row>
    <row r="32" spans="1:42" ht="19.95" customHeight="1">
      <c r="A32" s="132" t="s">
        <v>50</v>
      </c>
      <c r="B32" s="20" t="s">
        <v>20</v>
      </c>
      <c r="C32" s="20" t="s">
        <v>21</v>
      </c>
      <c r="D32" s="170">
        <f>('Eng19'!D32+'Eng19'!AD32+'Eng19'!AS32)+('Eng19'!E32+'Eng19'!AE32+'Eng19'!AT32)</f>
        <v>20521.420356541239</v>
      </c>
      <c r="E32" s="170">
        <f>('Eng19'!F32+'Eng19'!AF32+'Eng19'!AU32)+'Eng19'!G32+'Eng19'!AG32+'Eng19'!AV32</f>
        <v>20025.80976503445</v>
      </c>
      <c r="F32" s="170">
        <f>('Eng19'!H32+'Eng19'!AH32+'Eng19'!AW32)+('Eng19'!I32+'Eng19'!AI32+'Eng19'!AX32)</f>
        <v>5226.8821101201265</v>
      </c>
      <c r="G32" s="170">
        <f>('Eng19'!J32+'Eng19'!AJ32+'Eng19'!AY32)+('Eng19'!AZ32+'Eng19'!AK32+'Eng19'!K32)</f>
        <v>3949.0169890795169</v>
      </c>
      <c r="H32" s="170">
        <f>('Eng19'!L32+'Eng19'!AL32+'Eng19'!BA32)+('Eng19'!BB32+'Eng19'!AM32+'Eng19'!M32)</f>
        <v>3010.9238086114274</v>
      </c>
      <c r="I32" s="170">
        <f>('Eng19'!N32+'Eng19'!AN32+'Eng19'!BC32)+('Eng19'!BD32+'Eng19'!AO32+'Eng19'!O32)</f>
        <v>1481.4101742452483</v>
      </c>
      <c r="J32" s="188">
        <f t="shared" si="0"/>
        <v>54215.463203632004</v>
      </c>
      <c r="L32" s="33">
        <f t="shared" si="1"/>
        <v>0.37851600159650517</v>
      </c>
      <c r="M32" s="33">
        <f t="shared" si="2"/>
        <v>0.36937450280223522</v>
      </c>
      <c r="N32" s="33">
        <f t="shared" si="3"/>
        <v>9.6409433789914886E-2</v>
      </c>
      <c r="O32" s="33">
        <f t="shared" si="4"/>
        <v>7.2839311069742257E-2</v>
      </c>
      <c r="P32" s="33">
        <f t="shared" si="5"/>
        <v>5.5536255353983946E-2</v>
      </c>
      <c r="Q32" s="33">
        <f t="shared" si="6"/>
        <v>2.7324495387618594E-2</v>
      </c>
      <c r="S32" s="174">
        <f t="shared" si="29"/>
        <v>-0.23717269808186087</v>
      </c>
      <c r="T32" s="174">
        <f t="shared" si="30"/>
        <v>0.13659506573560021</v>
      </c>
      <c r="U32" s="174">
        <f t="shared" si="31"/>
        <v>-9.3441034037741177E-3</v>
      </c>
      <c r="V32" s="174">
        <f t="shared" si="32"/>
        <v>2.7060985008432459E-2</v>
      </c>
      <c r="W32" s="174">
        <f t="shared" si="33"/>
        <v>5.5536255353983946E-2</v>
      </c>
      <c r="X32" s="174">
        <f t="shared" si="34"/>
        <v>2.7324495387618594E-2</v>
      </c>
      <c r="Z32" s="33">
        <f t="shared" si="8"/>
        <v>0.37851600159650517</v>
      </c>
      <c r="AA32" s="60" t="str">
        <f t="shared" si="9"/>
        <v>Con</v>
      </c>
      <c r="AB32" s="33">
        <f t="shared" si="10"/>
        <v>9.1414987942699533E-3</v>
      </c>
      <c r="AC32" s="33">
        <f t="shared" si="11"/>
        <v>0.36937450280223522</v>
      </c>
      <c r="AD32" s="60" t="str">
        <f t="shared" si="12"/>
        <v>Lab</v>
      </c>
      <c r="AF32" s="20" t="s">
        <v>1</v>
      </c>
      <c r="AG32" s="151" t="str">
        <f t="shared" si="21"/>
        <v>Con</v>
      </c>
      <c r="AH32" s="149" t="str">
        <f t="shared" si="13"/>
        <v>Hold</v>
      </c>
      <c r="AI32" s="149" t="str">
        <f t="shared" si="14"/>
        <v/>
      </c>
      <c r="AK32" s="33">
        <v>0.61568869967836604</v>
      </c>
      <c r="AL32" s="33">
        <v>0.23277943706663501</v>
      </c>
      <c r="AM32" s="33">
        <v>0.105753537193689</v>
      </c>
      <c r="AN32" s="33">
        <v>4.5778326061309799E-2</v>
      </c>
      <c r="AO32" s="33">
        <v>0</v>
      </c>
      <c r="AP32" s="86">
        <f t="shared" si="22"/>
        <v>0</v>
      </c>
    </row>
    <row r="33" spans="1:42" ht="19.95" customHeight="1">
      <c r="A33" s="132" t="s">
        <v>51</v>
      </c>
      <c r="B33" s="20" t="s">
        <v>20</v>
      </c>
      <c r="C33" s="20" t="s">
        <v>21</v>
      </c>
      <c r="D33" s="170">
        <f>('Eng19'!D33+'Eng19'!AD33+'Eng19'!AS33)+('Eng19'!E33+'Eng19'!AE33+'Eng19'!AT33)</f>
        <v>20867.589745674355</v>
      </c>
      <c r="E33" s="170">
        <f>('Eng19'!F33+'Eng19'!AF33+'Eng19'!AU33)+'Eng19'!G33+'Eng19'!AG33+'Eng19'!AV33</f>
        <v>20325.513830781896</v>
      </c>
      <c r="F33" s="170">
        <f>('Eng19'!H33+'Eng19'!AH33+'Eng19'!AW33)+('Eng19'!I33+'Eng19'!AI33+'Eng19'!AX33)</f>
        <v>5297.3290808909323</v>
      </c>
      <c r="G33" s="170">
        <f>('Eng19'!J33+'Eng19'!AJ33+'Eng19'!AY33)+('Eng19'!AZ33+'Eng19'!AK33+'Eng19'!K33)</f>
        <v>3306.0599965730498</v>
      </c>
      <c r="H33" s="170">
        <f>('Eng19'!L33+'Eng19'!AL33+'Eng19'!BA33)+('Eng19'!BB33+'Eng19'!AM33+'Eng19'!M33)</f>
        <v>3155.7437853947981</v>
      </c>
      <c r="I33" s="170">
        <f>('Eng19'!N33+'Eng19'!AN33+'Eng19'!BC33)+('Eng19'!BD33+'Eng19'!AO33+'Eng19'!O33)</f>
        <v>1533.0018580729513</v>
      </c>
      <c r="J33" s="188">
        <f t="shared" si="0"/>
        <v>54485.238297387987</v>
      </c>
      <c r="L33" s="33">
        <f t="shared" si="1"/>
        <v>0.38299529189495612</v>
      </c>
      <c r="M33" s="33">
        <f t="shared" si="2"/>
        <v>0.37304625006579623</v>
      </c>
      <c r="N33" s="33">
        <f t="shared" si="3"/>
        <v>9.7225032805718412E-2</v>
      </c>
      <c r="O33" s="33">
        <f t="shared" si="4"/>
        <v>6.0678086393384498E-2</v>
      </c>
      <c r="P33" s="33">
        <f t="shared" si="5"/>
        <v>5.791924352372859E-2</v>
      </c>
      <c r="Q33" s="33">
        <f t="shared" si="6"/>
        <v>2.8136095316416063E-2</v>
      </c>
      <c r="S33" s="174">
        <f t="shared" si="29"/>
        <v>-0.23996886417686686</v>
      </c>
      <c r="T33" s="174">
        <f t="shared" si="30"/>
        <v>0.13822154822232924</v>
      </c>
      <c r="U33" s="174">
        <f t="shared" si="31"/>
        <v>-9.5266057899395934E-3</v>
      </c>
      <c r="V33" s="174">
        <f t="shared" si="32"/>
        <v>2.7345456074803695E-2</v>
      </c>
      <c r="W33" s="174">
        <f t="shared" si="33"/>
        <v>5.6184677746880927E-2</v>
      </c>
      <c r="X33" s="174">
        <f t="shared" si="34"/>
        <v>2.774378792279256E-2</v>
      </c>
      <c r="Z33" s="33">
        <f t="shared" si="8"/>
        <v>0.38299529189495612</v>
      </c>
      <c r="AA33" s="60" t="str">
        <f t="shared" si="9"/>
        <v>Con</v>
      </c>
      <c r="AB33" s="33">
        <f t="shared" si="10"/>
        <v>9.9490418291598992E-3</v>
      </c>
      <c r="AC33" s="33">
        <f t="shared" si="11"/>
        <v>0.37304625006579623</v>
      </c>
      <c r="AD33" s="60" t="str">
        <f t="shared" si="12"/>
        <v>Lab</v>
      </c>
      <c r="AF33" s="20" t="s">
        <v>1</v>
      </c>
      <c r="AG33" s="151" t="str">
        <f t="shared" si="21"/>
        <v>Con</v>
      </c>
      <c r="AH33" s="149" t="str">
        <f t="shared" si="13"/>
        <v>Hold</v>
      </c>
      <c r="AI33" s="149" t="str">
        <f t="shared" si="14"/>
        <v/>
      </c>
      <c r="AK33" s="33">
        <v>0.62296415607182298</v>
      </c>
      <c r="AL33" s="33">
        <v>0.23482470184346699</v>
      </c>
      <c r="AM33" s="33">
        <v>0.106751638595658</v>
      </c>
      <c r="AN33" s="33">
        <v>3.3332630318580803E-2</v>
      </c>
      <c r="AO33" s="33">
        <v>1.73456577684766E-3</v>
      </c>
      <c r="AP33" s="86">
        <f t="shared" si="22"/>
        <v>3.9230739362350331E-4</v>
      </c>
    </row>
    <row r="34" spans="1:42" ht="19.95" customHeight="1">
      <c r="A34" s="132" t="s">
        <v>52</v>
      </c>
      <c r="B34" s="20" t="s">
        <v>20</v>
      </c>
      <c r="C34" s="20" t="s">
        <v>21</v>
      </c>
      <c r="D34" s="170">
        <f>('Eng19'!D34+'Eng19'!AD34+'Eng19'!AS34)+('Eng19'!E34+'Eng19'!AE34+'Eng19'!AT34)</f>
        <v>17712.808843117702</v>
      </c>
      <c r="E34" s="170">
        <f>('Eng19'!F34+'Eng19'!AF34+'Eng19'!AU34)+'Eng19'!G34+'Eng19'!AG34+'Eng19'!AV34</f>
        <v>22332.418922351113</v>
      </c>
      <c r="F34" s="170">
        <f>('Eng19'!H34+'Eng19'!AH34+'Eng19'!AW34)+('Eng19'!I34+'Eng19'!AI34+'Eng19'!AX34)</f>
        <v>2744.3585805010503</v>
      </c>
      <c r="G34" s="170">
        <f>('Eng19'!J34+'Eng19'!AJ34+'Eng19'!AY34)+('Eng19'!AZ34+'Eng19'!AK34+'Eng19'!K34)</f>
        <v>2521.9916816731211</v>
      </c>
      <c r="H34" s="170">
        <f>('Eng19'!L34+'Eng19'!AL34+'Eng19'!BA34)+('Eng19'!BB34+'Eng19'!AM34+'Eng19'!M34)</f>
        <v>2573.0736918921693</v>
      </c>
      <c r="I34" s="170">
        <f>('Eng19'!N34+'Eng19'!AN34+'Eng19'!BC34)+('Eng19'!BD34+'Eng19'!AO34+'Eng19'!O34)</f>
        <v>1262.4999264455116</v>
      </c>
      <c r="J34" s="188">
        <f t="shared" si="0"/>
        <v>49147.151645980666</v>
      </c>
      <c r="L34" s="33">
        <f t="shared" si="1"/>
        <v>0.36040356866879147</v>
      </c>
      <c r="M34" s="33">
        <f t="shared" si="2"/>
        <v>0.45439904805098696</v>
      </c>
      <c r="N34" s="33">
        <f t="shared" si="3"/>
        <v>5.5839626277212513E-2</v>
      </c>
      <c r="O34" s="33">
        <f t="shared" si="4"/>
        <v>5.1315113840974216E-2</v>
      </c>
      <c r="P34" s="33">
        <f t="shared" si="5"/>
        <v>5.2354482522744522E-2</v>
      </c>
      <c r="Q34" s="33">
        <f t="shared" si="6"/>
        <v>2.5688160639290292E-2</v>
      </c>
      <c r="S34" s="174">
        <f t="shared" si="29"/>
        <v>-0.22581676897195851</v>
      </c>
      <c r="T34" s="174">
        <f t="shared" si="30"/>
        <v>0.12811862571844396</v>
      </c>
      <c r="U34" s="174">
        <f t="shared" si="31"/>
        <v>-5.4209701446877867E-3</v>
      </c>
      <c r="V34" s="174">
        <f t="shared" si="32"/>
        <v>2.5379748617223016E-2</v>
      </c>
      <c r="W34" s="174">
        <f t="shared" si="33"/>
        <v>5.2093641432016939E-2</v>
      </c>
      <c r="X34" s="174">
        <f t="shared" si="34"/>
        <v>2.5645723348962247E-2</v>
      </c>
      <c r="Z34" s="33">
        <f t="shared" si="8"/>
        <v>0.45439904805098696</v>
      </c>
      <c r="AA34" s="60" t="str">
        <f t="shared" si="9"/>
        <v>Lab</v>
      </c>
      <c r="AB34" s="33">
        <f t="shared" si="10"/>
        <v>9.399547938219549E-2</v>
      </c>
      <c r="AC34" s="33">
        <f t="shared" si="11"/>
        <v>0.36040356866879147</v>
      </c>
      <c r="AD34" s="60" t="str">
        <f t="shared" si="12"/>
        <v>Con</v>
      </c>
      <c r="AF34" s="20" t="s">
        <v>1</v>
      </c>
      <c r="AG34" s="151" t="str">
        <f t="shared" si="21"/>
        <v>Lab</v>
      </c>
      <c r="AH34" s="149" t="str">
        <f t="shared" si="13"/>
        <v>Gain from</v>
      </c>
      <c r="AI34" s="149" t="str">
        <f t="shared" si="14"/>
        <v>Con</v>
      </c>
      <c r="AK34" s="33">
        <v>0.58622033764074999</v>
      </c>
      <c r="AL34" s="33">
        <v>0.32628042233254301</v>
      </c>
      <c r="AM34" s="33">
        <v>6.12605964219003E-2</v>
      </c>
      <c r="AN34" s="33">
        <v>2.59353652237512E-2</v>
      </c>
      <c r="AO34" s="33">
        <v>2.6084109072758098E-4</v>
      </c>
      <c r="AP34" s="86">
        <f t="shared" si="22"/>
        <v>4.2437290328045663E-5</v>
      </c>
    </row>
    <row r="35" spans="1:42" ht="19.95" customHeight="1">
      <c r="A35" s="132" t="s">
        <v>53</v>
      </c>
      <c r="B35" s="20" t="s">
        <v>20</v>
      </c>
      <c r="C35" s="20" t="s">
        <v>21</v>
      </c>
      <c r="D35" s="170">
        <f>('Eng19'!D35+'Eng19'!AD35+'Eng19'!AS35)+('Eng19'!E35+'Eng19'!AE35+'Eng19'!AT35)</f>
        <v>19585.804588289524</v>
      </c>
      <c r="E35" s="170">
        <f>('Eng19'!F35+'Eng19'!AF35+'Eng19'!AU35)+'Eng19'!G35+'Eng19'!AG35+'Eng19'!AV35</f>
        <v>19850.88272640192</v>
      </c>
      <c r="F35" s="170">
        <f>('Eng19'!H35+'Eng19'!AH35+'Eng19'!AW35)+('Eng19'!I35+'Eng19'!AI35+'Eng19'!AX35)</f>
        <v>3016.3201901054372</v>
      </c>
      <c r="G35" s="170">
        <f>('Eng19'!J35+'Eng19'!AJ35+'Eng19'!AY35)+('Eng19'!AZ35+'Eng19'!AK35+'Eng19'!K35)</f>
        <v>3694.0662254487679</v>
      </c>
      <c r="H35" s="170">
        <f>('Eng19'!L35+'Eng19'!AL35+'Eng19'!BA35)+('Eng19'!BB35+'Eng19'!AM35+'Eng19'!M35)</f>
        <v>2830.5855693240837</v>
      </c>
      <c r="I35" s="170">
        <f>('Eng19'!N35+'Eng19'!AN35+'Eng19'!BC35)+('Eng19'!BD35+'Eng19'!AO35+'Eng19'!O35)</f>
        <v>1877.8139660755594</v>
      </c>
      <c r="J35" s="188">
        <f t="shared" si="0"/>
        <v>50855.473265645291</v>
      </c>
      <c r="L35" s="33">
        <f t="shared" si="1"/>
        <v>0.38512677850783944</v>
      </c>
      <c r="M35" s="33">
        <f t="shared" si="2"/>
        <v>0.39033916020622128</v>
      </c>
      <c r="N35" s="33">
        <f t="shared" si="3"/>
        <v>5.9311613803092272E-2</v>
      </c>
      <c r="O35" s="33">
        <f t="shared" si="4"/>
        <v>7.2638518299744992E-2</v>
      </c>
      <c r="P35" s="33">
        <f t="shared" si="5"/>
        <v>5.5659408664597891E-2</v>
      </c>
      <c r="Q35" s="33">
        <f t="shared" si="6"/>
        <v>3.6924520518504159E-2</v>
      </c>
      <c r="S35" s="174">
        <f t="shared" si="29"/>
        <v>-0.24131491608549954</v>
      </c>
      <c r="T35" s="174">
        <f t="shared" si="30"/>
        <v>0.13689796938748727</v>
      </c>
      <c r="U35" s="174">
        <f t="shared" si="31"/>
        <v>-5.7485437952940338E-3</v>
      </c>
      <c r="V35" s="174">
        <f t="shared" si="32"/>
        <v>2.7120993553679494E-2</v>
      </c>
      <c r="W35" s="174">
        <f t="shared" si="33"/>
        <v>5.5659408664597891E-2</v>
      </c>
      <c r="X35" s="174">
        <f t="shared" si="34"/>
        <v>2.7385088275029071E-2</v>
      </c>
      <c r="Z35" s="33">
        <f t="shared" si="8"/>
        <v>0.39033916020622128</v>
      </c>
      <c r="AA35" s="60" t="str">
        <f t="shared" si="9"/>
        <v>Lab</v>
      </c>
      <c r="AB35" s="33">
        <f t="shared" si="10"/>
        <v>5.2123816983818405E-3</v>
      </c>
      <c r="AC35" s="33">
        <f t="shared" si="11"/>
        <v>0.38512677850783944</v>
      </c>
      <c r="AD35" s="60" t="str">
        <f t="shared" si="12"/>
        <v>Con</v>
      </c>
      <c r="AF35" s="20" t="s">
        <v>1</v>
      </c>
      <c r="AG35" s="151" t="str">
        <f t="shared" si="21"/>
        <v>Lab</v>
      </c>
      <c r="AH35" s="149" t="str">
        <f t="shared" si="13"/>
        <v>Gain from</v>
      </c>
      <c r="AI35" s="149" t="str">
        <f t="shared" si="14"/>
        <v>Con</v>
      </c>
      <c r="AK35" s="33">
        <v>0.62644169459333898</v>
      </c>
      <c r="AL35" s="33">
        <v>0.25344119081873401</v>
      </c>
      <c r="AM35" s="33">
        <v>6.5060157598386306E-2</v>
      </c>
      <c r="AN35" s="33">
        <v>4.5517524746065498E-2</v>
      </c>
      <c r="AO35" s="33">
        <v>0</v>
      </c>
      <c r="AP35" s="86">
        <f t="shared" si="22"/>
        <v>9.5394322434750878E-3</v>
      </c>
    </row>
    <row r="36" spans="1:42" ht="19.95" customHeight="1">
      <c r="A36" s="132" t="s">
        <v>54</v>
      </c>
      <c r="B36" s="20" t="s">
        <v>20</v>
      </c>
      <c r="C36" s="20" t="s">
        <v>21</v>
      </c>
      <c r="D36" s="170">
        <f>('Eng19'!D36+'Eng19'!AD36+'Eng19'!AS36)+('Eng19'!E36+'Eng19'!AE36+'Eng19'!AT36)</f>
        <v>15045.912322426557</v>
      </c>
      <c r="E36" s="170">
        <f>('Eng19'!F36+'Eng19'!AF36+'Eng19'!AU36)+'Eng19'!G36+'Eng19'!AG36+'Eng19'!AV36</f>
        <v>27841.535574900186</v>
      </c>
      <c r="F36" s="170">
        <f>('Eng19'!H36+'Eng19'!AH36+'Eng19'!AW36)+('Eng19'!I36+'Eng19'!AI36+'Eng19'!AX36)</f>
        <v>2233.2308923363403</v>
      </c>
      <c r="G36" s="170">
        <f>('Eng19'!J36+'Eng19'!AJ36+'Eng19'!AY36)+('Eng19'!AZ36+'Eng19'!AK36+'Eng19'!K36)</f>
        <v>2297.0071366462398</v>
      </c>
      <c r="H36" s="170">
        <f>('Eng19'!L36+'Eng19'!AL36+'Eng19'!BA36)+('Eng19'!BB36+'Eng19'!AM36+'Eng19'!M36)</f>
        <v>2172.6374880122335</v>
      </c>
      <c r="I36" s="170">
        <f>('Eng19'!N36+'Eng19'!AN36+'Eng19'!BC36)+('Eng19'!BD36+'Eng19'!AO36+'Eng19'!O36)</f>
        <v>1068.963376118207</v>
      </c>
      <c r="J36" s="188">
        <f t="shared" si="0"/>
        <v>50659.286790439757</v>
      </c>
      <c r="L36" s="33">
        <f t="shared" si="1"/>
        <v>0.29700205580600414</v>
      </c>
      <c r="M36" s="33">
        <f t="shared" si="2"/>
        <v>0.54958404152176776</v>
      </c>
      <c r="N36" s="33">
        <f t="shared" si="3"/>
        <v>4.4083346486389695E-2</v>
      </c>
      <c r="O36" s="33">
        <f t="shared" si="4"/>
        <v>4.5342271519695436E-2</v>
      </c>
      <c r="P36" s="33">
        <f t="shared" si="5"/>
        <v>4.2887249814623246E-2</v>
      </c>
      <c r="Q36" s="33">
        <f t="shared" si="6"/>
        <v>2.1101034851519821E-2</v>
      </c>
      <c r="S36" s="174">
        <f t="shared" si="29"/>
        <v>-0.18609722868852085</v>
      </c>
      <c r="T36" s="174">
        <f t="shared" si="30"/>
        <v>0.10548400626415977</v>
      </c>
      <c r="U36" s="174">
        <f t="shared" si="31"/>
        <v>-4.2726041608218066E-3</v>
      </c>
      <c r="V36" s="174">
        <f t="shared" si="32"/>
        <v>2.0897541919040436E-2</v>
      </c>
      <c r="W36" s="174">
        <f t="shared" si="33"/>
        <v>4.2887249814623246E-2</v>
      </c>
      <c r="X36" s="174">
        <f t="shared" si="34"/>
        <v>2.1101034851519377E-2</v>
      </c>
      <c r="Z36" s="33">
        <f t="shared" si="8"/>
        <v>0.54958404152176776</v>
      </c>
      <c r="AA36" s="60" t="str">
        <f t="shared" si="9"/>
        <v>Lab</v>
      </c>
      <c r="AB36" s="33">
        <f t="shared" si="10"/>
        <v>0.25258198571576362</v>
      </c>
      <c r="AC36" s="33">
        <f t="shared" si="11"/>
        <v>0.29700205580600414</v>
      </c>
      <c r="AD36" s="60" t="str">
        <f t="shared" si="12"/>
        <v>Con</v>
      </c>
      <c r="AF36" s="20" t="s">
        <v>1</v>
      </c>
      <c r="AG36" s="151" t="str">
        <f t="shared" si="21"/>
        <v>Lab</v>
      </c>
      <c r="AH36" s="149" t="str">
        <f t="shared" si="13"/>
        <v>Gain from</v>
      </c>
      <c r="AI36" s="149" t="str">
        <f t="shared" si="14"/>
        <v>Con</v>
      </c>
      <c r="AK36" s="33">
        <v>0.48309928449452499</v>
      </c>
      <c r="AL36" s="33">
        <v>0.44410003525760799</v>
      </c>
      <c r="AM36" s="33">
        <v>4.8355950647211501E-2</v>
      </c>
      <c r="AN36" s="33">
        <v>2.4444729600655E-2</v>
      </c>
      <c r="AO36" s="33">
        <v>0</v>
      </c>
      <c r="AP36" s="86">
        <f t="shared" si="22"/>
        <v>4.4408920985006262E-16</v>
      </c>
    </row>
    <row r="37" spans="1:42" ht="19.95" customHeight="1">
      <c r="A37" s="132" t="s">
        <v>55</v>
      </c>
      <c r="B37" s="20" t="s">
        <v>20</v>
      </c>
      <c r="C37" s="20" t="s">
        <v>21</v>
      </c>
      <c r="D37" s="170">
        <f>('Eng19'!D37+'Eng19'!AD37+'Eng19'!AS37)+('Eng19'!E37+'Eng19'!AE37+'Eng19'!AT37)</f>
        <v>17438.583839540559</v>
      </c>
      <c r="E37" s="170">
        <f>('Eng19'!F37+'Eng19'!AF37+'Eng19'!AU37)+'Eng19'!G37+'Eng19'!AG37+'Eng19'!AV37</f>
        <v>21506.360133246082</v>
      </c>
      <c r="F37" s="170">
        <f>('Eng19'!H37+'Eng19'!AH37+'Eng19'!AW37)+('Eng19'!I37+'Eng19'!AI37+'Eng19'!AX37)</f>
        <v>3385.9619529520687</v>
      </c>
      <c r="G37" s="170">
        <f>('Eng19'!J37+'Eng19'!AJ37+'Eng19'!AY37)+('Eng19'!AZ37+'Eng19'!AK37+'Eng19'!K37)</f>
        <v>2897.9037699235532</v>
      </c>
      <c r="H37" s="170">
        <f>('Eng19'!L37+'Eng19'!AL37+'Eng19'!BA37)+('Eng19'!BB37+'Eng19'!AM37+'Eng19'!M37)</f>
        <v>2535.5557118522843</v>
      </c>
      <c r="I37" s="170">
        <f>('Eng19'!N37+'Eng19'!AN37+'Eng19'!BC37)+('Eng19'!BD37+'Eng19'!AO37+'Eng19'!O37)</f>
        <v>1449.9149542135101</v>
      </c>
      <c r="J37" s="188">
        <f t="shared" si="0"/>
        <v>49214.280361728066</v>
      </c>
      <c r="L37" s="33">
        <f t="shared" si="1"/>
        <v>0.35433991336185083</v>
      </c>
      <c r="M37" s="33">
        <f t="shared" si="2"/>
        <v>0.4369943027749868</v>
      </c>
      <c r="N37" s="33">
        <f t="shared" si="3"/>
        <v>6.8800395496287553E-2</v>
      </c>
      <c r="O37" s="33">
        <f t="shared" si="4"/>
        <v>5.8883392150078748E-2</v>
      </c>
      <c r="P37" s="33">
        <f t="shared" si="5"/>
        <v>5.1520731243366556E-2</v>
      </c>
      <c r="Q37" s="33">
        <f t="shared" si="6"/>
        <v>2.9461264973429331E-2</v>
      </c>
      <c r="S37" s="174">
        <f t="shared" si="29"/>
        <v>-0.22202430791739319</v>
      </c>
      <c r="T37" s="174">
        <f t="shared" si="30"/>
        <v>0.12671862058537181</v>
      </c>
      <c r="U37" s="174">
        <f t="shared" si="31"/>
        <v>-6.6682064655498446E-3</v>
      </c>
      <c r="V37" s="174">
        <f t="shared" si="32"/>
        <v>2.5104352587578649E-2</v>
      </c>
      <c r="W37" s="174">
        <f t="shared" si="33"/>
        <v>5.1520731243366556E-2</v>
      </c>
      <c r="X37" s="174">
        <f t="shared" si="34"/>
        <v>2.5348809966625759E-2</v>
      </c>
      <c r="Z37" s="33">
        <f t="shared" si="8"/>
        <v>0.4369943027749868</v>
      </c>
      <c r="AA37" s="60" t="str">
        <f t="shared" si="9"/>
        <v>Lab</v>
      </c>
      <c r="AB37" s="33">
        <f t="shared" si="10"/>
        <v>8.2654389413135965E-2</v>
      </c>
      <c r="AC37" s="33">
        <f t="shared" si="11"/>
        <v>0.35433991336185083</v>
      </c>
      <c r="AD37" s="60" t="str">
        <f t="shared" si="12"/>
        <v>Con</v>
      </c>
      <c r="AF37" s="20" t="s">
        <v>1</v>
      </c>
      <c r="AG37" s="151" t="str">
        <f t="shared" si="21"/>
        <v>Lab</v>
      </c>
      <c r="AH37" s="149" t="str">
        <f t="shared" si="13"/>
        <v>Gain from</v>
      </c>
      <c r="AI37" s="149" t="str">
        <f t="shared" si="14"/>
        <v>Con</v>
      </c>
      <c r="AK37" s="33">
        <v>0.57636422127924403</v>
      </c>
      <c r="AL37" s="33">
        <v>0.31027568218961499</v>
      </c>
      <c r="AM37" s="33">
        <v>7.5468601961837398E-2</v>
      </c>
      <c r="AN37" s="33">
        <v>3.3779039562500099E-2</v>
      </c>
      <c r="AO37" s="33">
        <v>0</v>
      </c>
      <c r="AP37" s="86">
        <f t="shared" si="22"/>
        <v>4.1124550068035726E-3</v>
      </c>
    </row>
    <row r="38" spans="1:42" ht="19.95" customHeight="1">
      <c r="A38" s="132" t="s">
        <v>56</v>
      </c>
      <c r="B38" s="20" t="s">
        <v>20</v>
      </c>
      <c r="C38" s="20" t="s">
        <v>21</v>
      </c>
      <c r="D38" s="170">
        <f>('Eng19'!D38+'Eng19'!AD38+'Eng19'!AS38)+('Eng19'!E38+'Eng19'!AE38+'Eng19'!AT38)</f>
        <v>6558.1406293144755</v>
      </c>
      <c r="E38" s="170">
        <f>('Eng19'!F38+'Eng19'!AF38+'Eng19'!AU38)+'Eng19'!G38+'Eng19'!AG38+'Eng19'!AV38</f>
        <v>31875.295449594385</v>
      </c>
      <c r="F38" s="170">
        <f>('Eng19'!H38+'Eng19'!AH38+'Eng19'!AW38)+('Eng19'!I38+'Eng19'!AI38+'Eng19'!AX38)</f>
        <v>2438.0677250111708</v>
      </c>
      <c r="G38" s="170">
        <f>('Eng19'!J38+'Eng19'!AJ38+'Eng19'!AY38)+('Eng19'!AZ38+'Eng19'!AK38+'Eng19'!K38)</f>
        <v>1871.9750260040405</v>
      </c>
      <c r="H38" s="170">
        <f>('Eng19'!L38+'Eng19'!AL38+'Eng19'!BA38)+('Eng19'!BB38+'Eng19'!AM38+'Eng19'!M38)</f>
        <v>2477.6414128367423</v>
      </c>
      <c r="I38" s="170">
        <f>('Eng19'!N38+'Eng19'!AN38+'Eng19'!BC38)+('Eng19'!BD38+'Eng19'!AO38+'Eng19'!O38)</f>
        <v>2014.9923544166409</v>
      </c>
      <c r="J38" s="188">
        <f t="shared" si="0"/>
        <v>47236.112597177445</v>
      </c>
      <c r="L38" s="33">
        <f t="shared" si="1"/>
        <v>0.13883743324183606</v>
      </c>
      <c r="M38" s="33">
        <f t="shared" si="2"/>
        <v>0.67480776247237306</v>
      </c>
      <c r="N38" s="33">
        <f t="shared" si="3"/>
        <v>5.1614487115031041E-2</v>
      </c>
      <c r="O38" s="33">
        <f t="shared" si="4"/>
        <v>3.9630166901496858E-2</v>
      </c>
      <c r="P38" s="33">
        <f t="shared" si="5"/>
        <v>5.2452271717736393E-2</v>
      </c>
      <c r="Q38" s="33">
        <f t="shared" si="6"/>
        <v>4.2657878551526807E-2</v>
      </c>
      <c r="S38" s="174">
        <f t="shared" si="29"/>
        <v>-7.9624274545400942E-2</v>
      </c>
      <c r="T38" s="174">
        <f t="shared" si="30"/>
        <v>4.4460933090690102E-2</v>
      </c>
      <c r="U38" s="174">
        <f t="shared" si="31"/>
        <v>-6.0252418090181586E-3</v>
      </c>
      <c r="V38" s="174">
        <f t="shared" si="32"/>
        <v>9.5652744495101569E-3</v>
      </c>
      <c r="W38" s="174">
        <f t="shared" si="33"/>
        <v>2.0152123279782691E-2</v>
      </c>
      <c r="X38" s="174">
        <f t="shared" si="34"/>
        <v>1.1471185534436434E-2</v>
      </c>
      <c r="Z38" s="33">
        <f t="shared" si="8"/>
        <v>0.67480776247237306</v>
      </c>
      <c r="AA38" s="60" t="str">
        <f t="shared" si="9"/>
        <v>Lab</v>
      </c>
      <c r="AB38" s="33">
        <f t="shared" si="10"/>
        <v>0.535970329230537</v>
      </c>
      <c r="AC38" s="33">
        <f t="shared" si="11"/>
        <v>0.13883743324183606</v>
      </c>
      <c r="AD38" s="60" t="str">
        <f t="shared" si="12"/>
        <v>Con</v>
      </c>
      <c r="AF38" s="20" t="s">
        <v>2</v>
      </c>
      <c r="AG38" s="151" t="str">
        <f t="shared" si="21"/>
        <v>Lab</v>
      </c>
      <c r="AH38" s="149" t="str">
        <f t="shared" si="13"/>
        <v>Hold</v>
      </c>
      <c r="AI38" s="149" t="str">
        <f t="shared" si="14"/>
        <v/>
      </c>
      <c r="AK38" s="33">
        <v>0.218461707787237</v>
      </c>
      <c r="AL38" s="33">
        <v>0.63034682938168296</v>
      </c>
      <c r="AM38" s="33">
        <v>5.7639728924049199E-2</v>
      </c>
      <c r="AN38" s="33">
        <v>3.0064892451986701E-2</v>
      </c>
      <c r="AO38" s="33">
        <v>3.2300148437953702E-2</v>
      </c>
      <c r="AP38" s="86">
        <f t="shared" si="22"/>
        <v>3.1186693017090372E-2</v>
      </c>
    </row>
    <row r="39" spans="1:42" ht="19.95" customHeight="1">
      <c r="A39" s="132" t="s">
        <v>57</v>
      </c>
      <c r="B39" s="20" t="s">
        <v>20</v>
      </c>
      <c r="C39" s="20" t="s">
        <v>21</v>
      </c>
      <c r="D39" s="170">
        <f>('Eng19'!D39+'Eng19'!AD39+'Eng19'!AS39)+('Eng19'!E39+'Eng19'!AE39+'Eng19'!AT39)</f>
        <v>12115.398924571698</v>
      </c>
      <c r="E39" s="170">
        <f>('Eng19'!F39+'Eng19'!AF39+'Eng19'!AU39)+'Eng19'!G39+'Eng19'!AG39+'Eng19'!AV39</f>
        <v>24318.3604483585</v>
      </c>
      <c r="F39" s="170">
        <f>('Eng19'!H39+'Eng19'!AH39+'Eng19'!AW39)+('Eng19'!I39+'Eng19'!AI39+'Eng19'!AX39)</f>
        <v>1433.8402813519751</v>
      </c>
      <c r="G39" s="170">
        <f>('Eng19'!J39+'Eng19'!AJ39+'Eng19'!AY39)+('Eng19'!AZ39+'Eng19'!AK39+'Eng19'!K39)</f>
        <v>2045.5710184480427</v>
      </c>
      <c r="H39" s="170">
        <f>('Eng19'!L39+'Eng19'!AL39+'Eng19'!BA39)+('Eng19'!BB39+'Eng19'!AM39+'Eng19'!M39)</f>
        <v>3940.4498993687521</v>
      </c>
      <c r="I39" s="170">
        <f>('Eng19'!N39+'Eng19'!AN39+'Eng19'!BC39)+('Eng19'!BD39+'Eng19'!AO39+'Eng19'!O39)</f>
        <v>2373.4770110877507</v>
      </c>
      <c r="J39" s="188">
        <f t="shared" si="0"/>
        <v>46227.097583186725</v>
      </c>
      <c r="L39" s="33">
        <f t="shared" si="1"/>
        <v>0.26208435220856685</v>
      </c>
      <c r="M39" s="33">
        <f t="shared" si="2"/>
        <v>0.52606288778128563</v>
      </c>
      <c r="N39" s="33">
        <f t="shared" si="3"/>
        <v>3.1017311410731479E-2</v>
      </c>
      <c r="O39" s="33">
        <f t="shared" si="4"/>
        <v>4.4250474838204809E-2</v>
      </c>
      <c r="P39" s="33">
        <f t="shared" si="5"/>
        <v>8.5241127074392284E-2</v>
      </c>
      <c r="Q39" s="33">
        <f t="shared" si="6"/>
        <v>5.1343846686818795E-2</v>
      </c>
      <c r="S39" s="174">
        <f t="shared" si="29"/>
        <v>-0.15854778102692113</v>
      </c>
      <c r="T39" s="174">
        <f t="shared" si="30"/>
        <v>8.8007980133416652E-2</v>
      </c>
      <c r="U39" s="174">
        <f t="shared" si="31"/>
        <v>-3.9360677765477199E-3</v>
      </c>
      <c r="V39" s="174">
        <f t="shared" si="32"/>
        <v>1.7649148914672608E-2</v>
      </c>
      <c r="W39" s="174">
        <f t="shared" si="33"/>
        <v>3.6372985030064982E-2</v>
      </c>
      <c r="X39" s="174">
        <f t="shared" si="34"/>
        <v>2.0453734725314476E-2</v>
      </c>
      <c r="Z39" s="33">
        <f t="shared" si="8"/>
        <v>0.52606288778128563</v>
      </c>
      <c r="AA39" s="60" t="str">
        <f t="shared" si="9"/>
        <v>Lab</v>
      </c>
      <c r="AB39" s="33">
        <f t="shared" si="10"/>
        <v>0.26397853557271878</v>
      </c>
      <c r="AC39" s="33">
        <f t="shared" si="11"/>
        <v>0.26208435220856685</v>
      </c>
      <c r="AD39" s="60" t="str">
        <f t="shared" si="12"/>
        <v>Con</v>
      </c>
      <c r="AF39" s="20" t="s">
        <v>2</v>
      </c>
      <c r="AG39" s="151" t="str">
        <f t="shared" si="21"/>
        <v>Lab</v>
      </c>
      <c r="AH39" s="149" t="str">
        <f t="shared" si="13"/>
        <v>Hold</v>
      </c>
      <c r="AI39" s="149" t="str">
        <f t="shared" si="14"/>
        <v/>
      </c>
      <c r="AK39" s="33">
        <v>0.42063213323548798</v>
      </c>
      <c r="AL39" s="33">
        <v>0.43805490764786897</v>
      </c>
      <c r="AM39" s="33">
        <v>3.4953379187279199E-2</v>
      </c>
      <c r="AN39" s="33">
        <v>2.6601325923532201E-2</v>
      </c>
      <c r="AO39" s="33">
        <v>4.8868142044327302E-2</v>
      </c>
      <c r="AP39" s="86">
        <f t="shared" si="22"/>
        <v>3.0890111961504318E-2</v>
      </c>
    </row>
    <row r="40" spans="1:42" ht="19.95" customHeight="1">
      <c r="A40" s="132" t="s">
        <v>58</v>
      </c>
      <c r="B40" s="20" t="s">
        <v>20</v>
      </c>
      <c r="C40" s="20" t="s">
        <v>21</v>
      </c>
      <c r="D40" s="170">
        <f>('Eng19'!D40+'Eng19'!AD40+'Eng19'!AS40)+('Eng19'!E40+'Eng19'!AE40+'Eng19'!AT40)</f>
        <v>7867.6376634315648</v>
      </c>
      <c r="E40" s="170">
        <f>('Eng19'!F40+'Eng19'!AF40+'Eng19'!AU40)+'Eng19'!G40+'Eng19'!AG40+'Eng19'!AV40</f>
        <v>27177.138471472521</v>
      </c>
      <c r="F40" s="170">
        <f>('Eng19'!H40+'Eng19'!AH40+'Eng19'!AW40)+('Eng19'!I40+'Eng19'!AI40+'Eng19'!AX40)</f>
        <v>2938.9741537792424</v>
      </c>
      <c r="G40" s="170">
        <f>('Eng19'!J40+'Eng19'!AJ40+'Eng19'!AY40)+('Eng19'!AZ40+'Eng19'!AK40+'Eng19'!K40)</f>
        <v>2009.8685577386391</v>
      </c>
      <c r="H40" s="170">
        <f>('Eng19'!L40+'Eng19'!AL40+'Eng19'!BA40)+('Eng19'!BB40+'Eng19'!AM40+'Eng19'!M40)</f>
        <v>3518.1654042152659</v>
      </c>
      <c r="I40" s="170">
        <f>('Eng19'!N40+'Eng19'!AN40+'Eng19'!BC40)+('Eng19'!BD40+'Eng19'!AO40+'Eng19'!O40)</f>
        <v>712.9779831934228</v>
      </c>
      <c r="J40" s="188">
        <f t="shared" si="0"/>
        <v>44224.762233830661</v>
      </c>
      <c r="L40" s="33">
        <f t="shared" si="1"/>
        <v>0.17790118625924572</v>
      </c>
      <c r="M40" s="33">
        <f t="shared" si="2"/>
        <v>0.61452311100686474</v>
      </c>
      <c r="N40" s="33">
        <f t="shared" si="3"/>
        <v>6.6455397504229255E-2</v>
      </c>
      <c r="O40" s="33">
        <f t="shared" si="4"/>
        <v>4.5446678652828303E-2</v>
      </c>
      <c r="P40" s="33">
        <f t="shared" si="5"/>
        <v>7.9551934855264669E-2</v>
      </c>
      <c r="Q40" s="33">
        <f t="shared" si="6"/>
        <v>1.612169172156714E-2</v>
      </c>
      <c r="S40" s="174">
        <f t="shared" si="29"/>
        <v>-0.10095227684951025</v>
      </c>
      <c r="T40" s="174">
        <f t="shared" si="30"/>
        <v>5.6601411381069777E-2</v>
      </c>
      <c r="U40" s="174">
        <f t="shared" si="31"/>
        <v>-8.6670673252351449E-3</v>
      </c>
      <c r="V40" s="174">
        <f t="shared" si="32"/>
        <v>1.1950922572906704E-2</v>
      </c>
      <c r="W40" s="174">
        <f t="shared" si="33"/>
        <v>2.494531849920107E-2</v>
      </c>
      <c r="X40" s="174">
        <f t="shared" si="34"/>
        <v>1.6121691721567639E-2</v>
      </c>
      <c r="Z40" s="33">
        <f t="shared" si="8"/>
        <v>0.61452311100686474</v>
      </c>
      <c r="AA40" s="60" t="str">
        <f t="shared" si="9"/>
        <v>Lab</v>
      </c>
      <c r="AB40" s="33">
        <f t="shared" si="10"/>
        <v>0.43662192474761902</v>
      </c>
      <c r="AC40" s="33">
        <f t="shared" si="11"/>
        <v>0.17790118625924572</v>
      </c>
      <c r="AD40" s="60" t="str">
        <f t="shared" si="12"/>
        <v>Con</v>
      </c>
      <c r="AF40" s="20" t="s">
        <v>2</v>
      </c>
      <c r="AG40" s="151" t="str">
        <f t="shared" si="21"/>
        <v>Lab</v>
      </c>
      <c r="AH40" s="149" t="str">
        <f t="shared" si="13"/>
        <v>Hold</v>
      </c>
      <c r="AI40" s="149" t="str">
        <f t="shared" si="14"/>
        <v/>
      </c>
      <c r="AK40" s="33">
        <v>0.27885346310875597</v>
      </c>
      <c r="AL40" s="33">
        <v>0.55792169962579496</v>
      </c>
      <c r="AM40" s="33">
        <v>7.51224648294644E-2</v>
      </c>
      <c r="AN40" s="33">
        <v>3.3495756079921599E-2</v>
      </c>
      <c r="AO40" s="33">
        <v>5.4606616356063599E-2</v>
      </c>
      <c r="AP40" s="86">
        <f t="shared" si="22"/>
        <v>-4.9960036108132044E-16</v>
      </c>
    </row>
    <row r="41" spans="1:42" ht="19.95" customHeight="1">
      <c r="A41" s="132" t="s">
        <v>59</v>
      </c>
      <c r="B41" s="20" t="s">
        <v>20</v>
      </c>
      <c r="C41" s="20" t="s">
        <v>21</v>
      </c>
      <c r="D41" s="170">
        <f>('Eng19'!D41+'Eng19'!AD41+'Eng19'!AS41)+('Eng19'!E41+'Eng19'!AE41+'Eng19'!AT41)</f>
        <v>17379.596587022821</v>
      </c>
      <c r="E41" s="170">
        <f>('Eng19'!F41+'Eng19'!AF41+'Eng19'!AU41)+'Eng19'!G41+'Eng19'!AG41+'Eng19'!AV41</f>
        <v>27395.779135730932</v>
      </c>
      <c r="F41" s="170">
        <f>('Eng19'!H41+'Eng19'!AH41+'Eng19'!AW41)+('Eng19'!I41+'Eng19'!AI41+'Eng19'!AX41)</f>
        <v>8646.2913515969885</v>
      </c>
      <c r="G41" s="170">
        <f>('Eng19'!J41+'Eng19'!AJ41+'Eng19'!AY41)+('Eng19'!AZ41+'Eng19'!AK41+'Eng19'!K41)</f>
        <v>1287.4018562790272</v>
      </c>
      <c r="H41" s="170">
        <f>('Eng19'!L41+'Eng19'!AL41+'Eng19'!BA41)+('Eng19'!BB41+'Eng19'!AM41+'Eng19'!M41)</f>
        <v>2642.0870567433412</v>
      </c>
      <c r="I41" s="170">
        <f>('Eng19'!N41+'Eng19'!AN41+'Eng19'!BC41)+('Eng19'!BD41+'Eng19'!AO41+'Eng19'!O41)</f>
        <v>2306.8216694263529</v>
      </c>
      <c r="J41" s="188">
        <f t="shared" si="0"/>
        <v>59657.97765679947</v>
      </c>
      <c r="L41" s="33">
        <f t="shared" si="1"/>
        <v>0.2913205789006828</v>
      </c>
      <c r="M41" s="33">
        <f t="shared" si="2"/>
        <v>0.45921400978982935</v>
      </c>
      <c r="N41" s="33">
        <f t="shared" si="3"/>
        <v>0.14493101662509228</v>
      </c>
      <c r="O41" s="33">
        <f t="shared" si="4"/>
        <v>2.15797099875761E-2</v>
      </c>
      <c r="P41" s="33">
        <f t="shared" si="5"/>
        <v>4.4287238027791435E-2</v>
      </c>
      <c r="Q41" s="33">
        <f t="shared" si="6"/>
        <v>3.8667446669027924E-2</v>
      </c>
      <c r="S41" s="174">
        <f t="shared" si="29"/>
        <v>-0.18253729674101721</v>
      </c>
      <c r="T41" s="174">
        <f t="shared" si="30"/>
        <v>0.10892736917705037</v>
      </c>
      <c r="U41" s="174">
        <f t="shared" si="31"/>
        <v>-1.4046866084807708E-2</v>
      </c>
      <c r="V41" s="174">
        <f t="shared" si="32"/>
        <v>2.15797099875761E-2</v>
      </c>
      <c r="W41" s="174">
        <f t="shared" si="33"/>
        <v>4.4287238027791435E-2</v>
      </c>
      <c r="X41" s="174">
        <f t="shared" si="34"/>
        <v>2.1789845633406899E-2</v>
      </c>
      <c r="Z41" s="33">
        <f t="shared" si="8"/>
        <v>0.45921400978982935</v>
      </c>
      <c r="AA41" s="60" t="str">
        <f t="shared" si="9"/>
        <v>Lab</v>
      </c>
      <c r="AB41" s="33">
        <f t="shared" si="10"/>
        <v>0.16789343088914654</v>
      </c>
      <c r="AC41" s="33">
        <f t="shared" si="11"/>
        <v>0.2913205789006828</v>
      </c>
      <c r="AD41" s="60" t="str">
        <f t="shared" si="12"/>
        <v>Con</v>
      </c>
      <c r="AF41" s="20" t="s">
        <v>1</v>
      </c>
      <c r="AG41" s="151" t="str">
        <f t="shared" si="21"/>
        <v>Lab</v>
      </c>
      <c r="AH41" s="149" t="str">
        <f t="shared" si="13"/>
        <v>Gain from</v>
      </c>
      <c r="AI41" s="149" t="str">
        <f t="shared" si="14"/>
        <v>Con</v>
      </c>
      <c r="AK41" s="33">
        <v>0.47385787564170001</v>
      </c>
      <c r="AL41" s="33">
        <v>0.35028664061277898</v>
      </c>
      <c r="AM41" s="33">
        <v>0.15897788270989999</v>
      </c>
      <c r="AN41" s="33">
        <v>0</v>
      </c>
      <c r="AO41" s="33">
        <v>0</v>
      </c>
      <c r="AP41" s="86">
        <f t="shared" si="22"/>
        <v>1.6877601035621026E-2</v>
      </c>
    </row>
    <row r="42" spans="1:42" ht="19.95" customHeight="1">
      <c r="A42" s="132" t="s">
        <v>60</v>
      </c>
      <c r="B42" s="20" t="s">
        <v>20</v>
      </c>
      <c r="C42" s="20" t="s">
        <v>21</v>
      </c>
      <c r="D42" s="170">
        <f>('Eng19'!D42+'Eng19'!AD42+'Eng19'!AS42)+('Eng19'!E42+'Eng19'!AE42+'Eng19'!AT42)</f>
        <v>20355.778602538965</v>
      </c>
      <c r="E42" s="170">
        <f>('Eng19'!F42+'Eng19'!AF42+'Eng19'!AU42)+'Eng19'!G42+'Eng19'!AG42+'Eng19'!AV42</f>
        <v>14582.278372989098</v>
      </c>
      <c r="F42" s="170">
        <f>('Eng19'!H42+'Eng19'!AH42+'Eng19'!AW42)+('Eng19'!I42+'Eng19'!AI42+'Eng19'!AX42)</f>
        <v>7506.9223377048402</v>
      </c>
      <c r="G42" s="170">
        <f>('Eng19'!J42+'Eng19'!AJ42+'Eng19'!AY42)+('Eng19'!AZ42+'Eng19'!AK42+'Eng19'!K42)</f>
        <v>4105.7455340498418</v>
      </c>
      <c r="H42" s="170">
        <f>('Eng19'!L42+'Eng19'!AL42+'Eng19'!BA42)+('Eng19'!BB42+'Eng19'!AM42+'Eng19'!M42)</f>
        <v>3037.3259819585337</v>
      </c>
      <c r="I42" s="170">
        <f>('Eng19'!N42+'Eng19'!AN42+'Eng19'!BC42)+('Eng19'!BD42+'Eng19'!AO42+'Eng19'!O42)</f>
        <v>2175.0465556297495</v>
      </c>
      <c r="J42" s="188">
        <f t="shared" si="0"/>
        <v>51763.097384871027</v>
      </c>
      <c r="L42" s="33">
        <f t="shared" si="1"/>
        <v>0.39324885161312656</v>
      </c>
      <c r="M42" s="33">
        <f t="shared" si="2"/>
        <v>0.28171185863485654</v>
      </c>
      <c r="N42" s="33">
        <f t="shared" si="3"/>
        <v>0.14502459699984865</v>
      </c>
      <c r="O42" s="33">
        <f t="shared" si="4"/>
        <v>7.9318003393858763E-2</v>
      </c>
      <c r="P42" s="33">
        <f t="shared" si="5"/>
        <v>5.8677438859102413E-2</v>
      </c>
      <c r="Q42" s="33">
        <f t="shared" si="6"/>
        <v>4.2019250499207135E-2</v>
      </c>
      <c r="S42" s="174">
        <f t="shared" si="29"/>
        <v>-0.24640409060989049</v>
      </c>
      <c r="T42" s="174">
        <f t="shared" si="30"/>
        <v>0.14432101277027853</v>
      </c>
      <c r="U42" s="174">
        <f t="shared" si="31"/>
        <v>-1.4055935992843355E-2</v>
      </c>
      <c r="V42" s="174">
        <f t="shared" si="32"/>
        <v>2.8591580098053467E-2</v>
      </c>
      <c r="W42" s="174">
        <f t="shared" si="33"/>
        <v>5.8677438859102413E-2</v>
      </c>
      <c r="X42" s="174">
        <f t="shared" si="34"/>
        <v>2.8869994875299461E-2</v>
      </c>
      <c r="Z42" s="33">
        <f t="shared" si="8"/>
        <v>0.39324885161312656</v>
      </c>
      <c r="AA42" s="60" t="str">
        <f t="shared" si="9"/>
        <v>Con</v>
      </c>
      <c r="AB42" s="33">
        <f t="shared" si="10"/>
        <v>0.11153699297827002</v>
      </c>
      <c r="AC42" s="33">
        <f t="shared" si="11"/>
        <v>0.28171185863485654</v>
      </c>
      <c r="AD42" s="60" t="str">
        <f t="shared" si="12"/>
        <v>Lab</v>
      </c>
      <c r="AF42" s="20" t="s">
        <v>1</v>
      </c>
      <c r="AG42" s="151" t="str">
        <f t="shared" si="21"/>
        <v>Con</v>
      </c>
      <c r="AH42" s="149" t="str">
        <f t="shared" si="13"/>
        <v>Hold</v>
      </c>
      <c r="AI42" s="149" t="str">
        <f t="shared" si="14"/>
        <v/>
      </c>
      <c r="AK42" s="33">
        <v>0.63965294222301705</v>
      </c>
      <c r="AL42" s="33">
        <v>0.137390845864578</v>
      </c>
      <c r="AM42" s="33">
        <v>0.15908053299269201</v>
      </c>
      <c r="AN42" s="33">
        <v>5.0726423295805297E-2</v>
      </c>
      <c r="AO42" s="33">
        <v>0</v>
      </c>
      <c r="AP42" s="86">
        <f t="shared" si="22"/>
        <v>1.3149255623907674E-2</v>
      </c>
    </row>
    <row r="43" spans="1:42" ht="19.95" customHeight="1">
      <c r="A43" s="132" t="s">
        <v>61</v>
      </c>
      <c r="B43" s="20" t="s">
        <v>20</v>
      </c>
      <c r="C43" s="20" t="s">
        <v>21</v>
      </c>
      <c r="D43" s="170">
        <f>('Eng19'!D43+'Eng19'!AD43+'Eng19'!AS43)+('Eng19'!E43+'Eng19'!AE43+'Eng19'!AT43)</f>
        <v>19844.020587396859</v>
      </c>
      <c r="E43" s="170">
        <f>('Eng19'!F43+'Eng19'!AF43+'Eng19'!AU43)+'Eng19'!G43+'Eng19'!AG43+'Eng19'!AV43</f>
        <v>22776.035094842737</v>
      </c>
      <c r="F43" s="170">
        <f>('Eng19'!H43+'Eng19'!AH43+'Eng19'!AW43)+('Eng19'!I43+'Eng19'!AI43+'Eng19'!AX43)</f>
        <v>2364.8437928296844</v>
      </c>
      <c r="G43" s="170">
        <f>('Eng19'!J43+'Eng19'!AJ43+'Eng19'!AY43)+('Eng19'!AZ43+'Eng19'!AK43+'Eng19'!K43)</f>
        <v>2648.7743003742817</v>
      </c>
      <c r="H43" s="170">
        <f>('Eng19'!L43+'Eng19'!AL43+'Eng19'!BA43)+('Eng19'!BB43+'Eng19'!AM43+'Eng19'!M43)</f>
        <v>2852.8104223021041</v>
      </c>
      <c r="I43" s="170">
        <f>('Eng19'!N43+'Eng19'!AN43+'Eng19'!BC43)+('Eng19'!BD43+'Eng19'!AO43+'Eng19'!O43)</f>
        <v>2042.6033166765628</v>
      </c>
      <c r="J43" s="188">
        <f t="shared" si="0"/>
        <v>52529.08751442223</v>
      </c>
      <c r="L43" s="33">
        <f t="shared" si="1"/>
        <v>0.37777204071836473</v>
      </c>
      <c r="M43" s="33">
        <f t="shared" si="2"/>
        <v>0.43358901082356355</v>
      </c>
      <c r="N43" s="33">
        <f t="shared" si="3"/>
        <v>4.5019700602649912E-2</v>
      </c>
      <c r="O43" s="33">
        <f t="shared" si="4"/>
        <v>5.0424906003688756E-2</v>
      </c>
      <c r="P43" s="33">
        <f t="shared" si="5"/>
        <v>5.430915626544712E-2</v>
      </c>
      <c r="Q43" s="33">
        <f t="shared" si="6"/>
        <v>3.8885185586285918E-2</v>
      </c>
      <c r="S43" s="174">
        <f t="shared" si="29"/>
        <v>-0.23670654286519427</v>
      </c>
      <c r="T43" s="174">
        <f t="shared" si="30"/>
        <v>0.13357693497409256</v>
      </c>
      <c r="U43" s="174">
        <f t="shared" si="31"/>
        <v>-4.3633565834937868E-3</v>
      </c>
      <c r="V43" s="174">
        <f t="shared" si="32"/>
        <v>2.6463060106454456E-2</v>
      </c>
      <c r="W43" s="174">
        <f t="shared" si="33"/>
        <v>5.430915626544712E-2</v>
      </c>
      <c r="X43" s="174">
        <f t="shared" si="34"/>
        <v>2.6720748102693835E-2</v>
      </c>
      <c r="Z43" s="33">
        <f t="shared" si="8"/>
        <v>0.43358901082356355</v>
      </c>
      <c r="AA43" s="60" t="str">
        <f t="shared" si="9"/>
        <v>Lab</v>
      </c>
      <c r="AB43" s="33">
        <f t="shared" si="10"/>
        <v>5.5816970105198815E-2</v>
      </c>
      <c r="AC43" s="33">
        <f t="shared" si="11"/>
        <v>0.37777204071836473</v>
      </c>
      <c r="AD43" s="60" t="str">
        <f t="shared" si="12"/>
        <v>Con</v>
      </c>
      <c r="AF43" s="20" t="s">
        <v>1</v>
      </c>
      <c r="AG43" s="151" t="str">
        <f t="shared" si="21"/>
        <v>Lab</v>
      </c>
      <c r="AH43" s="149" t="str">
        <f t="shared" si="13"/>
        <v>Gain from</v>
      </c>
      <c r="AI43" s="149" t="str">
        <f t="shared" si="14"/>
        <v>Con</v>
      </c>
      <c r="AK43" s="33">
        <v>0.614478583583559</v>
      </c>
      <c r="AL43" s="33">
        <v>0.30001207584947098</v>
      </c>
      <c r="AM43" s="33">
        <v>4.9383057186143699E-2</v>
      </c>
      <c r="AN43" s="33">
        <v>2.39618458972343E-2</v>
      </c>
      <c r="AO43" s="33">
        <v>0</v>
      </c>
      <c r="AP43" s="86">
        <f t="shared" si="22"/>
        <v>1.2164437483592083E-2</v>
      </c>
    </row>
    <row r="44" spans="1:42" ht="19.95" customHeight="1">
      <c r="A44" s="132" t="s">
        <v>62</v>
      </c>
      <c r="B44" s="20" t="s">
        <v>20</v>
      </c>
      <c r="C44" s="20" t="s">
        <v>21</v>
      </c>
      <c r="D44" s="170">
        <f>('Eng19'!D44+'Eng19'!AD44+'Eng19'!AS44)+('Eng19'!E44+'Eng19'!AE44+'Eng19'!AT44)</f>
        <v>21175.888167312591</v>
      </c>
      <c r="E44" s="170">
        <f>('Eng19'!F44+'Eng19'!AF44+'Eng19'!AU44)+'Eng19'!G44+'Eng19'!AG44+'Eng19'!AV44</f>
        <v>17830.50428795856</v>
      </c>
      <c r="F44" s="170">
        <f>('Eng19'!H44+'Eng19'!AH44+'Eng19'!AW44)+('Eng19'!I44+'Eng19'!AI44+'Eng19'!AX44)</f>
        <v>3496.9377415543922</v>
      </c>
      <c r="G44" s="170">
        <f>('Eng19'!J44+'Eng19'!AJ44+'Eng19'!AY44)+('Eng19'!AZ44+'Eng19'!AK44+'Eng19'!K44)</f>
        <v>2832.6269249405168</v>
      </c>
      <c r="H44" s="170">
        <f>('Eng19'!L44+'Eng19'!AL44+'Eng19'!BA44)+('Eng19'!BB44+'Eng19'!AM44+'Eng19'!M44)</f>
        <v>3065.5353459827602</v>
      </c>
      <c r="I44" s="170">
        <f>('Eng19'!N44+'Eng19'!AN44+'Eng19'!BC44)+('Eng19'!BD44+'Eng19'!AO44+'Eng19'!O44)</f>
        <v>3528.6217098959214</v>
      </c>
      <c r="J44" s="188">
        <f t="shared" si="0"/>
        <v>51930.114177644748</v>
      </c>
      <c r="L44" s="33">
        <f t="shared" si="1"/>
        <v>0.40777665334748175</v>
      </c>
      <c r="M44" s="33">
        <f t="shared" si="2"/>
        <v>0.34335576900453579</v>
      </c>
      <c r="N44" s="33">
        <f t="shared" si="3"/>
        <v>6.7339303926656477E-2</v>
      </c>
      <c r="O44" s="33">
        <f t="shared" si="4"/>
        <v>5.4546903464347214E-2</v>
      </c>
      <c r="P44" s="33">
        <f t="shared" si="5"/>
        <v>5.9031939261601586E-2</v>
      </c>
      <c r="Q44" s="33">
        <f t="shared" si="6"/>
        <v>6.7949430995377022E-2</v>
      </c>
      <c r="S44" s="174">
        <f t="shared" si="29"/>
        <v>-0.25550700282496824</v>
      </c>
      <c r="T44" s="174">
        <f t="shared" si="30"/>
        <v>0.14519292978149978</v>
      </c>
      <c r="U44" s="174">
        <f t="shared" si="31"/>
        <v>-6.5265959387336286E-3</v>
      </c>
      <c r="V44" s="174">
        <f t="shared" si="32"/>
        <v>2.8764316448683613E-2</v>
      </c>
      <c r="W44" s="174">
        <f t="shared" si="33"/>
        <v>5.9031939261601586E-2</v>
      </c>
      <c r="X44" s="174">
        <f t="shared" si="34"/>
        <v>2.9044413271916689E-2</v>
      </c>
      <c r="Z44" s="33">
        <f t="shared" si="8"/>
        <v>0.40777665334748175</v>
      </c>
      <c r="AA44" s="60" t="str">
        <f t="shared" si="9"/>
        <v>Con</v>
      </c>
      <c r="AB44" s="33">
        <f t="shared" si="10"/>
        <v>6.4420884342945961E-2</v>
      </c>
      <c r="AC44" s="33">
        <f t="shared" si="11"/>
        <v>0.34335576900453579</v>
      </c>
      <c r="AD44" s="60" t="str">
        <f t="shared" si="12"/>
        <v>Lab</v>
      </c>
      <c r="AF44" s="20" t="s">
        <v>1</v>
      </c>
      <c r="AG44" s="151" t="str">
        <f t="shared" si="21"/>
        <v>Con</v>
      </c>
      <c r="AH44" s="149" t="str">
        <f t="shared" si="13"/>
        <v>Hold</v>
      </c>
      <c r="AI44" s="149" t="str">
        <f t="shared" si="14"/>
        <v/>
      </c>
      <c r="AK44" s="33">
        <v>0.66328365617245</v>
      </c>
      <c r="AL44" s="33">
        <v>0.19816283922303601</v>
      </c>
      <c r="AM44" s="33">
        <v>7.3865899865390106E-2</v>
      </c>
      <c r="AN44" s="33">
        <v>2.5782587015663602E-2</v>
      </c>
      <c r="AO44" s="33">
        <v>0</v>
      </c>
      <c r="AP44" s="86">
        <f t="shared" si="22"/>
        <v>3.8905017723460333E-2</v>
      </c>
    </row>
    <row r="45" spans="1:42" ht="19.95" customHeight="1">
      <c r="A45" s="132" t="s">
        <v>63</v>
      </c>
      <c r="B45" s="20" t="s">
        <v>20</v>
      </c>
      <c r="C45" s="20" t="s">
        <v>21</v>
      </c>
      <c r="D45" s="170">
        <f>('Eng19'!D45+'Eng19'!AD45+'Eng19'!AS45)+('Eng19'!E45+'Eng19'!AE45+'Eng19'!AT45)</f>
        <v>17945.91187208765</v>
      </c>
      <c r="E45" s="170">
        <f>('Eng19'!F45+'Eng19'!AF45+'Eng19'!AU45)+'Eng19'!G45+'Eng19'!AG45+'Eng19'!AV45</f>
        <v>18414.101230971835</v>
      </c>
      <c r="F45" s="170">
        <f>('Eng19'!H45+'Eng19'!AH45+'Eng19'!AW45)+('Eng19'!I45+'Eng19'!AI45+'Eng19'!AX45)</f>
        <v>2938.1330247234091</v>
      </c>
      <c r="G45" s="170">
        <f>('Eng19'!J45+'Eng19'!AJ45+'Eng19'!AY45)+('Eng19'!AZ45+'Eng19'!AK45+'Eng19'!K45)</f>
        <v>2702.5068563489231</v>
      </c>
      <c r="H45" s="170">
        <f>('Eng19'!L45+'Eng19'!AL45+'Eng19'!BA45)+('Eng19'!BB45+'Eng19'!AM45+'Eng19'!M45)</f>
        <v>2597.3917189965696</v>
      </c>
      <c r="I45" s="170">
        <f>('Eng19'!N45+'Eng19'!AN45+'Eng19'!BC45)+('Eng19'!BD45+'Eng19'!AO45+'Eng19'!O45)</f>
        <v>1277.9474884143272</v>
      </c>
      <c r="J45" s="188">
        <f t="shared" si="0"/>
        <v>45875.992191542719</v>
      </c>
      <c r="L45" s="33">
        <f t="shared" si="1"/>
        <v>0.39118307887836801</v>
      </c>
      <c r="M45" s="33">
        <f t="shared" si="2"/>
        <v>0.40138862074282267</v>
      </c>
      <c r="N45" s="33">
        <f t="shared" si="3"/>
        <v>6.4045111274237607E-2</v>
      </c>
      <c r="O45" s="33">
        <f t="shared" si="4"/>
        <v>5.8908957109098402E-2</v>
      </c>
      <c r="P45" s="33">
        <f t="shared" si="5"/>
        <v>5.661766852151922E-2</v>
      </c>
      <c r="Q45" s="33">
        <f t="shared" si="6"/>
        <v>2.7856563473953985E-2</v>
      </c>
      <c r="S45" s="174">
        <f t="shared" si="29"/>
        <v>-0.24510970704074098</v>
      </c>
      <c r="T45" s="174">
        <f t="shared" si="30"/>
        <v>0.13925487241081369</v>
      </c>
      <c r="U45" s="174">
        <f t="shared" si="31"/>
        <v>-6.2073193330520887E-3</v>
      </c>
      <c r="V45" s="174">
        <f t="shared" si="32"/>
        <v>2.7587921967506604E-2</v>
      </c>
      <c r="W45" s="174">
        <f t="shared" si="33"/>
        <v>5.661766852151922E-2</v>
      </c>
      <c r="X45" s="174">
        <f t="shared" si="34"/>
        <v>2.7856563473953985E-2</v>
      </c>
      <c r="Z45" s="33">
        <f t="shared" si="8"/>
        <v>0.40138862074282267</v>
      </c>
      <c r="AA45" s="60" t="str">
        <f t="shared" si="9"/>
        <v>Lab</v>
      </c>
      <c r="AB45" s="33">
        <f t="shared" si="10"/>
        <v>1.0205541864454659E-2</v>
      </c>
      <c r="AC45" s="33">
        <f t="shared" si="11"/>
        <v>0.39118307887836801</v>
      </c>
      <c r="AD45" s="60" t="str">
        <f t="shared" si="12"/>
        <v>Con</v>
      </c>
      <c r="AF45" s="20" t="s">
        <v>1</v>
      </c>
      <c r="AG45" s="151" t="str">
        <f t="shared" si="21"/>
        <v>Lab</v>
      </c>
      <c r="AH45" s="149" t="str">
        <f t="shared" si="13"/>
        <v>Gain from</v>
      </c>
      <c r="AI45" s="149" t="str">
        <f t="shared" si="14"/>
        <v>Con</v>
      </c>
      <c r="AK45" s="33">
        <v>0.63629278591910898</v>
      </c>
      <c r="AL45" s="33">
        <v>0.26213374833200898</v>
      </c>
      <c r="AM45" s="33">
        <v>7.0252430607289695E-2</v>
      </c>
      <c r="AN45" s="33">
        <v>3.1321035141591798E-2</v>
      </c>
      <c r="AO45" s="33">
        <v>0</v>
      </c>
      <c r="AP45" s="86">
        <f t="shared" si="22"/>
        <v>0</v>
      </c>
    </row>
    <row r="46" spans="1:42" ht="19.95" customHeight="1">
      <c r="A46" s="132" t="s">
        <v>64</v>
      </c>
      <c r="B46" s="20" t="s">
        <v>20</v>
      </c>
      <c r="C46" s="20" t="s">
        <v>21</v>
      </c>
      <c r="D46" s="170">
        <f>('Eng19'!D46+'Eng19'!AD46+'Eng19'!AS46)+('Eng19'!E46+'Eng19'!AE46+'Eng19'!AT46)</f>
        <v>22954.831678725568</v>
      </c>
      <c r="E46" s="170">
        <f>('Eng19'!F46+'Eng19'!AF46+'Eng19'!AU46)+'Eng19'!G46+'Eng19'!AG46+'Eng19'!AV46</f>
        <v>14627.612049187534</v>
      </c>
      <c r="F46" s="170">
        <f>('Eng19'!H46+'Eng19'!AH46+'Eng19'!AW46)+('Eng19'!I46+'Eng19'!AI46+'Eng19'!AX46)</f>
        <v>2940.0475125765229</v>
      </c>
      <c r="G46" s="170">
        <f>('Eng19'!J46+'Eng19'!AJ46+'Eng19'!AY46)+('Eng19'!AZ46+'Eng19'!AK46+'Eng19'!K46)</f>
        <v>3223.1693471354711</v>
      </c>
      <c r="H46" s="170">
        <f>('Eng19'!L46+'Eng19'!AL46+'Eng19'!BA46)+('Eng19'!BB46+'Eng19'!AM46+'Eng19'!M46)</f>
        <v>3304.4908009744713</v>
      </c>
      <c r="I46" s="170">
        <f>('Eng19'!N46+'Eng19'!AN46+'Eng19'!BC46)+('Eng19'!BD46+'Eng19'!AO46+'Eng19'!O46)</f>
        <v>2128.8486114004395</v>
      </c>
      <c r="J46" s="188">
        <f t="shared" si="0"/>
        <v>49179.000000000007</v>
      </c>
      <c r="L46" s="33">
        <f t="shared" si="1"/>
        <v>0.46676084667694678</v>
      </c>
      <c r="M46" s="33">
        <f t="shared" si="2"/>
        <v>0.29743614244265909</v>
      </c>
      <c r="N46" s="33">
        <f t="shared" si="3"/>
        <v>5.9782580218721862E-2</v>
      </c>
      <c r="O46" s="33">
        <f t="shared" si="4"/>
        <v>6.5539546292837814E-2</v>
      </c>
      <c r="P46" s="33">
        <f t="shared" si="5"/>
        <v>6.7193127167581093E-2</v>
      </c>
      <c r="Q46" s="33">
        <f t="shared" si="6"/>
        <v>4.3287757201253364E-2</v>
      </c>
      <c r="S46" s="174">
        <f t="shared" si="29"/>
        <v>-0.29246565243852923</v>
      </c>
      <c r="T46" s="174">
        <f t="shared" si="30"/>
        <v>0.1652659071796401</v>
      </c>
      <c r="U46" s="174">
        <f t="shared" si="31"/>
        <v>-5.794190354083642E-3</v>
      </c>
      <c r="V46" s="174">
        <f t="shared" si="32"/>
        <v>3.2740994065261014E-2</v>
      </c>
      <c r="W46" s="174">
        <f t="shared" si="33"/>
        <v>6.7193127167581093E-2</v>
      </c>
      <c r="X46" s="174">
        <f t="shared" si="34"/>
        <v>3.3059814380130649E-2</v>
      </c>
      <c r="Z46" s="33">
        <f t="shared" si="8"/>
        <v>0.46676084667694678</v>
      </c>
      <c r="AA46" s="60" t="str">
        <f t="shared" si="9"/>
        <v>Con</v>
      </c>
      <c r="AB46" s="33">
        <f t="shared" si="10"/>
        <v>0.16932470423428769</v>
      </c>
      <c r="AC46" s="33">
        <f t="shared" si="11"/>
        <v>0.29743614244265909</v>
      </c>
      <c r="AD46" s="60" t="str">
        <f t="shared" si="12"/>
        <v>Lab</v>
      </c>
      <c r="AF46" s="20" t="s">
        <v>1</v>
      </c>
      <c r="AG46" s="151" t="str">
        <f t="shared" si="21"/>
        <v>Con</v>
      </c>
      <c r="AH46" s="149" t="str">
        <f t="shared" si="13"/>
        <v>Hold</v>
      </c>
      <c r="AI46" s="149" t="str">
        <f t="shared" si="14"/>
        <v/>
      </c>
      <c r="AK46" s="33">
        <v>0.75922649911547602</v>
      </c>
      <c r="AL46" s="33">
        <v>0.13217023526301899</v>
      </c>
      <c r="AM46" s="33">
        <v>6.5576770572805504E-2</v>
      </c>
      <c r="AN46" s="33">
        <v>3.2798552227576799E-2</v>
      </c>
      <c r="AO46" s="33">
        <v>0</v>
      </c>
      <c r="AP46" s="86">
        <f t="shared" si="22"/>
        <v>1.0227942821122715E-2</v>
      </c>
    </row>
    <row r="47" spans="1:42" ht="19.95" customHeight="1">
      <c r="A47" s="132" t="s">
        <v>65</v>
      </c>
      <c r="B47" s="20" t="s">
        <v>20</v>
      </c>
      <c r="C47" s="20" t="s">
        <v>21</v>
      </c>
      <c r="D47" s="170">
        <f>('Eng19'!D47+'Eng19'!AD47+'Eng19'!AS47)+('Eng19'!E47+'Eng19'!AE47+'Eng19'!AT47)</f>
        <v>21002.869372788104</v>
      </c>
      <c r="E47" s="170">
        <f>('Eng19'!F47+'Eng19'!AF47+'Eng19'!AU47)+'Eng19'!G47+'Eng19'!AG47+'Eng19'!AV47</f>
        <v>18089.772370749204</v>
      </c>
      <c r="F47" s="170">
        <f>('Eng19'!H47+'Eng19'!AH47+'Eng19'!AW47)+('Eng19'!I47+'Eng19'!AI47+'Eng19'!AX47)</f>
        <v>5442.4024055410009</v>
      </c>
      <c r="G47" s="170">
        <f>('Eng19'!J47+'Eng19'!AJ47+'Eng19'!AY47)+('Eng19'!AZ47+'Eng19'!AK47+'Eng19'!K47)</f>
        <v>3933.0711433320921</v>
      </c>
      <c r="H47" s="170">
        <f>('Eng19'!L47+'Eng19'!AL47+'Eng19'!BA47)+('Eng19'!BB47+'Eng19'!AM47+'Eng19'!M47)</f>
        <v>3083.5908060748088</v>
      </c>
      <c r="I47" s="170">
        <f>('Eng19'!N47+'Eng19'!AN47+'Eng19'!BC47)+('Eng19'!BD47+'Eng19'!AO47+'Eng19'!O47)</f>
        <v>1554.02529479651</v>
      </c>
      <c r="J47" s="188">
        <f t="shared" si="0"/>
        <v>53105.731393281727</v>
      </c>
      <c r="L47" s="33">
        <f t="shared" si="1"/>
        <v>0.39549157542428881</v>
      </c>
      <c r="M47" s="33">
        <f t="shared" si="2"/>
        <v>0.34063691236606708</v>
      </c>
      <c r="N47" s="33">
        <f t="shared" si="3"/>
        <v>0.1024823924415342</v>
      </c>
      <c r="O47" s="33">
        <f t="shared" si="4"/>
        <v>7.4061142557386092E-2</v>
      </c>
      <c r="P47" s="33">
        <f t="shared" si="5"/>
        <v>5.806512263693079E-2</v>
      </c>
      <c r="Q47" s="33">
        <f t="shared" si="6"/>
        <v>2.9262854573792876E-2</v>
      </c>
      <c r="S47" s="174">
        <f t="shared" si="29"/>
        <v>-0.24780934918575515</v>
      </c>
      <c r="T47" s="174">
        <f t="shared" si="30"/>
        <v>0.14281498082618307</v>
      </c>
      <c r="U47" s="174">
        <f t="shared" si="31"/>
        <v>-9.9327009235068014E-3</v>
      </c>
      <c r="V47" s="174">
        <f t="shared" si="32"/>
        <v>2.8293218604233089E-2</v>
      </c>
      <c r="W47" s="174">
        <f t="shared" si="33"/>
        <v>5.806512263693079E-2</v>
      </c>
      <c r="X47" s="174">
        <f t="shared" si="34"/>
        <v>2.8568728041914817E-2</v>
      </c>
      <c r="Z47" s="33">
        <f t="shared" si="8"/>
        <v>0.39549157542428881</v>
      </c>
      <c r="AA47" s="60" t="str">
        <f t="shared" si="9"/>
        <v>Con</v>
      </c>
      <c r="AB47" s="33">
        <f t="shared" si="10"/>
        <v>5.4854663058221731E-2</v>
      </c>
      <c r="AC47" s="33">
        <f t="shared" si="11"/>
        <v>0.34063691236606708</v>
      </c>
      <c r="AD47" s="60" t="str">
        <f t="shared" si="12"/>
        <v>Lab</v>
      </c>
      <c r="AF47" s="20" t="s">
        <v>1</v>
      </c>
      <c r="AG47" s="151" t="str">
        <f t="shared" si="21"/>
        <v>Con</v>
      </c>
      <c r="AH47" s="149" t="str">
        <f t="shared" si="13"/>
        <v>Hold</v>
      </c>
      <c r="AI47" s="149" t="str">
        <f t="shared" si="14"/>
        <v/>
      </c>
      <c r="AK47" s="33">
        <v>0.64330092461004396</v>
      </c>
      <c r="AL47" s="33">
        <v>0.19782193153988401</v>
      </c>
      <c r="AM47" s="33">
        <v>0.11241509336504101</v>
      </c>
      <c r="AN47" s="33">
        <v>4.5767923953153003E-2</v>
      </c>
      <c r="AO47" s="33">
        <v>0</v>
      </c>
      <c r="AP47" s="86">
        <f t="shared" si="22"/>
        <v>6.9412653187805873E-4</v>
      </c>
    </row>
    <row r="48" spans="1:42" ht="19.95" customHeight="1">
      <c r="A48" s="132" t="s">
        <v>66</v>
      </c>
      <c r="B48" s="20" t="s">
        <v>20</v>
      </c>
      <c r="C48" s="20" t="s">
        <v>21</v>
      </c>
      <c r="D48" s="170">
        <f>('Eng19'!D48+'Eng19'!AD48+'Eng19'!AS48)+('Eng19'!E48+'Eng19'!AE48+'Eng19'!AT48)</f>
        <v>22046.47186809242</v>
      </c>
      <c r="E48" s="170">
        <f>('Eng19'!F48+'Eng19'!AF48+'Eng19'!AU48)+'Eng19'!G48+'Eng19'!AG48+'Eng19'!AV48</f>
        <v>17411.886020803337</v>
      </c>
      <c r="F48" s="170">
        <f>('Eng19'!H48+'Eng19'!AH48+'Eng19'!AW48)+('Eng19'!I48+'Eng19'!AI48+'Eng19'!AX48)</f>
        <v>6643.0607114023605</v>
      </c>
      <c r="G48" s="170">
        <f>('Eng19'!J48+'Eng19'!AJ48+'Eng19'!AY48)+('Eng19'!AZ48+'Eng19'!AK48+'Eng19'!K48)</f>
        <v>3862.520792085289</v>
      </c>
      <c r="H48" s="170">
        <f>('Eng19'!L48+'Eng19'!AL48+'Eng19'!BA48)+('Eng19'!BB48+'Eng19'!AM48+'Eng19'!M48)</f>
        <v>3257.1214217411516</v>
      </c>
      <c r="I48" s="170">
        <f>('Eng19'!N48+'Eng19'!AN48+'Eng19'!BC48)+('Eng19'!BD48+'Eng19'!AO48+'Eng19'!O48)</f>
        <v>2021.7807192532068</v>
      </c>
      <c r="J48" s="188">
        <f t="shared" si="0"/>
        <v>55242.841533377767</v>
      </c>
      <c r="L48" s="33">
        <f t="shared" si="1"/>
        <v>0.39908287220837335</v>
      </c>
      <c r="M48" s="33">
        <f t="shared" si="2"/>
        <v>0.31518809564281847</v>
      </c>
      <c r="N48" s="33">
        <f t="shared" si="3"/>
        <v>0.12025197341430416</v>
      </c>
      <c r="O48" s="33">
        <f t="shared" si="4"/>
        <v>6.9918937637405046E-2</v>
      </c>
      <c r="P48" s="33">
        <f t="shared" si="5"/>
        <v>5.8960063083887466E-2</v>
      </c>
      <c r="Q48" s="33">
        <f t="shared" si="6"/>
        <v>3.6598058013211456E-2</v>
      </c>
      <c r="S48" s="174">
        <f t="shared" si="29"/>
        <v>-0.25005960424578366</v>
      </c>
      <c r="T48" s="174">
        <f t="shared" si="30"/>
        <v>0.14501614560408146</v>
      </c>
      <c r="U48" s="174">
        <f t="shared" si="31"/>
        <v>-1.1654947341975835E-2</v>
      </c>
      <c r="V48" s="174">
        <f t="shared" si="32"/>
        <v>2.8729293558588047E-2</v>
      </c>
      <c r="W48" s="174">
        <f t="shared" si="33"/>
        <v>5.8960063083887466E-2</v>
      </c>
      <c r="X48" s="174">
        <f t="shared" si="34"/>
        <v>2.9009049341202388E-2</v>
      </c>
      <c r="Z48" s="33">
        <f t="shared" si="8"/>
        <v>0.39908287220837335</v>
      </c>
      <c r="AA48" s="60" t="str">
        <f t="shared" si="9"/>
        <v>Con</v>
      </c>
      <c r="AB48" s="33">
        <f t="shared" si="10"/>
        <v>8.3894776565554885E-2</v>
      </c>
      <c r="AC48" s="33">
        <f t="shared" si="11"/>
        <v>0.31518809564281847</v>
      </c>
      <c r="AD48" s="60" t="str">
        <f t="shared" si="12"/>
        <v>Lab</v>
      </c>
      <c r="AF48" s="20" t="s">
        <v>1</v>
      </c>
      <c r="AG48" s="151" t="str">
        <f t="shared" si="21"/>
        <v>Con</v>
      </c>
      <c r="AH48" s="149" t="str">
        <f t="shared" si="13"/>
        <v>Hold</v>
      </c>
      <c r="AI48" s="149" t="str">
        <f t="shared" si="14"/>
        <v/>
      </c>
      <c r="AK48" s="33">
        <v>0.64914247645415701</v>
      </c>
      <c r="AL48" s="33">
        <v>0.170171950038737</v>
      </c>
      <c r="AM48" s="33">
        <v>0.13190692075627999</v>
      </c>
      <c r="AN48" s="33">
        <v>4.1189644078816999E-2</v>
      </c>
      <c r="AO48" s="33">
        <v>0</v>
      </c>
      <c r="AP48" s="86">
        <f t="shared" si="22"/>
        <v>7.5890086720090677E-3</v>
      </c>
    </row>
    <row r="49" spans="1:42" ht="19.95" customHeight="1">
      <c r="A49" s="132" t="s">
        <v>67</v>
      </c>
      <c r="B49" s="20" t="s">
        <v>20</v>
      </c>
      <c r="C49" s="20" t="s">
        <v>21</v>
      </c>
      <c r="D49" s="170">
        <f>('Eng19'!D49+'Eng19'!AD49+'Eng19'!AS49)+('Eng19'!E49+'Eng19'!AE49+'Eng19'!AT49)</f>
        <v>18892.409284891379</v>
      </c>
      <c r="E49" s="170">
        <f>('Eng19'!F49+'Eng19'!AF49+'Eng19'!AU49)+'Eng19'!G49+'Eng19'!AG49+'Eng19'!AV49</f>
        <v>21421.112822450857</v>
      </c>
      <c r="F49" s="170">
        <f>('Eng19'!H49+'Eng19'!AH49+'Eng19'!AW49)+('Eng19'!I49+'Eng19'!AI49+'Eng19'!AX49)</f>
        <v>2907.6426151881114</v>
      </c>
      <c r="G49" s="170">
        <f>('Eng19'!J49+'Eng19'!AJ49+'Eng19'!AY49)+('Eng19'!AZ49+'Eng19'!AK49+'Eng19'!K49)</f>
        <v>2828.0756439864376</v>
      </c>
      <c r="H49" s="170">
        <f>('Eng19'!L49+'Eng19'!AL49+'Eng19'!BA49)+('Eng19'!BB49+'Eng19'!AM49+'Eng19'!M49)</f>
        <v>2730.333195652107</v>
      </c>
      <c r="I49" s="170">
        <f>('Eng19'!N49+'Eng19'!AN49+'Eng19'!BC49)+('Eng19'!BD49+'Eng19'!AO49+'Eng19'!O49)</f>
        <v>1343.3562694447328</v>
      </c>
      <c r="J49" s="188">
        <f t="shared" si="0"/>
        <v>50122.929831613619</v>
      </c>
      <c r="L49" s="33">
        <f t="shared" si="1"/>
        <v>0.37692148779729806</v>
      </c>
      <c r="M49" s="33">
        <f t="shared" si="2"/>
        <v>0.42737152226365061</v>
      </c>
      <c r="N49" s="33">
        <f t="shared" si="3"/>
        <v>5.8010228551208874E-2</v>
      </c>
      <c r="O49" s="33">
        <f t="shared" si="4"/>
        <v>5.6422791993350499E-2</v>
      </c>
      <c r="P49" s="33">
        <f t="shared" si="5"/>
        <v>5.4472737424260197E-2</v>
      </c>
      <c r="Q49" s="33">
        <f t="shared" si="6"/>
        <v>2.6801231970231893E-2</v>
      </c>
      <c r="S49" s="174">
        <f t="shared" si="29"/>
        <v>-0.23617359860312992</v>
      </c>
      <c r="T49" s="174">
        <f t="shared" si="30"/>
        <v>0.13397927357252359</v>
      </c>
      <c r="U49" s="174">
        <f t="shared" si="31"/>
        <v>-5.622412172239126E-3</v>
      </c>
      <c r="V49" s="174">
        <f t="shared" si="32"/>
        <v>2.65427678083528E-2</v>
      </c>
      <c r="W49" s="174">
        <f t="shared" si="33"/>
        <v>5.4472737424260197E-2</v>
      </c>
      <c r="X49" s="174">
        <f t="shared" si="34"/>
        <v>2.6801231970231893E-2</v>
      </c>
      <c r="Z49" s="33">
        <f t="shared" si="8"/>
        <v>0.42737152226365061</v>
      </c>
      <c r="AA49" s="60" t="str">
        <f t="shared" si="9"/>
        <v>Lab</v>
      </c>
      <c r="AB49" s="33">
        <f t="shared" si="10"/>
        <v>5.0450034466352545E-2</v>
      </c>
      <c r="AC49" s="33">
        <f t="shared" si="11"/>
        <v>0.37692148779729806</v>
      </c>
      <c r="AD49" s="60" t="str">
        <f t="shared" si="12"/>
        <v>Con</v>
      </c>
      <c r="AF49" s="20" t="s">
        <v>1</v>
      </c>
      <c r="AG49" s="151" t="str">
        <f t="shared" si="21"/>
        <v>Lab</v>
      </c>
      <c r="AH49" s="149" t="str">
        <f t="shared" si="13"/>
        <v>Gain from</v>
      </c>
      <c r="AI49" s="149" t="str">
        <f t="shared" si="14"/>
        <v>Con</v>
      </c>
      <c r="AK49" s="33">
        <v>0.61309508640042798</v>
      </c>
      <c r="AL49" s="33">
        <v>0.29339224869112701</v>
      </c>
      <c r="AM49" s="33">
        <v>6.3632640723448E-2</v>
      </c>
      <c r="AN49" s="33">
        <v>2.9880024184997699E-2</v>
      </c>
      <c r="AO49" s="33">
        <v>0</v>
      </c>
      <c r="AP49" s="86">
        <f t="shared" si="22"/>
        <v>0</v>
      </c>
    </row>
    <row r="50" spans="1:42" ht="19.95" customHeight="1">
      <c r="A50" s="132" t="s">
        <v>68</v>
      </c>
      <c r="B50" s="20" t="s">
        <v>69</v>
      </c>
      <c r="C50" s="20" t="s">
        <v>21</v>
      </c>
      <c r="D50" s="170">
        <f>('Eng19'!D50+'Eng19'!AD50+'Eng19'!AS50)+('Eng19'!E50+'Eng19'!AE50+'Eng19'!AT50)</f>
        <v>19079.170826834867</v>
      </c>
      <c r="E50" s="170">
        <f>('Eng19'!F50+'Eng19'!AF50+'Eng19'!AU50)+'Eng19'!G50+'Eng19'!AG50+'Eng19'!AV50</f>
        <v>17293.332036351472</v>
      </c>
      <c r="F50" s="170">
        <f>('Eng19'!H50+'Eng19'!AH50+'Eng19'!AW50)+('Eng19'!I50+'Eng19'!AI50+'Eng19'!AX50)</f>
        <v>3543.9111725848488</v>
      </c>
      <c r="G50" s="170">
        <f>('Eng19'!J50+'Eng19'!AJ50+'Eng19'!AY50)+('Eng19'!AZ50+'Eng19'!AK50+'Eng19'!K50)</f>
        <v>2745.0166866196114</v>
      </c>
      <c r="H50" s="170">
        <f>('Eng19'!L50+'Eng19'!AL50+'Eng19'!BA50)+('Eng19'!BB50+'Eng19'!AM50+'Eng19'!M50)</f>
        <v>2770.5891495406831</v>
      </c>
      <c r="I50" s="170">
        <f>('Eng19'!N50+'Eng19'!AN50+'Eng19'!BC50)+('Eng19'!BD50+'Eng19'!AO50+'Eng19'!O50)</f>
        <v>1798.2053038541517</v>
      </c>
      <c r="J50" s="188">
        <f t="shared" si="0"/>
        <v>47230.225175785628</v>
      </c>
      <c r="L50" s="33">
        <f t="shared" si="1"/>
        <v>0.40396103884375573</v>
      </c>
      <c r="M50" s="33">
        <f t="shared" si="2"/>
        <v>0.36614968427500866</v>
      </c>
      <c r="N50" s="33">
        <f t="shared" si="3"/>
        <v>7.5034814240135569E-2</v>
      </c>
      <c r="O50" s="33">
        <f t="shared" si="4"/>
        <v>5.8119915295829432E-2</v>
      </c>
      <c r="P50" s="33">
        <f t="shared" si="5"/>
        <v>5.8661358044109664E-2</v>
      </c>
      <c r="Q50" s="33">
        <f t="shared" si="6"/>
        <v>3.8073189301161117E-2</v>
      </c>
      <c r="S50" s="174">
        <f t="shared" si="29"/>
        <v>-0.25311619349888331</v>
      </c>
      <c r="T50" s="174">
        <f t="shared" si="30"/>
        <v>0.14428146095017466</v>
      </c>
      <c r="U50" s="174">
        <f t="shared" si="31"/>
        <v>-7.2724528667046373E-3</v>
      </c>
      <c r="V50" s="174">
        <f t="shared" si="32"/>
        <v>2.8583744447438032E-2</v>
      </c>
      <c r="W50" s="174">
        <f t="shared" si="33"/>
        <v>5.8661358044109664E-2</v>
      </c>
      <c r="X50" s="174">
        <f t="shared" si="34"/>
        <v>2.8862082923865842E-2</v>
      </c>
      <c r="Z50" s="33">
        <f t="shared" si="8"/>
        <v>0.40396103884375573</v>
      </c>
      <c r="AA50" s="60" t="str">
        <f t="shared" si="9"/>
        <v>Con</v>
      </c>
      <c r="AB50" s="33">
        <f t="shared" si="10"/>
        <v>3.7811354568747069E-2</v>
      </c>
      <c r="AC50" s="33">
        <f t="shared" si="11"/>
        <v>0.36614968427500866</v>
      </c>
      <c r="AD50" s="60" t="str">
        <f t="shared" si="12"/>
        <v>Lab</v>
      </c>
      <c r="AF50" s="20" t="s">
        <v>1</v>
      </c>
      <c r="AG50" s="151" t="str">
        <f t="shared" si="21"/>
        <v>Con</v>
      </c>
      <c r="AH50" s="149" t="str">
        <f t="shared" si="13"/>
        <v>Hold</v>
      </c>
      <c r="AI50" s="149" t="str">
        <f t="shared" si="14"/>
        <v/>
      </c>
      <c r="AK50" s="33">
        <v>0.65707723234263904</v>
      </c>
      <c r="AL50" s="33">
        <v>0.221868223324834</v>
      </c>
      <c r="AM50" s="33">
        <v>8.2307267106840207E-2</v>
      </c>
      <c r="AN50" s="33">
        <v>2.9536170848391399E-2</v>
      </c>
      <c r="AO50" s="33">
        <v>0</v>
      </c>
      <c r="AP50" s="86">
        <f t="shared" si="22"/>
        <v>9.211106377295275E-3</v>
      </c>
    </row>
    <row r="51" spans="1:42" ht="19.95" customHeight="1">
      <c r="A51" s="132" t="s">
        <v>70</v>
      </c>
      <c r="B51" s="20" t="s">
        <v>69</v>
      </c>
      <c r="C51" s="20" t="s">
        <v>21</v>
      </c>
      <c r="D51" s="170">
        <f>('Eng19'!D51+'Eng19'!AD51+'Eng19'!AS51)+('Eng19'!E51+'Eng19'!AE51+'Eng19'!AT51)</f>
        <v>12661.860433424099</v>
      </c>
      <c r="E51" s="170">
        <f>('Eng19'!F51+'Eng19'!AF51+'Eng19'!AU51)+'Eng19'!G51+'Eng19'!AG51+'Eng19'!AV51</f>
        <v>25279.740955004483</v>
      </c>
      <c r="F51" s="170">
        <f>('Eng19'!H51+'Eng19'!AH51+'Eng19'!AW51)+('Eng19'!I51+'Eng19'!AI51+'Eng19'!AX51)</f>
        <v>4181.5776520079262</v>
      </c>
      <c r="G51" s="170">
        <f>('Eng19'!J51+'Eng19'!AJ51+'Eng19'!AY51)+('Eng19'!AZ51+'Eng19'!AK51+'Eng19'!K51)</f>
        <v>1864.2922586723553</v>
      </c>
      <c r="H51" s="170">
        <f>('Eng19'!L51+'Eng19'!AL51+'Eng19'!BA51)+('Eng19'!BB51+'Eng19'!AM51+'Eng19'!M51)</f>
        <v>2772.2989660057501</v>
      </c>
      <c r="I51" s="170">
        <f>('Eng19'!N51+'Eng19'!AN51+'Eng19'!BC51)+('Eng19'!BD51+'Eng19'!AO51+'Eng19'!O51)</f>
        <v>982.87769674293759</v>
      </c>
      <c r="J51" s="188">
        <f t="shared" si="0"/>
        <v>47742.647961857547</v>
      </c>
      <c r="L51" s="33">
        <f t="shared" si="1"/>
        <v>0.26521068633520045</v>
      </c>
      <c r="M51" s="33">
        <f t="shared" si="2"/>
        <v>0.52950018556157419</v>
      </c>
      <c r="N51" s="33">
        <f t="shared" si="3"/>
        <v>8.7585792378936822E-2</v>
      </c>
      <c r="O51" s="33">
        <f t="shared" si="4"/>
        <v>3.9048782132104859E-2</v>
      </c>
      <c r="P51" s="33">
        <f t="shared" si="5"/>
        <v>5.8067557715286114E-2</v>
      </c>
      <c r="Q51" s="33">
        <f t="shared" si="6"/>
        <v>2.0586995876897655E-2</v>
      </c>
      <c r="S51" s="174">
        <f t="shared" si="29"/>
        <v>-0.16403603773462055</v>
      </c>
      <c r="T51" s="174">
        <f t="shared" si="30"/>
        <v>9.4989420239713185E-2</v>
      </c>
      <c r="U51" s="174">
        <f t="shared" si="31"/>
        <v>-9.5052553323313749E-3</v>
      </c>
      <c r="V51" s="174">
        <f t="shared" si="32"/>
        <v>1.8963438797230659E-2</v>
      </c>
      <c r="W51" s="174">
        <f t="shared" si="33"/>
        <v>3.9151442922470713E-2</v>
      </c>
      <c r="X51" s="174">
        <f t="shared" si="34"/>
        <v>2.0436991107537487E-2</v>
      </c>
      <c r="Z51" s="33">
        <f t="shared" si="8"/>
        <v>0.52950018556157419</v>
      </c>
      <c r="AA51" s="60" t="str">
        <f t="shared" si="9"/>
        <v>Lab</v>
      </c>
      <c r="AB51" s="33">
        <f t="shared" si="10"/>
        <v>0.26428949922637374</v>
      </c>
      <c r="AC51" s="33">
        <f t="shared" si="11"/>
        <v>0.26521068633520045</v>
      </c>
      <c r="AD51" s="60" t="str">
        <f t="shared" si="12"/>
        <v>Con</v>
      </c>
      <c r="AF51" s="20" t="s">
        <v>2</v>
      </c>
      <c r="AG51" s="151" t="str">
        <f t="shared" si="21"/>
        <v>Lab</v>
      </c>
      <c r="AH51" s="149" t="str">
        <f t="shared" si="13"/>
        <v>Hold</v>
      </c>
      <c r="AI51" s="149" t="str">
        <f t="shared" si="14"/>
        <v/>
      </c>
      <c r="AK51" s="33">
        <v>0.42924672406982101</v>
      </c>
      <c r="AL51" s="33">
        <v>0.434510765321861</v>
      </c>
      <c r="AM51" s="33">
        <v>9.7091047711268197E-2</v>
      </c>
      <c r="AN51" s="33">
        <v>2.00853433348742E-2</v>
      </c>
      <c r="AO51" s="33">
        <v>1.8916114792815401E-2</v>
      </c>
      <c r="AP51" s="86">
        <f t="shared" si="22"/>
        <v>1.5000476936016804E-4</v>
      </c>
    </row>
    <row r="52" spans="1:42" ht="19.95" customHeight="1">
      <c r="A52" s="132" t="s">
        <v>71</v>
      </c>
      <c r="B52" s="20" t="s">
        <v>69</v>
      </c>
      <c r="C52" s="20" t="s">
        <v>21</v>
      </c>
      <c r="D52" s="170">
        <f>('Eng19'!D52+'Eng19'!AD52+'Eng19'!AS52)+('Eng19'!E52+'Eng19'!AE52+'Eng19'!AT52)</f>
        <v>21190.334692294171</v>
      </c>
      <c r="E52" s="170">
        <f>('Eng19'!F52+'Eng19'!AF52+'Eng19'!AU52)+'Eng19'!G52+'Eng19'!AG52+'Eng19'!AV52</f>
        <v>17037.38494138802</v>
      </c>
      <c r="F52" s="170">
        <f>('Eng19'!H52+'Eng19'!AH52+'Eng19'!AW52)+('Eng19'!I52+'Eng19'!AI52+'Eng19'!AX52)</f>
        <v>4965.1986244573945</v>
      </c>
      <c r="G52" s="170">
        <f>('Eng19'!J52+'Eng19'!AJ52+'Eng19'!AY52)+('Eng19'!AZ52+'Eng19'!AK52+'Eng19'!K52)</f>
        <v>1861.1365868867506</v>
      </c>
      <c r="H52" s="170">
        <f>('Eng19'!L52+'Eng19'!AL52+'Eng19'!BA52)+('Eng19'!BB52+'Eng19'!AM52+'Eng19'!M52)</f>
        <v>3099.6337176716461</v>
      </c>
      <c r="I52" s="170">
        <f>('Eng19'!N52+'Eng19'!AN52+'Eng19'!BC52)+('Eng19'!BD52+'Eng19'!AO52+'Eng19'!O52)</f>
        <v>3509.2584726759669</v>
      </c>
      <c r="J52" s="188">
        <f t="shared" si="0"/>
        <v>51662.947035373953</v>
      </c>
      <c r="L52" s="33">
        <f t="shared" si="1"/>
        <v>0.41016503912920438</v>
      </c>
      <c r="M52" s="33">
        <f t="shared" si="2"/>
        <v>0.32977957935156915</v>
      </c>
      <c r="N52" s="33">
        <f t="shared" si="3"/>
        <v>9.610753759474254E-2</v>
      </c>
      <c r="O52" s="33">
        <f t="shared" si="4"/>
        <v>3.6024591969413176E-2</v>
      </c>
      <c r="P52" s="33">
        <f t="shared" si="5"/>
        <v>5.9997230037018734E-2</v>
      </c>
      <c r="Q52" s="33">
        <f t="shared" si="6"/>
        <v>6.7926021918051929E-2</v>
      </c>
      <c r="S52" s="174">
        <f t="shared" si="29"/>
        <v>-0.25700353110256363</v>
      </c>
      <c r="T52" s="174">
        <f t="shared" si="30"/>
        <v>0.14756712581041215</v>
      </c>
      <c r="U52" s="174">
        <f t="shared" si="31"/>
        <v>-9.3148433080144644E-3</v>
      </c>
      <c r="V52" s="174">
        <f t="shared" si="32"/>
        <v>2.9234670797133037E-2</v>
      </c>
      <c r="W52" s="174">
        <f t="shared" si="33"/>
        <v>5.9997230037018734E-2</v>
      </c>
      <c r="X52" s="174">
        <f t="shared" si="34"/>
        <v>2.9519347766014128E-2</v>
      </c>
      <c r="Z52" s="33">
        <f t="shared" si="8"/>
        <v>0.41016503912920438</v>
      </c>
      <c r="AA52" s="60" t="str">
        <f t="shared" si="9"/>
        <v>Con</v>
      </c>
      <c r="AB52" s="33">
        <f t="shared" si="10"/>
        <v>8.0385459777635226E-2</v>
      </c>
      <c r="AC52" s="33">
        <f t="shared" si="11"/>
        <v>0.32977957935156915</v>
      </c>
      <c r="AD52" s="60" t="str">
        <f t="shared" si="12"/>
        <v>Lab</v>
      </c>
      <c r="AF52" s="20" t="s">
        <v>1</v>
      </c>
      <c r="AG52" s="151" t="str">
        <f t="shared" si="21"/>
        <v>Con</v>
      </c>
      <c r="AH52" s="149" t="str">
        <f t="shared" si="13"/>
        <v>Hold</v>
      </c>
      <c r="AI52" s="149" t="str">
        <f t="shared" si="14"/>
        <v/>
      </c>
      <c r="AK52" s="33">
        <v>0.66716857023176801</v>
      </c>
      <c r="AL52" s="33">
        <v>0.182212453541157</v>
      </c>
      <c r="AM52" s="33">
        <v>0.105422380902757</v>
      </c>
      <c r="AN52" s="33">
        <v>6.7899211722801398E-3</v>
      </c>
      <c r="AO52" s="33">
        <v>0</v>
      </c>
      <c r="AP52" s="86">
        <f t="shared" si="22"/>
        <v>3.8406674152037801E-2</v>
      </c>
    </row>
    <row r="53" spans="1:42" ht="19.95" customHeight="1">
      <c r="A53" s="132" t="s">
        <v>72</v>
      </c>
      <c r="B53" s="20" t="s">
        <v>69</v>
      </c>
      <c r="C53" s="20" t="s">
        <v>21</v>
      </c>
      <c r="D53" s="170">
        <f>('Eng19'!D53+'Eng19'!AD53+'Eng19'!AS53)+('Eng19'!E53+'Eng19'!AE53+'Eng19'!AT53)</f>
        <v>22236.669545670506</v>
      </c>
      <c r="E53" s="170">
        <f>('Eng19'!F53+'Eng19'!AF53+'Eng19'!AU53)+'Eng19'!G53+'Eng19'!AG53+'Eng19'!AV53</f>
        <v>15305.107578109039</v>
      </c>
      <c r="F53" s="170">
        <f>('Eng19'!H53+'Eng19'!AH53+'Eng19'!AW53)+('Eng19'!I53+'Eng19'!AI53+'Eng19'!AX53)</f>
        <v>6522.4323337667847</v>
      </c>
      <c r="G53" s="170">
        <f>('Eng19'!J53+'Eng19'!AJ53+'Eng19'!AY53)+('Eng19'!AZ53+'Eng19'!AK53+'Eng19'!K53)</f>
        <v>3262.9602593461459</v>
      </c>
      <c r="H53" s="170">
        <f>('Eng19'!L53+'Eng19'!AL53+'Eng19'!BA53)+('Eng19'!BB53+'Eng19'!AM53+'Eng19'!M53)</f>
        <v>3281.3357658713226</v>
      </c>
      <c r="I53" s="170">
        <f>('Eng19'!N53+'Eng19'!AN53+'Eng19'!BC53)+('Eng19'!BD53+'Eng19'!AO53+'Eng19'!O53)</f>
        <v>2144.8509780238774</v>
      </c>
      <c r="J53" s="188">
        <f t="shared" si="0"/>
        <v>52753.356460787669</v>
      </c>
      <c r="L53" s="33">
        <f t="shared" si="1"/>
        <v>0.42152141659837972</v>
      </c>
      <c r="M53" s="33">
        <f t="shared" si="2"/>
        <v>0.29012575890759756</v>
      </c>
      <c r="N53" s="33">
        <f t="shared" si="3"/>
        <v>0.1236401391561692</v>
      </c>
      <c r="O53" s="33">
        <f t="shared" si="4"/>
        <v>6.1853130838633016E-2</v>
      </c>
      <c r="P53" s="33">
        <f t="shared" si="5"/>
        <v>6.2201459509223588E-2</v>
      </c>
      <c r="Q53" s="33">
        <f t="shared" si="6"/>
        <v>4.0658094989997007E-2</v>
      </c>
      <c r="S53" s="174">
        <f t="shared" si="29"/>
        <v>-0.26411927435632332</v>
      </c>
      <c r="T53" s="174">
        <f t="shared" si="30"/>
        <v>0.15298857289453857</v>
      </c>
      <c r="U53" s="174">
        <f t="shared" si="31"/>
        <v>-1.198333191801379E-2</v>
      </c>
      <c r="V53" s="174">
        <f t="shared" si="32"/>
        <v>3.0308719098054417E-2</v>
      </c>
      <c r="W53" s="174">
        <f t="shared" si="33"/>
        <v>6.2201459509223588E-2</v>
      </c>
      <c r="X53" s="174">
        <f t="shared" si="34"/>
        <v>3.0603854772520644E-2</v>
      </c>
      <c r="Z53" s="33">
        <f t="shared" si="8"/>
        <v>0.42152141659837972</v>
      </c>
      <c r="AA53" s="60" t="str">
        <f t="shared" si="9"/>
        <v>Con</v>
      </c>
      <c r="AB53" s="33">
        <f t="shared" si="10"/>
        <v>0.13139565769078215</v>
      </c>
      <c r="AC53" s="33">
        <f t="shared" si="11"/>
        <v>0.29012575890759756</v>
      </c>
      <c r="AD53" s="60" t="str">
        <f t="shared" si="12"/>
        <v>Lab</v>
      </c>
      <c r="AF53" s="20" t="s">
        <v>1</v>
      </c>
      <c r="AG53" s="151" t="str">
        <f t="shared" si="21"/>
        <v>Con</v>
      </c>
      <c r="AH53" s="149" t="str">
        <f t="shared" si="13"/>
        <v>Hold</v>
      </c>
      <c r="AI53" s="149" t="str">
        <f t="shared" si="14"/>
        <v/>
      </c>
      <c r="AK53" s="33">
        <v>0.68564069095470304</v>
      </c>
      <c r="AL53" s="33">
        <v>0.13713718601305899</v>
      </c>
      <c r="AM53" s="33">
        <v>0.13562347107418299</v>
      </c>
      <c r="AN53" s="33">
        <v>3.15444117405786E-2</v>
      </c>
      <c r="AO53" s="33">
        <v>0</v>
      </c>
      <c r="AP53" s="86">
        <f t="shared" si="22"/>
        <v>1.0054240217476362E-2</v>
      </c>
    </row>
    <row r="54" spans="1:42" ht="19.95" customHeight="1">
      <c r="A54" s="132" t="s">
        <v>73</v>
      </c>
      <c r="B54" s="20" t="s">
        <v>69</v>
      </c>
      <c r="C54" s="20" t="s">
        <v>21</v>
      </c>
      <c r="D54" s="170">
        <f>('Eng19'!D54+'Eng19'!AD54+'Eng19'!AS54)+('Eng19'!E54+'Eng19'!AE54+'Eng19'!AT54)</f>
        <v>19391.438865495184</v>
      </c>
      <c r="E54" s="170">
        <f>('Eng19'!F54+'Eng19'!AF54+'Eng19'!AU54)+'Eng19'!G54+'Eng19'!AG54+'Eng19'!AV54</f>
        <v>18088.146812094532</v>
      </c>
      <c r="F54" s="170">
        <f>('Eng19'!H54+'Eng19'!AH54+'Eng19'!AW54)+('Eng19'!I54+'Eng19'!AI54+'Eng19'!AX54)</f>
        <v>7841.4202239075585</v>
      </c>
      <c r="G54" s="170">
        <f>('Eng19'!J54+'Eng19'!AJ54+'Eng19'!AY54)+('Eng19'!AZ54+'Eng19'!AK54+'Eng19'!K54)</f>
        <v>2733.2891400667095</v>
      </c>
      <c r="H54" s="170">
        <f>('Eng19'!L54+'Eng19'!AL54+'Eng19'!BA54)+('Eng19'!BB54+'Eng19'!AM54+'Eng19'!M54)</f>
        <v>2908.5038158364964</v>
      </c>
      <c r="I54" s="170">
        <f>('Eng19'!N54+'Eng19'!AN54+'Eng19'!BC54)+('Eng19'!BD54+'Eng19'!AO54+'Eng19'!O54)</f>
        <v>1766.853587056095</v>
      </c>
      <c r="J54" s="188">
        <f t="shared" si="0"/>
        <v>52729.652444456573</v>
      </c>
      <c r="L54" s="33">
        <f t="shared" si="1"/>
        <v>0.36775207054363562</v>
      </c>
      <c r="M54" s="33">
        <f t="shared" si="2"/>
        <v>0.34303557815306868</v>
      </c>
      <c r="N54" s="33">
        <f t="shared" si="3"/>
        <v>0.14870987879480932</v>
      </c>
      <c r="O54" s="33">
        <f t="shared" si="4"/>
        <v>5.1835902824238285E-2</v>
      </c>
      <c r="P54" s="33">
        <f t="shared" si="5"/>
        <v>5.5158789808072498E-2</v>
      </c>
      <c r="Q54" s="33">
        <f t="shared" si="6"/>
        <v>3.3507779876175592E-2</v>
      </c>
      <c r="S54" s="174">
        <f t="shared" si="29"/>
        <v>-0.23042817325593939</v>
      </c>
      <c r="T54" s="174">
        <f t="shared" si="30"/>
        <v>0.13566666444660366</v>
      </c>
      <c r="U54" s="174">
        <f t="shared" si="31"/>
        <v>-1.4413117368259676E-2</v>
      </c>
      <c r="V54" s="174">
        <f t="shared" si="32"/>
        <v>2.6877058501072384E-2</v>
      </c>
      <c r="W54" s="174">
        <f t="shared" si="33"/>
        <v>5.5158789808072498E-2</v>
      </c>
      <c r="X54" s="174">
        <f t="shared" si="34"/>
        <v>2.7138777868450537E-2</v>
      </c>
      <c r="Z54" s="33">
        <f t="shared" si="8"/>
        <v>0.36775207054363562</v>
      </c>
      <c r="AA54" s="60" t="str">
        <f t="shared" si="9"/>
        <v>Con</v>
      </c>
      <c r="AB54" s="33">
        <f t="shared" si="10"/>
        <v>2.4716492390566946E-2</v>
      </c>
      <c r="AC54" s="33">
        <f t="shared" si="11"/>
        <v>0.34303557815306868</v>
      </c>
      <c r="AD54" s="60" t="str">
        <f t="shared" si="12"/>
        <v>Lab</v>
      </c>
      <c r="AF54" s="20" t="s">
        <v>1</v>
      </c>
      <c r="AG54" s="151" t="str">
        <f t="shared" si="21"/>
        <v>Con</v>
      </c>
      <c r="AH54" s="149" t="str">
        <f t="shared" si="13"/>
        <v>Hold</v>
      </c>
      <c r="AI54" s="149" t="str">
        <f t="shared" si="14"/>
        <v/>
      </c>
      <c r="AK54" s="33">
        <v>0.59818024379957502</v>
      </c>
      <c r="AL54" s="33">
        <v>0.20736891370646501</v>
      </c>
      <c r="AM54" s="33">
        <v>0.163122996163069</v>
      </c>
      <c r="AN54" s="33">
        <v>2.4958844323165901E-2</v>
      </c>
      <c r="AO54" s="33">
        <v>0</v>
      </c>
      <c r="AP54" s="86">
        <f t="shared" si="22"/>
        <v>6.3690020077250553E-3</v>
      </c>
    </row>
    <row r="55" spans="1:42" ht="19.95" customHeight="1">
      <c r="A55" s="132" t="s">
        <v>74</v>
      </c>
      <c r="B55" s="20" t="s">
        <v>69</v>
      </c>
      <c r="C55" s="20" t="s">
        <v>21</v>
      </c>
      <c r="D55" s="170">
        <f>('Eng19'!D55+'Eng19'!AD55+'Eng19'!AS55)+('Eng19'!E55+'Eng19'!AE55+'Eng19'!AT55)</f>
        <v>19510.761607547545</v>
      </c>
      <c r="E55" s="170">
        <f>('Eng19'!F55+'Eng19'!AF55+'Eng19'!AU55)+'Eng19'!G55+'Eng19'!AG55+'Eng19'!AV55</f>
        <v>18346.764947803495</v>
      </c>
      <c r="F55" s="170">
        <f>('Eng19'!H55+'Eng19'!AH55+'Eng19'!AW55)+('Eng19'!I55+'Eng19'!AI55+'Eng19'!AX55)</f>
        <v>3532.730138746474</v>
      </c>
      <c r="G55" s="170">
        <f>('Eng19'!J55+'Eng19'!AJ55+'Eng19'!AY55)+('Eng19'!AZ55+'Eng19'!AK55+'Eng19'!K55)</f>
        <v>2812.148179571444</v>
      </c>
      <c r="H55" s="170">
        <f>('Eng19'!L55+'Eng19'!AL55+'Eng19'!BA55)+('Eng19'!BB55+'Eng19'!AM55+'Eng19'!M55)</f>
        <v>2831.2682105290869</v>
      </c>
      <c r="I55" s="170">
        <f>('Eng19'!N55+'Eng19'!AN55+'Eng19'!BC55)+('Eng19'!BD55+'Eng19'!AO55+'Eng19'!O55)</f>
        <v>1487.7200634724809</v>
      </c>
      <c r="J55" s="188">
        <f t="shared" si="0"/>
        <v>48521.393147670526</v>
      </c>
      <c r="L55" s="33">
        <f t="shared" si="1"/>
        <v>0.40210637704008795</v>
      </c>
      <c r="M55" s="33">
        <f t="shared" si="2"/>
        <v>0.37811702751334353</v>
      </c>
      <c r="N55" s="33">
        <f t="shared" si="3"/>
        <v>7.2807681510605543E-2</v>
      </c>
      <c r="O55" s="33">
        <f t="shared" si="4"/>
        <v>5.7956872157667073E-2</v>
      </c>
      <c r="P55" s="33">
        <f t="shared" si="5"/>
        <v>5.835092578468172E-2</v>
      </c>
      <c r="Q55" s="33">
        <f t="shared" si="6"/>
        <v>3.0661115993614152E-2</v>
      </c>
      <c r="S55" s="174">
        <f t="shared" si="29"/>
        <v>-0.25195408901149202</v>
      </c>
      <c r="T55" s="174">
        <f t="shared" si="30"/>
        <v>0.14351793242970254</v>
      </c>
      <c r="U55" s="174">
        <f t="shared" si="31"/>
        <v>-7.0565968275124596E-3</v>
      </c>
      <c r="V55" s="174">
        <f t="shared" si="32"/>
        <v>2.8432481049051373E-2</v>
      </c>
      <c r="W55" s="174">
        <f t="shared" si="33"/>
        <v>5.835092578468172E-2</v>
      </c>
      <c r="X55" s="174">
        <f t="shared" si="34"/>
        <v>2.8709346575568839E-2</v>
      </c>
      <c r="Z55" s="33">
        <f t="shared" si="8"/>
        <v>0.40210637704008795</v>
      </c>
      <c r="AA55" s="60" t="str">
        <f t="shared" si="9"/>
        <v>Con</v>
      </c>
      <c r="AB55" s="33">
        <f t="shared" si="10"/>
        <v>2.3989349526744419E-2</v>
      </c>
      <c r="AC55" s="33">
        <f t="shared" si="11"/>
        <v>0.37811702751334353</v>
      </c>
      <c r="AD55" s="60" t="str">
        <f t="shared" si="12"/>
        <v>Lab</v>
      </c>
      <c r="AF55" s="20" t="s">
        <v>1</v>
      </c>
      <c r="AG55" s="151" t="str">
        <f t="shared" si="21"/>
        <v>Con</v>
      </c>
      <c r="AH55" s="149" t="str">
        <f t="shared" si="13"/>
        <v>Hold</v>
      </c>
      <c r="AI55" s="149" t="str">
        <f t="shared" si="14"/>
        <v/>
      </c>
      <c r="AK55" s="33">
        <v>0.65406046605157997</v>
      </c>
      <c r="AL55" s="33">
        <v>0.23459909508364099</v>
      </c>
      <c r="AM55" s="33">
        <v>7.9864278338118003E-2</v>
      </c>
      <c r="AN55" s="33">
        <v>2.95243911086157E-2</v>
      </c>
      <c r="AO55" s="33">
        <v>0</v>
      </c>
      <c r="AP55" s="86">
        <f t="shared" si="22"/>
        <v>1.9517694180453127E-3</v>
      </c>
    </row>
    <row r="56" spans="1:42" ht="19.95" customHeight="1">
      <c r="A56" s="132" t="s">
        <v>75</v>
      </c>
      <c r="B56" s="20" t="s">
        <v>69</v>
      </c>
      <c r="C56" s="20" t="s">
        <v>21</v>
      </c>
      <c r="D56" s="170">
        <f>('Eng19'!D56+'Eng19'!AD56+'Eng19'!AS56)+('Eng19'!E56+'Eng19'!AE56+'Eng19'!AT56)</f>
        <v>18879.593498203583</v>
      </c>
      <c r="E56" s="170">
        <f>('Eng19'!F56+'Eng19'!AF56+'Eng19'!AU56)+'Eng19'!G56+'Eng19'!AG56+'Eng19'!AV56</f>
        <v>18182.797169910395</v>
      </c>
      <c r="F56" s="170">
        <f>('Eng19'!H56+'Eng19'!AH56+'Eng19'!AW56)+('Eng19'!I56+'Eng19'!AI56+'Eng19'!AX56)</f>
        <v>730.27035306434186</v>
      </c>
      <c r="G56" s="170">
        <f>('Eng19'!J56+'Eng19'!AJ56+'Eng19'!AY56)+('Eng19'!AZ56+'Eng19'!AK56+'Eng19'!K56)</f>
        <v>8668.8329144133095</v>
      </c>
      <c r="H56" s="170">
        <f>('Eng19'!L56+'Eng19'!AL56+'Eng19'!BA56)+('Eng19'!BB56+'Eng19'!AM56+'Eng19'!M56)</f>
        <v>2680.9817505211367</v>
      </c>
      <c r="I56" s="170">
        <f>('Eng19'!N56+'Eng19'!AN56+'Eng19'!BC56)+('Eng19'!BD56+'Eng19'!AO56+'Eng19'!O56)</f>
        <v>2591.5550664032103</v>
      </c>
      <c r="J56" s="188">
        <f t="shared" si="0"/>
        <v>51734.030752515981</v>
      </c>
      <c r="L56" s="33">
        <f t="shared" si="1"/>
        <v>0.364935676257652</v>
      </c>
      <c r="M56" s="33">
        <f t="shared" si="2"/>
        <v>0.35146685664012584</v>
      </c>
      <c r="N56" s="33">
        <f t="shared" si="3"/>
        <v>1.4115860342639678E-2</v>
      </c>
      <c r="O56" s="33">
        <f t="shared" si="4"/>
        <v>0.16756538758565062</v>
      </c>
      <c r="P56" s="33">
        <f t="shared" si="5"/>
        <v>5.1822402227778327E-2</v>
      </c>
      <c r="Q56" s="33">
        <f t="shared" si="6"/>
        <v>5.0093816946153481E-2</v>
      </c>
      <c r="S56" s="174">
        <f t="shared" si="29"/>
        <v>-0.22866346098789403</v>
      </c>
      <c r="T56" s="174">
        <f t="shared" si="30"/>
        <v>0.12746060017480784</v>
      </c>
      <c r="U56" s="174">
        <f t="shared" si="31"/>
        <v>-1.3681239842388213E-3</v>
      </c>
      <c r="V56" s="174">
        <f t="shared" si="32"/>
        <v>2.5251346905697608E-2</v>
      </c>
      <c r="W56" s="174">
        <f t="shared" si="33"/>
        <v>5.1822402227778327E-2</v>
      </c>
      <c r="X56" s="174">
        <f t="shared" si="34"/>
        <v>2.5497235663849017E-2</v>
      </c>
      <c r="Z56" s="33">
        <f t="shared" si="8"/>
        <v>0.364935676257652</v>
      </c>
      <c r="AA56" s="60" t="str">
        <f t="shared" si="9"/>
        <v>Con</v>
      </c>
      <c r="AB56" s="33">
        <f t="shared" si="10"/>
        <v>1.3468819617526162E-2</v>
      </c>
      <c r="AC56" s="33">
        <f t="shared" si="11"/>
        <v>0.35146685664012584</v>
      </c>
      <c r="AD56" s="60" t="str">
        <f t="shared" si="12"/>
        <v>Lab</v>
      </c>
      <c r="AF56" s="20" t="s">
        <v>1</v>
      </c>
      <c r="AG56" s="151" t="str">
        <f t="shared" si="21"/>
        <v>Con</v>
      </c>
      <c r="AH56" s="149" t="str">
        <f t="shared" si="13"/>
        <v>Hold</v>
      </c>
      <c r="AI56" s="149" t="str">
        <f t="shared" si="14"/>
        <v/>
      </c>
      <c r="AK56" s="33">
        <v>0.59359913724554603</v>
      </c>
      <c r="AL56" s="33">
        <v>0.22400625646531799</v>
      </c>
      <c r="AM56" s="33">
        <v>1.5483984326878499E-2</v>
      </c>
      <c r="AN56" s="33">
        <v>0.14231404067995301</v>
      </c>
      <c r="AO56" s="33">
        <v>0</v>
      </c>
      <c r="AP56" s="86">
        <f t="shared" si="22"/>
        <v>2.4596581282304464E-2</v>
      </c>
    </row>
    <row r="57" spans="1:42" ht="19.95" customHeight="1">
      <c r="A57" s="132" t="s">
        <v>76</v>
      </c>
      <c r="B57" s="20" t="s">
        <v>69</v>
      </c>
      <c r="C57" s="20" t="s">
        <v>21</v>
      </c>
      <c r="D57" s="170">
        <f>('Eng19'!D57+'Eng19'!AD57+'Eng19'!AS57)+('Eng19'!E57+'Eng19'!AE57+'Eng19'!AT57)</f>
        <v>4685.6759277285082</v>
      </c>
      <c r="E57" s="170">
        <f>('Eng19'!F57+'Eng19'!AF57+'Eng19'!AU57)+'Eng19'!G57+'Eng19'!AG57+'Eng19'!AV57</f>
        <v>24598.591894298981</v>
      </c>
      <c r="F57" s="170">
        <f>('Eng19'!H57+'Eng19'!AH57+'Eng19'!AW57)+('Eng19'!I57+'Eng19'!AI57+'Eng19'!AX57)</f>
        <v>14352.405639823743</v>
      </c>
      <c r="G57" s="170">
        <f>('Eng19'!J57+'Eng19'!AJ57+'Eng19'!AY57)+('Eng19'!AZ57+'Eng19'!AK57+'Eng19'!K57)</f>
        <v>2485.9764126640357</v>
      </c>
      <c r="H57" s="170">
        <f>('Eng19'!L57+'Eng19'!AL57+'Eng19'!BA57)+('Eng19'!BB57+'Eng19'!AM57+'Eng19'!M57)</f>
        <v>1755.760417879228</v>
      </c>
      <c r="I57" s="170">
        <f>('Eng19'!N57+'Eng19'!AN57+'Eng19'!BC57)+('Eng19'!BD57+'Eng19'!AO57+'Eng19'!O57)</f>
        <v>707.33434686897544</v>
      </c>
      <c r="J57" s="188">
        <f t="shared" si="0"/>
        <v>48585.744639263481</v>
      </c>
      <c r="L57" s="33">
        <f t="shared" si="1"/>
        <v>9.6441373133589567E-2</v>
      </c>
      <c r="M57" s="33">
        <f t="shared" si="2"/>
        <v>0.50629237190737997</v>
      </c>
      <c r="N57" s="33">
        <f t="shared" si="3"/>
        <v>0.29540363632144823</v>
      </c>
      <c r="O57" s="33">
        <f t="shared" si="4"/>
        <v>5.1166786289306959E-2</v>
      </c>
      <c r="P57" s="33">
        <f t="shared" si="5"/>
        <v>3.6137357385695998E-2</v>
      </c>
      <c r="Q57" s="33">
        <f t="shared" si="6"/>
        <v>1.4558474962579025E-2</v>
      </c>
      <c r="S57" s="174">
        <f t="shared" si="29"/>
        <v>-5.5420079790132429E-2</v>
      </c>
      <c r="T57" s="174">
        <f t="shared" si="30"/>
        <v>4.1074169931566984E-2</v>
      </c>
      <c r="U57" s="174">
        <f t="shared" si="31"/>
        <v>-2.0773845812174785E-2</v>
      </c>
      <c r="V57" s="174">
        <f t="shared" si="32"/>
        <v>8.1056339691941565E-3</v>
      </c>
      <c r="W57" s="174">
        <f t="shared" si="33"/>
        <v>1.7358178545320898E-2</v>
      </c>
      <c r="X57" s="174">
        <f t="shared" si="34"/>
        <v>9.6559431562247763E-3</v>
      </c>
      <c r="Z57" s="33">
        <f t="shared" si="8"/>
        <v>0.50629237190737997</v>
      </c>
      <c r="AA57" s="60" t="str">
        <f t="shared" si="9"/>
        <v>Lab</v>
      </c>
      <c r="AB57" s="33">
        <f t="shared" si="10"/>
        <v>0.21088873558593174</v>
      </c>
      <c r="AC57" s="33">
        <f t="shared" si="11"/>
        <v>0.29540363632144823</v>
      </c>
      <c r="AD57" s="60" t="str">
        <f t="shared" si="12"/>
        <v>LD</v>
      </c>
      <c r="AF57" s="20" t="s">
        <v>2</v>
      </c>
      <c r="AG57" s="151" t="str">
        <f t="shared" si="21"/>
        <v>Lab</v>
      </c>
      <c r="AH57" s="149" t="str">
        <f t="shared" si="13"/>
        <v>Hold</v>
      </c>
      <c r="AI57" s="149" t="str">
        <f t="shared" si="14"/>
        <v/>
      </c>
      <c r="AK57" s="33">
        <v>0.151861452923722</v>
      </c>
      <c r="AL57" s="33">
        <v>0.46521820197581298</v>
      </c>
      <c r="AM57" s="33">
        <v>0.31617748213362301</v>
      </c>
      <c r="AN57" s="33">
        <v>4.3061152320112803E-2</v>
      </c>
      <c r="AO57" s="33">
        <v>1.87791788403751E-2</v>
      </c>
      <c r="AP57" s="86">
        <f t="shared" si="22"/>
        <v>4.9025318063542489E-3</v>
      </c>
    </row>
    <row r="58" spans="1:42" ht="19.95" customHeight="1">
      <c r="A58" s="132" t="s">
        <v>77</v>
      </c>
      <c r="B58" s="20" t="s">
        <v>69</v>
      </c>
      <c r="C58" s="20" t="s">
        <v>21</v>
      </c>
      <c r="D58" s="170">
        <f>('Eng19'!D58+'Eng19'!AD58+'Eng19'!AS58)+('Eng19'!E58+'Eng19'!AE58+'Eng19'!AT58)</f>
        <v>21445.69015460688</v>
      </c>
      <c r="E58" s="170">
        <f>('Eng19'!F58+'Eng19'!AF58+'Eng19'!AU58)+'Eng19'!G58+'Eng19'!AG58+'Eng19'!AV58</f>
        <v>15073.011587315039</v>
      </c>
      <c r="F58" s="170">
        <f>('Eng19'!H58+'Eng19'!AH58+'Eng19'!AW58)+('Eng19'!I58+'Eng19'!AI58+'Eng19'!AX58)</f>
        <v>2735.6077040653772</v>
      </c>
      <c r="G58" s="170">
        <f>('Eng19'!J58+'Eng19'!AJ58+'Eng19'!AY58)+('Eng19'!AZ58+'Eng19'!AK58+'Eng19'!K58)</f>
        <v>1504.1918159368356</v>
      </c>
      <c r="H58" s="170">
        <f>('Eng19'!L58+'Eng19'!AL58+'Eng19'!BA58)+('Eng19'!BB58+'Eng19'!AM58+'Eng19'!M58)</f>
        <v>3086.997046308918</v>
      </c>
      <c r="I58" s="170">
        <f>('Eng19'!N58+'Eng19'!AN58+'Eng19'!BC58)+('Eng19'!BD58+'Eng19'!AO58+'Eng19'!O58)</f>
        <v>1711.2030908410072</v>
      </c>
      <c r="J58" s="188">
        <f t="shared" si="0"/>
        <v>45556.70139907406</v>
      </c>
      <c r="L58" s="33">
        <f t="shared" si="1"/>
        <v>0.4707472116285128</v>
      </c>
      <c r="M58" s="33">
        <f t="shared" si="2"/>
        <v>0.33086266398605846</v>
      </c>
      <c r="N58" s="33">
        <f t="shared" si="3"/>
        <v>6.0048414833673153E-2</v>
      </c>
      <c r="O58" s="33">
        <f t="shared" si="4"/>
        <v>3.3018014249104707E-2</v>
      </c>
      <c r="P58" s="33">
        <f t="shared" si="5"/>
        <v>6.7761645411220692E-2</v>
      </c>
      <c r="Q58" s="33">
        <f t="shared" si="6"/>
        <v>3.7562049891430187E-2</v>
      </c>
      <c r="S58" s="174">
        <f t="shared" si="29"/>
        <v>-0.29496345154639819</v>
      </c>
      <c r="T58" s="174">
        <f t="shared" si="30"/>
        <v>0.16666421512040547</v>
      </c>
      <c r="U58" s="174">
        <f t="shared" si="31"/>
        <v>-5.8199553236801538E-3</v>
      </c>
      <c r="V58" s="174">
        <f t="shared" si="32"/>
        <v>3.3018014249104707E-2</v>
      </c>
      <c r="W58" s="174">
        <f t="shared" si="33"/>
        <v>6.7761645411220692E-2</v>
      </c>
      <c r="X58" s="174">
        <f t="shared" si="34"/>
        <v>3.3339532089347361E-2</v>
      </c>
      <c r="Z58" s="33">
        <f t="shared" si="8"/>
        <v>0.4707472116285128</v>
      </c>
      <c r="AA58" s="60" t="str">
        <f t="shared" si="9"/>
        <v>Con</v>
      </c>
      <c r="AB58" s="33">
        <f t="shared" si="10"/>
        <v>0.13988454764245434</v>
      </c>
      <c r="AC58" s="33">
        <f t="shared" si="11"/>
        <v>0.33086266398605846</v>
      </c>
      <c r="AD58" s="60" t="str">
        <f t="shared" si="12"/>
        <v>Lab</v>
      </c>
      <c r="AF58" s="20" t="s">
        <v>1</v>
      </c>
      <c r="AG58" s="151" t="str">
        <f t="shared" si="21"/>
        <v>Con</v>
      </c>
      <c r="AH58" s="149" t="str">
        <f t="shared" si="13"/>
        <v>Hold</v>
      </c>
      <c r="AI58" s="149" t="str">
        <f t="shared" si="14"/>
        <v/>
      </c>
      <c r="AK58" s="33">
        <v>0.76571066317491099</v>
      </c>
      <c r="AL58" s="33">
        <v>0.16419844886565299</v>
      </c>
      <c r="AM58" s="33">
        <v>6.5868370157353306E-2</v>
      </c>
      <c r="AN58" s="33">
        <v>0</v>
      </c>
      <c r="AO58" s="33">
        <v>0</v>
      </c>
      <c r="AP58" s="86">
        <f t="shared" si="22"/>
        <v>4.2225178020828258E-3</v>
      </c>
    </row>
    <row r="59" spans="1:42" ht="19.95" customHeight="1">
      <c r="A59" s="132" t="s">
        <v>78</v>
      </c>
      <c r="B59" s="20" t="s">
        <v>69</v>
      </c>
      <c r="C59" s="20" t="s">
        <v>21</v>
      </c>
      <c r="D59" s="170">
        <f>('Eng19'!D59+'Eng19'!AD59+'Eng19'!AS59)+('Eng19'!E59+'Eng19'!AE59+'Eng19'!AT59)</f>
        <v>18862.819678576434</v>
      </c>
      <c r="E59" s="170">
        <f>('Eng19'!F59+'Eng19'!AF59+'Eng19'!AU59)+'Eng19'!G59+'Eng19'!AG59+'Eng19'!AV59</f>
        <v>18540.859754938021</v>
      </c>
      <c r="F59" s="170">
        <f>('Eng19'!H59+'Eng19'!AH59+'Eng19'!AW59)+('Eng19'!I59+'Eng19'!AI59+'Eng19'!AX59)</f>
        <v>4643.0087697202307</v>
      </c>
      <c r="G59" s="170">
        <f>('Eng19'!J59+'Eng19'!AJ59+'Eng19'!AY59)+('Eng19'!AZ59+'Eng19'!AK59+'Eng19'!K59)</f>
        <v>4046.9662081671231</v>
      </c>
      <c r="H59" s="170">
        <f>('Eng19'!L59+'Eng19'!AL59+'Eng19'!BA59)+('Eng19'!BB59+'Eng19'!AM59+'Eng19'!M59)</f>
        <v>2764.0476193676654</v>
      </c>
      <c r="I59" s="170">
        <f>('Eng19'!N59+'Eng19'!AN59+'Eng19'!BC59)+('Eng19'!BD59+'Eng19'!AO59+'Eng19'!O59)</f>
        <v>1498.9099485085339</v>
      </c>
      <c r="J59" s="188">
        <f t="shared" si="0"/>
        <v>50356.611979278001</v>
      </c>
      <c r="L59" s="33">
        <f t="shared" si="1"/>
        <v>0.37458476528044776</v>
      </c>
      <c r="M59" s="33">
        <f t="shared" si="2"/>
        <v>0.36819116747901304</v>
      </c>
      <c r="N59" s="33">
        <f t="shared" si="3"/>
        <v>9.2202564613180341E-2</v>
      </c>
      <c r="O59" s="33">
        <f t="shared" si="4"/>
        <v>8.0366133643630946E-2</v>
      </c>
      <c r="P59" s="33">
        <f t="shared" si="5"/>
        <v>5.4889467554034115E-2</v>
      </c>
      <c r="Q59" s="33">
        <f t="shared" si="6"/>
        <v>2.9765901429693938E-2</v>
      </c>
      <c r="S59" s="174">
        <f t="shared" si="29"/>
        <v>-0.23470944178636927</v>
      </c>
      <c r="T59" s="174">
        <f t="shared" si="30"/>
        <v>0.13500424868306404</v>
      </c>
      <c r="U59" s="174">
        <f t="shared" si="31"/>
        <v>-8.9363692324566646E-3</v>
      </c>
      <c r="V59" s="174">
        <f t="shared" si="32"/>
        <v>2.6745826652030548E-2</v>
      </c>
      <c r="W59" s="174">
        <f t="shared" si="33"/>
        <v>5.4889467554034115E-2</v>
      </c>
      <c r="X59" s="174">
        <f t="shared" si="34"/>
        <v>2.7006268129697315E-2</v>
      </c>
      <c r="Z59" s="33">
        <f t="shared" si="8"/>
        <v>0.37458476528044776</v>
      </c>
      <c r="AA59" s="60" t="str">
        <f t="shared" si="9"/>
        <v>Con</v>
      </c>
      <c r="AB59" s="33">
        <f t="shared" si="10"/>
        <v>6.393597801434725E-3</v>
      </c>
      <c r="AC59" s="33">
        <f t="shared" si="11"/>
        <v>0.36819116747901304</v>
      </c>
      <c r="AD59" s="60" t="str">
        <f t="shared" si="12"/>
        <v>Lab</v>
      </c>
      <c r="AF59" s="20" t="s">
        <v>1</v>
      </c>
      <c r="AG59" s="151" t="str">
        <f t="shared" si="21"/>
        <v>Con</v>
      </c>
      <c r="AH59" s="149" t="str">
        <f t="shared" si="13"/>
        <v>Hold</v>
      </c>
      <c r="AI59" s="149" t="str">
        <f t="shared" si="14"/>
        <v/>
      </c>
      <c r="AK59" s="33">
        <v>0.60929420706681703</v>
      </c>
      <c r="AL59" s="33">
        <v>0.23318691879594899</v>
      </c>
      <c r="AM59" s="33">
        <v>0.10113893384563701</v>
      </c>
      <c r="AN59" s="33">
        <v>5.3620306991600399E-2</v>
      </c>
      <c r="AO59" s="33">
        <v>0</v>
      </c>
      <c r="AP59" s="86">
        <f t="shared" si="22"/>
        <v>2.7596332999966222E-3</v>
      </c>
    </row>
    <row r="60" spans="1:42" ht="19.95" customHeight="1">
      <c r="A60" s="132" t="s">
        <v>79</v>
      </c>
      <c r="B60" s="20" t="s">
        <v>69</v>
      </c>
      <c r="C60" s="20" t="s">
        <v>21</v>
      </c>
      <c r="D60" s="170">
        <f>('Eng19'!D60+'Eng19'!AD60+'Eng19'!AS60)+('Eng19'!E60+'Eng19'!AE60+'Eng19'!AT60)</f>
        <v>18302.348171408277</v>
      </c>
      <c r="E60" s="170">
        <f>('Eng19'!F60+'Eng19'!AF60+'Eng19'!AU60)+'Eng19'!G60+'Eng19'!AG60+'Eng19'!AV60</f>
        <v>16788.180526885113</v>
      </c>
      <c r="F60" s="170">
        <f>('Eng19'!H60+'Eng19'!AH60+'Eng19'!AW60)+('Eng19'!I60+'Eng19'!AI60+'Eng19'!AX60)</f>
        <v>12525.710114572954</v>
      </c>
      <c r="G60" s="170">
        <f>('Eng19'!J60+'Eng19'!AJ60+'Eng19'!AY60)+('Eng19'!AZ60+'Eng19'!AK60+'Eng19'!K60)</f>
        <v>1363.0282257192682</v>
      </c>
      <c r="H60" s="170">
        <f>('Eng19'!L60+'Eng19'!AL60+'Eng19'!BA60)+('Eng19'!BB60+'Eng19'!AM60+'Eng19'!M60)</f>
        <v>2797.2922484028163</v>
      </c>
      <c r="I60" s="170">
        <f>('Eng19'!N60+'Eng19'!AN60+'Eng19'!BC60)+('Eng19'!BD60+'Eng19'!AO60+'Eng19'!O60)</f>
        <v>1912.0310131088838</v>
      </c>
      <c r="J60" s="188">
        <f t="shared" si="0"/>
        <v>53688.590300097312</v>
      </c>
      <c r="L60" s="33">
        <f t="shared" si="1"/>
        <v>0.34089828153627466</v>
      </c>
      <c r="M60" s="33">
        <f t="shared" si="2"/>
        <v>0.31269549885824965</v>
      </c>
      <c r="N60" s="33">
        <f t="shared" si="3"/>
        <v>0.23330301735544454</v>
      </c>
      <c r="O60" s="33">
        <f t="shared" si="4"/>
        <v>2.5387670231244601E-2</v>
      </c>
      <c r="P60" s="33">
        <f t="shared" si="5"/>
        <v>5.2102173530113087E-2</v>
      </c>
      <c r="Q60" s="33">
        <f t="shared" si="6"/>
        <v>3.5613358488673488E-2</v>
      </c>
      <c r="S60" s="174">
        <f t="shared" si="29"/>
        <v>-0.21360197418976035</v>
      </c>
      <c r="T60" s="174">
        <f t="shared" si="30"/>
        <v>0.12814871605856165</v>
      </c>
      <c r="U60" s="174">
        <f t="shared" si="31"/>
        <v>-1.767147208827749E-2</v>
      </c>
      <c r="V60" s="174">
        <f t="shared" si="32"/>
        <v>2.5387670231244601E-2</v>
      </c>
      <c r="W60" s="174">
        <f t="shared" si="33"/>
        <v>5.2102173530113087E-2</v>
      </c>
      <c r="X60" s="174">
        <f t="shared" si="34"/>
        <v>2.563488645811858E-2</v>
      </c>
      <c r="Z60" s="33">
        <f t="shared" si="8"/>
        <v>0.34089828153627466</v>
      </c>
      <c r="AA60" s="60" t="str">
        <f t="shared" si="9"/>
        <v>Con</v>
      </c>
      <c r="AB60" s="33">
        <f t="shared" si="10"/>
        <v>2.8202782678025007E-2</v>
      </c>
      <c r="AC60" s="33">
        <f t="shared" si="11"/>
        <v>0.31269549885824965</v>
      </c>
      <c r="AD60" s="60" t="str">
        <f t="shared" si="12"/>
        <v>Lab</v>
      </c>
      <c r="AF60" s="20" t="s">
        <v>1</v>
      </c>
      <c r="AG60" s="151" t="str">
        <f t="shared" si="21"/>
        <v>Con</v>
      </c>
      <c r="AH60" s="149" t="str">
        <f t="shared" si="13"/>
        <v>Hold</v>
      </c>
      <c r="AI60" s="149" t="str">
        <f t="shared" si="14"/>
        <v/>
      </c>
      <c r="AK60" s="33">
        <v>0.55450025572603501</v>
      </c>
      <c r="AL60" s="33">
        <v>0.184546782799688</v>
      </c>
      <c r="AM60" s="33">
        <v>0.25097448944372203</v>
      </c>
      <c r="AN60" s="33">
        <v>0</v>
      </c>
      <c r="AO60" s="33">
        <v>0</v>
      </c>
      <c r="AP60" s="86">
        <f t="shared" si="22"/>
        <v>9.9784720305549079E-3</v>
      </c>
    </row>
    <row r="61" spans="1:42" ht="19.95" customHeight="1">
      <c r="A61" s="132" t="s">
        <v>80</v>
      </c>
      <c r="B61" s="20" t="s">
        <v>69</v>
      </c>
      <c r="C61" s="20" t="s">
        <v>21</v>
      </c>
      <c r="D61" s="170">
        <f>('Eng19'!D61+'Eng19'!AD61+'Eng19'!AS61)+('Eng19'!E61+'Eng19'!AE61+'Eng19'!AT61)</f>
        <v>21044.770818812474</v>
      </c>
      <c r="E61" s="170">
        <f>('Eng19'!F61+'Eng19'!AF61+'Eng19'!AU61)+'Eng19'!G61+'Eng19'!AG61+'Eng19'!AV61</f>
        <v>14945.452123462092</v>
      </c>
      <c r="F61" s="170">
        <f>('Eng19'!H61+'Eng19'!AH61+'Eng19'!AW61)+('Eng19'!I61+'Eng19'!AI61+'Eng19'!AX61)</f>
        <v>2793.6728072703968</v>
      </c>
      <c r="G61" s="170">
        <f>('Eng19'!J61+'Eng19'!AJ61+'Eng19'!AY61)+('Eng19'!AZ61+'Eng19'!AK61+'Eng19'!K61)</f>
        <v>2881.1001325851798</v>
      </c>
      <c r="H61" s="170">
        <f>('Eng19'!L61+'Eng19'!AL61+'Eng19'!BA61)+('Eng19'!BB61+'Eng19'!AM61+'Eng19'!M61)</f>
        <v>3031.671257029247</v>
      </c>
      <c r="I61" s="170">
        <f>('Eng19'!N61+'Eng19'!AN61+'Eng19'!BC61)+('Eng19'!BD61+'Eng19'!AO61+'Eng19'!O61)</f>
        <v>3113.6776432346792</v>
      </c>
      <c r="J61" s="188">
        <f t="shared" si="0"/>
        <v>47810.344782394073</v>
      </c>
      <c r="L61" s="33">
        <f t="shared" si="1"/>
        <v>0.44017191079872969</v>
      </c>
      <c r="M61" s="33">
        <f t="shared" si="2"/>
        <v>0.31259871041477372</v>
      </c>
      <c r="N61" s="33">
        <f t="shared" si="3"/>
        <v>5.8432391985157851E-2</v>
      </c>
      <c r="O61" s="33">
        <f t="shared" si="4"/>
        <v>6.026101977926189E-2</v>
      </c>
      <c r="P61" s="33">
        <f t="shared" si="5"/>
        <v>6.3410361728778938E-2</v>
      </c>
      <c r="Q61" s="33">
        <f t="shared" si="6"/>
        <v>6.5125605293297861E-2</v>
      </c>
      <c r="S61" s="174">
        <f t="shared" si="29"/>
        <v>-0.27580540654465929</v>
      </c>
      <c r="T61" s="174">
        <f t="shared" si="30"/>
        <v>0.15596194726224771</v>
      </c>
      <c r="U61" s="174">
        <f t="shared" si="31"/>
        <v>-5.6633286948763531E-3</v>
      </c>
      <c r="V61" s="174">
        <f t="shared" si="32"/>
        <v>3.089777726612019E-2</v>
      </c>
      <c r="W61" s="174">
        <f t="shared" si="33"/>
        <v>6.3410361728778938E-2</v>
      </c>
      <c r="X61" s="174">
        <f t="shared" si="34"/>
        <v>3.1198648982388832E-2</v>
      </c>
      <c r="Z61" s="33">
        <f t="shared" si="8"/>
        <v>0.44017191079872969</v>
      </c>
      <c r="AA61" s="60" t="str">
        <f t="shared" si="9"/>
        <v>Con</v>
      </c>
      <c r="AB61" s="33">
        <f t="shared" si="10"/>
        <v>0.12757320038395598</v>
      </c>
      <c r="AC61" s="33">
        <f t="shared" si="11"/>
        <v>0.31259871041477372</v>
      </c>
      <c r="AD61" s="60" t="str">
        <f t="shared" si="12"/>
        <v>Lab</v>
      </c>
      <c r="AF61" s="20" t="s">
        <v>1</v>
      </c>
      <c r="AG61" s="151" t="str">
        <f t="shared" si="21"/>
        <v>Con</v>
      </c>
      <c r="AH61" s="149" t="str">
        <f t="shared" si="13"/>
        <v>Hold</v>
      </c>
      <c r="AI61" s="149" t="str">
        <f t="shared" si="14"/>
        <v/>
      </c>
      <c r="AK61" s="33">
        <v>0.71597731734338899</v>
      </c>
      <c r="AL61" s="33">
        <v>0.156636763152526</v>
      </c>
      <c r="AM61" s="33">
        <v>6.4095720680034204E-2</v>
      </c>
      <c r="AN61" s="33">
        <v>2.93632425131417E-2</v>
      </c>
      <c r="AO61" s="33">
        <v>0</v>
      </c>
      <c r="AP61" s="86">
        <f t="shared" si="22"/>
        <v>3.3926956310909029E-2</v>
      </c>
    </row>
    <row r="62" spans="1:42" ht="19.95" customHeight="1">
      <c r="A62" s="132" t="s">
        <v>81</v>
      </c>
      <c r="B62" s="20" t="s">
        <v>69</v>
      </c>
      <c r="C62" s="20" t="s">
        <v>21</v>
      </c>
      <c r="D62" s="170">
        <f>('Eng19'!D62+'Eng19'!AD62+'Eng19'!AS62)+('Eng19'!E62+'Eng19'!AE62+'Eng19'!AT62)</f>
        <v>15484.021755063421</v>
      </c>
      <c r="E62" s="170">
        <f>('Eng19'!F62+'Eng19'!AF62+'Eng19'!AU62)+'Eng19'!G62+'Eng19'!AG62+'Eng19'!AV62</f>
        <v>21878.254120123798</v>
      </c>
      <c r="F62" s="170">
        <f>('Eng19'!H62+'Eng19'!AH62+'Eng19'!AW62)+('Eng19'!I62+'Eng19'!AI62+'Eng19'!AX62)</f>
        <v>6422.9866509595277</v>
      </c>
      <c r="G62" s="170">
        <f>('Eng19'!J62+'Eng19'!AJ62+'Eng19'!AY62)+('Eng19'!AZ62+'Eng19'!AK62+'Eng19'!K62)</f>
        <v>2542.6796349993483</v>
      </c>
      <c r="H62" s="170">
        <f>('Eng19'!L62+'Eng19'!AL62+'Eng19'!BA62)+('Eng19'!BB62+'Eng19'!AM62+'Eng19'!M62)</f>
        <v>2325.9631133172725</v>
      </c>
      <c r="I62" s="170">
        <f>('Eng19'!N62+'Eng19'!AN62+'Eng19'!BC62)+('Eng19'!BD62+'Eng19'!AO62+'Eng19'!O62)</f>
        <v>1147.2883292911013</v>
      </c>
      <c r="J62" s="188">
        <f t="shared" si="0"/>
        <v>49801.193603754466</v>
      </c>
      <c r="L62" s="33">
        <f t="shared" si="1"/>
        <v>0.31091667959331992</v>
      </c>
      <c r="M62" s="33">
        <f t="shared" si="2"/>
        <v>0.43931184248713301</v>
      </c>
      <c r="N62" s="33">
        <f t="shared" si="3"/>
        <v>0.12897254435434463</v>
      </c>
      <c r="O62" s="33">
        <f t="shared" si="4"/>
        <v>5.1056600274087767E-2</v>
      </c>
      <c r="P62" s="33">
        <f t="shared" si="5"/>
        <v>4.6704967190624128E-2</v>
      </c>
      <c r="Q62" s="33">
        <f t="shared" si="6"/>
        <v>2.3037366100490578E-2</v>
      </c>
      <c r="S62" s="174">
        <f t="shared" si="29"/>
        <v>-0.19481593239592609</v>
      </c>
      <c r="T62" s="174">
        <f t="shared" si="30"/>
        <v>0.11487393276552099</v>
      </c>
      <c r="U62" s="174">
        <f t="shared" si="31"/>
        <v>-1.2500154220602355E-2</v>
      </c>
      <c r="V62" s="174">
        <f t="shared" si="32"/>
        <v>2.2757789644060666E-2</v>
      </c>
      <c r="W62" s="174">
        <f t="shared" si="33"/>
        <v>4.6704967190624128E-2</v>
      </c>
      <c r="X62" s="174">
        <f t="shared" si="34"/>
        <v>2.2979397016322692E-2</v>
      </c>
      <c r="Z62" s="33">
        <f t="shared" si="8"/>
        <v>0.43931184248713301</v>
      </c>
      <c r="AA62" s="60" t="str">
        <f t="shared" si="9"/>
        <v>Lab</v>
      </c>
      <c r="AB62" s="33">
        <f t="shared" si="10"/>
        <v>0.12839516289381309</v>
      </c>
      <c r="AC62" s="33">
        <f t="shared" si="11"/>
        <v>0.31091667959331992</v>
      </c>
      <c r="AD62" s="60" t="str">
        <f t="shared" si="12"/>
        <v>Con</v>
      </c>
      <c r="AF62" s="20" t="s">
        <v>1</v>
      </c>
      <c r="AG62" s="151" t="str">
        <f t="shared" si="21"/>
        <v>Lab</v>
      </c>
      <c r="AH62" s="149" t="str">
        <f t="shared" si="13"/>
        <v>Gain from</v>
      </c>
      <c r="AI62" s="149" t="str">
        <f t="shared" si="14"/>
        <v>Con</v>
      </c>
      <c r="AK62" s="33">
        <v>0.50573261198924602</v>
      </c>
      <c r="AL62" s="33">
        <v>0.32443790972161202</v>
      </c>
      <c r="AM62" s="33">
        <v>0.14147269857494699</v>
      </c>
      <c r="AN62" s="33">
        <v>2.8298810630027101E-2</v>
      </c>
      <c r="AO62" s="33">
        <v>0</v>
      </c>
      <c r="AP62" s="86">
        <f t="shared" si="22"/>
        <v>5.7969084167885931E-5</v>
      </c>
    </row>
    <row r="63" spans="1:42" ht="19.95" customHeight="1">
      <c r="A63" s="132" t="s">
        <v>82</v>
      </c>
      <c r="B63" s="20" t="s">
        <v>69</v>
      </c>
      <c r="C63" s="20" t="s">
        <v>21</v>
      </c>
      <c r="D63" s="170">
        <f>('Eng19'!D63+'Eng19'!AD63+'Eng19'!AS63)+('Eng19'!E63+'Eng19'!AE63+'Eng19'!AT63)</f>
        <v>17946.53470212888</v>
      </c>
      <c r="E63" s="170">
        <f>('Eng19'!F63+'Eng19'!AF63+'Eng19'!AU63)+'Eng19'!G63+'Eng19'!AG63+'Eng19'!AV63</f>
        <v>19506.3897710612</v>
      </c>
      <c r="F63" s="170">
        <f>('Eng19'!H63+'Eng19'!AH63+'Eng19'!AW63)+('Eng19'!I63+'Eng19'!AI63+'Eng19'!AX63)</f>
        <v>4167.3232113931917</v>
      </c>
      <c r="G63" s="170">
        <f>('Eng19'!J63+'Eng19'!AJ63+'Eng19'!AY63)+('Eng19'!AZ63+'Eng19'!AK63+'Eng19'!K63)</f>
        <v>3097.4950402622808</v>
      </c>
      <c r="H63" s="170">
        <f>('Eng19'!L63+'Eng19'!AL63+'Eng19'!BA63)+('Eng19'!BB63+'Eng19'!AM63+'Eng19'!M63)</f>
        <v>2624.3186947178851</v>
      </c>
      <c r="I63" s="170">
        <f>('Eng19'!N63+'Eng19'!AN63+'Eng19'!BC63)+('Eng19'!BD63+'Eng19'!AO63+'Eng19'!O63)</f>
        <v>1291.1958793836116</v>
      </c>
      <c r="J63" s="188">
        <f t="shared" si="0"/>
        <v>48633.257298947043</v>
      </c>
      <c r="L63" s="33">
        <f t="shared" si="1"/>
        <v>0.36901774009937516</v>
      </c>
      <c r="M63" s="33">
        <f t="shared" si="2"/>
        <v>0.40109157507497512</v>
      </c>
      <c r="N63" s="33">
        <f t="shared" si="3"/>
        <v>8.5688753804352286E-2</v>
      </c>
      <c r="O63" s="33">
        <f t="shared" si="4"/>
        <v>6.3690881760645399E-2</v>
      </c>
      <c r="P63" s="33">
        <f t="shared" si="5"/>
        <v>5.3961400911032631E-2</v>
      </c>
      <c r="Q63" s="33">
        <f t="shared" si="6"/>
        <v>2.6549648349619533E-2</v>
      </c>
      <c r="S63" s="174">
        <f t="shared" si="29"/>
        <v>-0.2312212236478618</v>
      </c>
      <c r="T63" s="174">
        <f t="shared" si="30"/>
        <v>0.13272160785141712</v>
      </c>
      <c r="U63" s="174">
        <f t="shared" si="31"/>
        <v>-8.3050438594341192E-3</v>
      </c>
      <c r="V63" s="174">
        <f t="shared" si="32"/>
        <v>2.6293610395226596E-2</v>
      </c>
      <c r="W63" s="174">
        <f t="shared" si="33"/>
        <v>5.3961400911032631E-2</v>
      </c>
      <c r="X63" s="174">
        <f t="shared" si="34"/>
        <v>2.6549648349619533E-2</v>
      </c>
      <c r="Z63" s="33">
        <f t="shared" si="8"/>
        <v>0.40109157507497512</v>
      </c>
      <c r="AA63" s="60" t="str">
        <f t="shared" si="9"/>
        <v>Lab</v>
      </c>
      <c r="AB63" s="33">
        <f t="shared" si="10"/>
        <v>3.2073834975599957E-2</v>
      </c>
      <c r="AC63" s="33">
        <f t="shared" si="11"/>
        <v>0.36901774009937516</v>
      </c>
      <c r="AD63" s="60" t="str">
        <f t="shared" si="12"/>
        <v>Con</v>
      </c>
      <c r="AF63" s="20" t="s">
        <v>1</v>
      </c>
      <c r="AG63" s="151" t="str">
        <f t="shared" si="21"/>
        <v>Lab</v>
      </c>
      <c r="AH63" s="149" t="str">
        <f t="shared" si="13"/>
        <v>Gain from</v>
      </c>
      <c r="AI63" s="149" t="str">
        <f t="shared" si="14"/>
        <v>Con</v>
      </c>
      <c r="AK63" s="33">
        <v>0.60023896374723695</v>
      </c>
      <c r="AL63" s="33">
        <v>0.26836996722355799</v>
      </c>
      <c r="AM63" s="33">
        <v>9.3993797663786405E-2</v>
      </c>
      <c r="AN63" s="33">
        <v>3.7397271365418802E-2</v>
      </c>
      <c r="AO63" s="33">
        <v>0</v>
      </c>
      <c r="AP63" s="86">
        <f t="shared" si="22"/>
        <v>0</v>
      </c>
    </row>
    <row r="64" spans="1:42" ht="19.95" customHeight="1">
      <c r="A64" s="132" t="s">
        <v>83</v>
      </c>
      <c r="B64" s="20" t="s">
        <v>69</v>
      </c>
      <c r="C64" s="20" t="s">
        <v>21</v>
      </c>
      <c r="D64" s="170">
        <f>('Eng19'!D64+'Eng19'!AD64+'Eng19'!AS64)+('Eng19'!E64+'Eng19'!AE64+'Eng19'!AT64)</f>
        <v>19207.327739225588</v>
      </c>
      <c r="E64" s="170">
        <f>('Eng19'!F64+'Eng19'!AF64+'Eng19'!AU64)+'Eng19'!G64+'Eng19'!AG64+'Eng19'!AV64</f>
        <v>15336.471175147179</v>
      </c>
      <c r="F64" s="170">
        <f>('Eng19'!H64+'Eng19'!AH64+'Eng19'!AW64)+('Eng19'!I64+'Eng19'!AI64+'Eng19'!AX64)</f>
        <v>13611.176008241047</v>
      </c>
      <c r="G64" s="170">
        <f>('Eng19'!J64+'Eng19'!AJ64+'Eng19'!AY64)+('Eng19'!AZ64+'Eng19'!AK64+'Eng19'!K64)</f>
        <v>1815.6973681884169</v>
      </c>
      <c r="H64" s="170">
        <f>('Eng19'!L64+'Eng19'!AL64+'Eng19'!BA64)+('Eng19'!BB64+'Eng19'!AM64+'Eng19'!M64)</f>
        <v>2930.4466268124534</v>
      </c>
      <c r="I64" s="170">
        <f>('Eng19'!N64+'Eng19'!AN64+'Eng19'!BC64)+('Eng19'!BD64+'Eng19'!AO64+'Eng19'!O64)</f>
        <v>2145.8393462094928</v>
      </c>
      <c r="J64" s="188">
        <f t="shared" si="0"/>
        <v>55046.958263824177</v>
      </c>
      <c r="L64" s="33">
        <f t="shared" si="1"/>
        <v>0.34892623216655155</v>
      </c>
      <c r="M64" s="33">
        <f t="shared" si="2"/>
        <v>0.27860705947899794</v>
      </c>
      <c r="N64" s="33">
        <f t="shared" si="3"/>
        <v>0.2472648160322794</v>
      </c>
      <c r="O64" s="33">
        <f t="shared" si="4"/>
        <v>3.2984517681909027E-2</v>
      </c>
      <c r="P64" s="33">
        <f t="shared" si="5"/>
        <v>5.3235396091599989E-2</v>
      </c>
      <c r="Q64" s="33">
        <f t="shared" si="6"/>
        <v>3.8981978548662116E-2</v>
      </c>
      <c r="S64" s="174">
        <f t="shared" si="29"/>
        <v>-0.21863217292117548</v>
      </c>
      <c r="T64" s="174">
        <f t="shared" si="30"/>
        <v>0.13093595133923994</v>
      </c>
      <c r="U64" s="174">
        <f t="shared" si="31"/>
        <v>-1.7671472088277573E-2</v>
      </c>
      <c r="V64" s="174">
        <f t="shared" si="32"/>
        <v>2.5939852198720637E-2</v>
      </c>
      <c r="W64" s="174">
        <f t="shared" si="33"/>
        <v>5.3235396091599989E-2</v>
      </c>
      <c r="X64" s="174">
        <f t="shared" si="34"/>
        <v>2.6192445379892598E-2</v>
      </c>
      <c r="Z64" s="33">
        <f t="shared" si="8"/>
        <v>0.34892623216655155</v>
      </c>
      <c r="AA64" s="60" t="str">
        <f t="shared" si="9"/>
        <v>Con</v>
      </c>
      <c r="AB64" s="33">
        <f t="shared" si="10"/>
        <v>7.0319172687553611E-2</v>
      </c>
      <c r="AC64" s="33">
        <f t="shared" si="11"/>
        <v>0.27860705947899794</v>
      </c>
      <c r="AD64" s="60" t="str">
        <f t="shared" si="12"/>
        <v>Lab</v>
      </c>
      <c r="AF64" s="20" t="s">
        <v>1</v>
      </c>
      <c r="AG64" s="151" t="str">
        <f t="shared" si="21"/>
        <v>Con</v>
      </c>
      <c r="AH64" s="149" t="str">
        <f t="shared" si="13"/>
        <v>Hold</v>
      </c>
      <c r="AI64" s="149" t="str">
        <f t="shared" si="14"/>
        <v/>
      </c>
      <c r="AK64" s="33">
        <v>0.56755840508772704</v>
      </c>
      <c r="AL64" s="33">
        <v>0.14767110813975801</v>
      </c>
      <c r="AM64" s="33">
        <v>0.26493628812055697</v>
      </c>
      <c r="AN64" s="33">
        <v>7.0446654831883898E-3</v>
      </c>
      <c r="AO64" s="33">
        <v>0</v>
      </c>
      <c r="AP64" s="86">
        <f t="shared" si="22"/>
        <v>1.2789533168769518E-2</v>
      </c>
    </row>
    <row r="65" spans="1:42" ht="19.95" customHeight="1">
      <c r="A65" s="132" t="s">
        <v>84</v>
      </c>
      <c r="B65" s="20" t="s">
        <v>69</v>
      </c>
      <c r="C65" s="20" t="s">
        <v>21</v>
      </c>
      <c r="D65" s="170">
        <f>('Eng19'!D65+'Eng19'!AD65+'Eng19'!AS65)+('Eng19'!E65+'Eng19'!AE65+'Eng19'!AT65)</f>
        <v>19896.892507640317</v>
      </c>
      <c r="E65" s="170">
        <f>('Eng19'!F65+'Eng19'!AF65+'Eng19'!AU65)+'Eng19'!G65+'Eng19'!AG65+'Eng19'!AV65</f>
        <v>17362.77095652607</v>
      </c>
      <c r="F65" s="170">
        <f>('Eng19'!H65+'Eng19'!AH65+'Eng19'!AW65)+('Eng19'!I65+'Eng19'!AI65+'Eng19'!AX65)</f>
        <v>4911.0188993022412</v>
      </c>
      <c r="G65" s="170">
        <f>('Eng19'!J65+'Eng19'!AJ65+'Eng19'!AY65)+('Eng19'!AZ65+'Eng19'!AK65+'Eng19'!K65)</f>
        <v>3395.8067128436664</v>
      </c>
      <c r="H65" s="170">
        <f>('Eng19'!L65+'Eng19'!AL65+'Eng19'!BA65)+('Eng19'!BB65+'Eng19'!AM65+'Eng19'!M65)</f>
        <v>2915.8688934845668</v>
      </c>
      <c r="I65" s="170">
        <f>('Eng19'!N65+'Eng19'!AN65+'Eng19'!BC65)+('Eng19'!BD65+'Eng19'!AO65+'Eng19'!O65)</f>
        <v>1785.6420302031408</v>
      </c>
      <c r="J65" s="188">
        <f t="shared" si="0"/>
        <v>50267.999999999993</v>
      </c>
      <c r="L65" s="33">
        <f t="shared" si="1"/>
        <v>0.39581627491923926</v>
      </c>
      <c r="M65" s="33">
        <f t="shared" si="2"/>
        <v>0.34540405340427455</v>
      </c>
      <c r="N65" s="33">
        <f t="shared" si="3"/>
        <v>9.7696723547828476E-2</v>
      </c>
      <c r="O65" s="33">
        <f t="shared" si="4"/>
        <v>6.755404457793561E-2</v>
      </c>
      <c r="P65" s="33">
        <f t="shared" si="5"/>
        <v>5.8006463226795722E-2</v>
      </c>
      <c r="Q65" s="33">
        <f t="shared" si="6"/>
        <v>3.5522440323926575E-2</v>
      </c>
      <c r="S65" s="174">
        <f t="shared" si="29"/>
        <v>-0.24801280123258679</v>
      </c>
      <c r="T65" s="174">
        <f t="shared" si="30"/>
        <v>0.14267070415624356</v>
      </c>
      <c r="U65" s="174">
        <f t="shared" si="31"/>
        <v>-9.4688688767755186E-3</v>
      </c>
      <c r="V65" s="174">
        <f t="shared" si="32"/>
        <v>2.8264635808937406E-2</v>
      </c>
      <c r="W65" s="174">
        <f t="shared" si="33"/>
        <v>5.8006463226795722E-2</v>
      </c>
      <c r="X65" s="174">
        <f t="shared" si="34"/>
        <v>2.8539866917385838E-2</v>
      </c>
      <c r="Z65" s="33">
        <f t="shared" si="8"/>
        <v>0.39581627491923926</v>
      </c>
      <c r="AA65" s="60" t="str">
        <f t="shared" si="9"/>
        <v>Con</v>
      </c>
      <c r="AB65" s="33">
        <f t="shared" si="10"/>
        <v>5.0412221514964717E-2</v>
      </c>
      <c r="AC65" s="33">
        <f t="shared" si="11"/>
        <v>0.34540405340427455</v>
      </c>
      <c r="AD65" s="60" t="str">
        <f t="shared" si="12"/>
        <v>Lab</v>
      </c>
      <c r="AF65" s="20" t="s">
        <v>1</v>
      </c>
      <c r="AG65" s="151" t="str">
        <f t="shared" si="21"/>
        <v>Con</v>
      </c>
      <c r="AH65" s="149" t="str">
        <f t="shared" si="13"/>
        <v>Hold</v>
      </c>
      <c r="AI65" s="149" t="str">
        <f t="shared" si="14"/>
        <v/>
      </c>
      <c r="AK65" s="33">
        <v>0.64382907615182605</v>
      </c>
      <c r="AL65" s="33">
        <v>0.20273334924803099</v>
      </c>
      <c r="AM65" s="33">
        <v>0.10716559242460399</v>
      </c>
      <c r="AN65" s="33">
        <v>3.9289408768998203E-2</v>
      </c>
      <c r="AO65" s="33">
        <v>0</v>
      </c>
      <c r="AP65" s="86">
        <f t="shared" si="22"/>
        <v>6.9825734065407374E-3</v>
      </c>
    </row>
    <row r="66" spans="1:42" ht="19.95" customHeight="1">
      <c r="A66" s="132" t="s">
        <v>85</v>
      </c>
      <c r="B66" s="20" t="s">
        <v>69</v>
      </c>
      <c r="C66" s="20" t="s">
        <v>21</v>
      </c>
      <c r="D66" s="170">
        <f>('Eng19'!D66+'Eng19'!AD66+'Eng19'!AS66)+('Eng19'!E66+'Eng19'!AE66+'Eng19'!AT66)</f>
        <v>17578.539348379669</v>
      </c>
      <c r="E66" s="170">
        <f>('Eng19'!F66+'Eng19'!AF66+'Eng19'!AU66)+'Eng19'!G66+'Eng19'!AG66+'Eng19'!AV66</f>
        <v>17114.438036846619</v>
      </c>
      <c r="F66" s="170">
        <f>('Eng19'!H66+'Eng19'!AH66+'Eng19'!AW66)+('Eng19'!I66+'Eng19'!AI66+'Eng19'!AX66)</f>
        <v>1514.2384243068541</v>
      </c>
      <c r="G66" s="170">
        <f>('Eng19'!J66+'Eng19'!AJ66+'Eng19'!AY66)+('Eng19'!AZ66+'Eng19'!AK66+'Eng19'!K66)</f>
        <v>2289.2052012232216</v>
      </c>
      <c r="H66" s="170">
        <f>('Eng19'!L66+'Eng19'!AL66+'Eng19'!BA66)+('Eng19'!BB66+'Eng19'!AM66+'Eng19'!M66)</f>
        <v>2514.4431695653052</v>
      </c>
      <c r="I66" s="170">
        <f>('Eng19'!N66+'Eng19'!AN66+'Eng19'!BC66)+('Eng19'!BD66+'Eng19'!AO66+'Eng19'!O66)</f>
        <v>2451.1358196783353</v>
      </c>
      <c r="J66" s="188">
        <f t="shared" si="0"/>
        <v>43462</v>
      </c>
      <c r="L66" s="33">
        <f t="shared" si="1"/>
        <v>0.40445767218212852</v>
      </c>
      <c r="M66" s="33">
        <f t="shared" si="2"/>
        <v>0.39377934832374534</v>
      </c>
      <c r="N66" s="33">
        <f t="shared" si="3"/>
        <v>3.4840514111335284E-2</v>
      </c>
      <c r="O66" s="33">
        <f t="shared" si="4"/>
        <v>5.2671418738742384E-2</v>
      </c>
      <c r="P66" s="33">
        <f t="shared" si="5"/>
        <v>5.7853830232508979E-2</v>
      </c>
      <c r="Q66" s="33">
        <f t="shared" si="6"/>
        <v>5.6397216411539629E-2</v>
      </c>
      <c r="S66" s="174">
        <f t="shared" si="29"/>
        <v>-0.25342737682620048</v>
      </c>
      <c r="T66" s="174">
        <f t="shared" si="30"/>
        <v>0.14229529328716134</v>
      </c>
      <c r="U66" s="174">
        <f t="shared" si="31"/>
        <v>-3.3767791563468139E-3</v>
      </c>
      <c r="V66" s="174">
        <f t="shared" si="32"/>
        <v>2.8190262786416183E-2</v>
      </c>
      <c r="W66" s="174">
        <f t="shared" si="33"/>
        <v>5.7853830232508979E-2</v>
      </c>
      <c r="X66" s="174">
        <f t="shared" si="34"/>
        <v>2.8464769676460965E-2</v>
      </c>
      <c r="Z66" s="33">
        <f t="shared" si="8"/>
        <v>0.40445767218212852</v>
      </c>
      <c r="AA66" s="60" t="str">
        <f t="shared" si="9"/>
        <v>Con</v>
      </c>
      <c r="AB66" s="33">
        <f t="shared" si="10"/>
        <v>1.0678323858383187E-2</v>
      </c>
      <c r="AC66" s="33">
        <f t="shared" si="11"/>
        <v>0.39377934832374534</v>
      </c>
      <c r="AD66" s="60" t="str">
        <f t="shared" si="12"/>
        <v>Lab</v>
      </c>
      <c r="AF66" s="20" t="s">
        <v>1</v>
      </c>
      <c r="AG66" s="151" t="str">
        <f t="shared" si="21"/>
        <v>Con</v>
      </c>
      <c r="AH66" s="149" t="str">
        <f t="shared" si="13"/>
        <v>Hold</v>
      </c>
      <c r="AI66" s="149" t="str">
        <f t="shared" si="14"/>
        <v/>
      </c>
      <c r="AK66" s="33">
        <v>0.657885049008329</v>
      </c>
      <c r="AL66" s="33">
        <v>0.251484055036584</v>
      </c>
      <c r="AM66" s="33">
        <v>3.8217293267682098E-2</v>
      </c>
      <c r="AN66" s="33">
        <v>2.4481155952326202E-2</v>
      </c>
      <c r="AO66" s="33">
        <v>0</v>
      </c>
      <c r="AP66" s="86">
        <f t="shared" si="22"/>
        <v>2.7932446735078664E-2</v>
      </c>
    </row>
    <row r="67" spans="1:42" ht="19.95" customHeight="1">
      <c r="A67" s="132" t="s">
        <v>86</v>
      </c>
      <c r="B67" s="20" t="s">
        <v>69</v>
      </c>
      <c r="C67" s="20" t="s">
        <v>21</v>
      </c>
      <c r="D67" s="170">
        <f>('Eng19'!D67+'Eng19'!AD67+'Eng19'!AS67)+('Eng19'!E67+'Eng19'!AE67+'Eng19'!AT67)</f>
        <v>18748.970927642669</v>
      </c>
      <c r="E67" s="170">
        <f>('Eng19'!F67+'Eng19'!AF67+'Eng19'!AU67)+'Eng19'!G67+'Eng19'!AG67+'Eng19'!AV67</f>
        <v>20535.272656467576</v>
      </c>
      <c r="F67" s="170">
        <f>('Eng19'!H67+'Eng19'!AH67+'Eng19'!AW67)+('Eng19'!I67+'Eng19'!AI67+'Eng19'!AX67)</f>
        <v>2872.8759045478887</v>
      </c>
      <c r="G67" s="170">
        <f>('Eng19'!J67+'Eng19'!AJ67+'Eng19'!AY67)+('Eng19'!AZ67+'Eng19'!AK67+'Eng19'!K67)</f>
        <v>1541.6758398387333</v>
      </c>
      <c r="H67" s="170">
        <f>('Eng19'!L67+'Eng19'!AL67+'Eng19'!BA67)+('Eng19'!BB67+'Eng19'!AM67+'Eng19'!M67)</f>
        <v>2709.3263674968011</v>
      </c>
      <c r="I67" s="170">
        <f>('Eng19'!N67+'Eng19'!AN67+'Eng19'!BC67)+('Eng19'!BD67+'Eng19'!AO67+'Eng19'!O67)</f>
        <v>1334.6257430593007</v>
      </c>
      <c r="J67" s="188">
        <f t="shared" ref="J67:J130" si="35">SUM(D67:I67)</f>
        <v>47742.747439052968</v>
      </c>
      <c r="L67" s="33">
        <f t="shared" ref="L67:L130" si="36">D67/J67</f>
        <v>0.39270825273675486</v>
      </c>
      <c r="M67" s="33">
        <f t="shared" ref="M67:M130" si="37">E67/J67</f>
        <v>0.43012339586619558</v>
      </c>
      <c r="N67" s="33">
        <f t="shared" ref="N67:N130" si="38">F67/J67</f>
        <v>6.0174080015301175E-2</v>
      </c>
      <c r="O67" s="33">
        <f t="shared" ref="O67:O130" si="39">G67/J67</f>
        <v>3.2291309623661536E-2</v>
      </c>
      <c r="P67" s="33">
        <f t="shared" ref="P67:P130" si="40">H67/J67</f>
        <v>5.6748438513209785E-2</v>
      </c>
      <c r="Q67" s="33">
        <f t="shared" ref="Q67:Q130" si="41">I67/J67</f>
        <v>2.7954523244877055E-2</v>
      </c>
      <c r="S67" s="174">
        <f t="shared" si="29"/>
        <v>-0.24606535910699917</v>
      </c>
      <c r="T67" s="174">
        <f t="shared" si="30"/>
        <v>0.13957650978980657</v>
      </c>
      <c r="U67" s="174">
        <f t="shared" si="31"/>
        <v>-5.8321349248375218E-3</v>
      </c>
      <c r="V67" s="174">
        <f t="shared" si="32"/>
        <v>2.7651641870156427E-2</v>
      </c>
      <c r="W67" s="174">
        <f t="shared" si="33"/>
        <v>5.6748438513209785E-2</v>
      </c>
      <c r="X67" s="174">
        <f t="shared" si="34"/>
        <v>2.7920903858663897E-2</v>
      </c>
      <c r="Z67" s="33">
        <f t="shared" ref="Z67:Z130" si="42">LARGE(L67:Q67,1)</f>
        <v>0.43012339586619558</v>
      </c>
      <c r="AA67" s="60" t="str">
        <f t="shared" ref="AA67:AA130" si="43">IF(L67=Z67,"Con",IF(M67=Z67,"Lab",IF(N67=Z67,"LD",IF(O67=Z67,"Grn",IF(P67=Z67,"Ref",IF(Q67=Z67,"Oth","OTH "))))))</f>
        <v>Lab</v>
      </c>
      <c r="AB67" s="33">
        <f t="shared" ref="AB67:AB130" si="44">Z67-AC67</f>
        <v>3.741514312944072E-2</v>
      </c>
      <c r="AC67" s="33">
        <f t="shared" ref="AC67:AC130" si="45">LARGE(L67:Q67,2)</f>
        <v>0.39270825273675486</v>
      </c>
      <c r="AD67" s="60" t="str">
        <f t="shared" ref="AD67:AD130" si="46">IF(L67=AC67,"Con",IF(M67=AC67,"Lab",IF(N67=AC67,"LD",IF(O67=AC67,"Grn",IF(P67=AC67,"Ref",IF(Q67=AC67,"Oth","OTH "))))))</f>
        <v>Con</v>
      </c>
      <c r="AF67" s="20" t="s">
        <v>1</v>
      </c>
      <c r="AG67" s="151" t="str">
        <f t="shared" ref="AG67:AG130" si="47">AA67</f>
        <v>Lab</v>
      </c>
      <c r="AH67" s="149" t="str">
        <f t="shared" ref="AH67:AH130" si="48">IF(AG67=AF67,"Hold","Gain from")</f>
        <v>Gain from</v>
      </c>
      <c r="AI67" s="149" t="str">
        <f t="shared" ref="AI67:AI130" si="49">IF(AH67="Hold","",(AF67))</f>
        <v>Con</v>
      </c>
      <c r="AK67" s="33">
        <v>0.63877361184375403</v>
      </c>
      <c r="AL67" s="33">
        <v>0.29054688607638901</v>
      </c>
      <c r="AM67" s="33">
        <v>6.6006214940138697E-2</v>
      </c>
      <c r="AN67" s="33">
        <v>4.63966775350511E-3</v>
      </c>
      <c r="AO67" s="33">
        <v>0</v>
      </c>
      <c r="AP67" s="86">
        <f t="shared" si="22"/>
        <v>3.3619386213157298E-5</v>
      </c>
    </row>
    <row r="68" spans="1:42" ht="19.95" customHeight="1">
      <c r="A68" s="132" t="s">
        <v>87</v>
      </c>
      <c r="B68" s="20" t="s">
        <v>69</v>
      </c>
      <c r="C68" s="20" t="s">
        <v>21</v>
      </c>
      <c r="D68" s="170">
        <f>('Eng19'!D68+'Eng19'!AD68+'Eng19'!AS68)+('Eng19'!E68+'Eng19'!AE68+'Eng19'!AT68)</f>
        <v>16144.052163710128</v>
      </c>
      <c r="E68" s="170">
        <f>('Eng19'!F68+'Eng19'!AF68+'Eng19'!AU68)+'Eng19'!G68+'Eng19'!AG68+'Eng19'!AV68</f>
        <v>12588.607290463277</v>
      </c>
      <c r="F68" s="170">
        <f>('Eng19'!H68+'Eng19'!AH68+'Eng19'!AW68)+('Eng19'!I68+'Eng19'!AI68+'Eng19'!AX68)</f>
        <v>15714.65311112266</v>
      </c>
      <c r="G68" s="170">
        <f>('Eng19'!J68+'Eng19'!AJ68+'Eng19'!AY68)+('Eng19'!AZ68+'Eng19'!AK68+'Eng19'!K68)</f>
        <v>1985.5686125226125</v>
      </c>
      <c r="H68" s="170">
        <f>('Eng19'!L68+'Eng19'!AL68+'Eng19'!BA68)+('Eng19'!BB68+'Eng19'!AM68+'Eng19'!M68)</f>
        <v>2500.3444061593405</v>
      </c>
      <c r="I68" s="170">
        <f>('Eng19'!N68+'Eng19'!AN68+'Eng19'!BC68)+('Eng19'!BD68+'Eng19'!AO68+'Eng19'!O68)</f>
        <v>6693.6316192549548</v>
      </c>
      <c r="J68" s="188">
        <f t="shared" si="35"/>
        <v>55626.857203232976</v>
      </c>
      <c r="L68" s="33">
        <f t="shared" si="36"/>
        <v>0.29022046139920793</v>
      </c>
      <c r="M68" s="33">
        <f t="shared" si="37"/>
        <v>0.2263044853400713</v>
      </c>
      <c r="N68" s="33">
        <f t="shared" si="38"/>
        <v>0.28250118560013382</v>
      </c>
      <c r="O68" s="33">
        <f t="shared" si="39"/>
        <v>3.5694423743342689E-2</v>
      </c>
      <c r="P68" s="33">
        <f t="shared" si="40"/>
        <v>4.494851105868377E-2</v>
      </c>
      <c r="Q68" s="33">
        <f t="shared" si="41"/>
        <v>0.1203309328585604</v>
      </c>
      <c r="S68" s="174">
        <f t="shared" si="29"/>
        <v>-0.18184797889202009</v>
      </c>
      <c r="T68" s="174">
        <f t="shared" si="30"/>
        <v>0.11055381360597731</v>
      </c>
      <c r="U68" s="174">
        <f t="shared" si="31"/>
        <v>-1.7671472088277185E-2</v>
      </c>
      <c r="V68" s="174">
        <f t="shared" si="32"/>
        <v>2.1901926519126487E-2</v>
      </c>
      <c r="W68" s="174">
        <f t="shared" si="33"/>
        <v>4.494851105868377E-2</v>
      </c>
      <c r="X68" s="174">
        <f t="shared" si="34"/>
        <v>2.211519979650968E-2</v>
      </c>
      <c r="Z68" s="33">
        <f t="shared" si="42"/>
        <v>0.29022046139920793</v>
      </c>
      <c r="AA68" s="60" t="str">
        <f t="shared" si="43"/>
        <v>Con</v>
      </c>
      <c r="AB68" s="33">
        <f t="shared" si="44"/>
        <v>7.7192757990741101E-3</v>
      </c>
      <c r="AC68" s="33">
        <f t="shared" si="45"/>
        <v>0.28250118560013382</v>
      </c>
      <c r="AD68" s="60" t="str">
        <f t="shared" si="46"/>
        <v>LD</v>
      </c>
      <c r="AF68" s="20" t="s">
        <v>1</v>
      </c>
      <c r="AG68" s="151" t="str">
        <f t="shared" si="47"/>
        <v>Con</v>
      </c>
      <c r="AH68" s="149" t="str">
        <f t="shared" si="48"/>
        <v>Hold</v>
      </c>
      <c r="AI68" s="149" t="str">
        <f t="shared" si="49"/>
        <v/>
      </c>
      <c r="AK68" s="33">
        <v>0.47206844029122802</v>
      </c>
      <c r="AL68" s="33">
        <v>0.11575067173409399</v>
      </c>
      <c r="AM68" s="33">
        <v>0.300172657688411</v>
      </c>
      <c r="AN68" s="33">
        <v>1.37924972242162E-2</v>
      </c>
      <c r="AO68" s="33">
        <v>0</v>
      </c>
      <c r="AP68" s="86">
        <f t="shared" ref="AP68:AP131" si="50">100%-AO68-AN68-AM68-AL68-AK68</f>
        <v>9.8215733062050725E-2</v>
      </c>
    </row>
    <row r="69" spans="1:42" ht="19.95" customHeight="1">
      <c r="A69" s="132" t="s">
        <v>88</v>
      </c>
      <c r="B69" s="20" t="s">
        <v>69</v>
      </c>
      <c r="C69" s="20" t="s">
        <v>21</v>
      </c>
      <c r="D69" s="170">
        <f>('Eng19'!D69+'Eng19'!AD69+'Eng19'!AS69)+('Eng19'!E69+'Eng19'!AE69+'Eng19'!AT69)</f>
        <v>18915.566924379636</v>
      </c>
      <c r="E69" s="170">
        <f>('Eng19'!F69+'Eng19'!AF69+'Eng19'!AU69)+'Eng19'!G69+'Eng19'!AG69+'Eng19'!AV69</f>
        <v>19079.556848881577</v>
      </c>
      <c r="F69" s="170">
        <f>('Eng19'!H69+'Eng19'!AH69+'Eng19'!AW69)+('Eng19'!I69+'Eng19'!AI69+'Eng19'!AX69)</f>
        <v>5222.8483097389262</v>
      </c>
      <c r="G69" s="170">
        <f>('Eng19'!J69+'Eng19'!AJ69+'Eng19'!AY69)+('Eng19'!AZ69+'Eng19'!AK69+'Eng19'!K69)</f>
        <v>3243.4451202024738</v>
      </c>
      <c r="H69" s="170">
        <f>('Eng19'!L69+'Eng19'!AL69+'Eng19'!BA69)+('Eng19'!BB69+'Eng19'!AM69+'Eng19'!M69)</f>
        <v>2784.1540511083508</v>
      </c>
      <c r="I69" s="170">
        <f>('Eng19'!N69+'Eng19'!AN69+'Eng19'!BC69)+('Eng19'!BD69+'Eng19'!AO69+'Eng19'!O69)</f>
        <v>1984.8903595405682</v>
      </c>
      <c r="J69" s="188">
        <f t="shared" si="35"/>
        <v>51230.461613851527</v>
      </c>
      <c r="L69" s="33">
        <f t="shared" si="36"/>
        <v>0.36922499482739984</v>
      </c>
      <c r="M69" s="33">
        <f t="shared" si="37"/>
        <v>0.37242601858037733</v>
      </c>
      <c r="N69" s="33">
        <f t="shared" si="38"/>
        <v>0.10194810168032507</v>
      </c>
      <c r="O69" s="33">
        <f t="shared" si="39"/>
        <v>6.3310870486584125E-2</v>
      </c>
      <c r="P69" s="33">
        <f t="shared" si="40"/>
        <v>5.4345675666439441E-2</v>
      </c>
      <c r="Q69" s="33">
        <f t="shared" si="41"/>
        <v>3.8744338758874272E-2</v>
      </c>
      <c r="S69" s="174">
        <f t="shared" si="29"/>
        <v>-0.23135108648808117</v>
      </c>
      <c r="T69" s="174">
        <f t="shared" si="30"/>
        <v>0.13366675683816032</v>
      </c>
      <c r="U69" s="174">
        <f t="shared" si="31"/>
        <v>-9.8809169027519322E-3</v>
      </c>
      <c r="V69" s="174">
        <f t="shared" si="32"/>
        <v>2.6480854805727323E-2</v>
      </c>
      <c r="W69" s="174">
        <f t="shared" si="33"/>
        <v>5.4345675666439441E-2</v>
      </c>
      <c r="X69" s="174">
        <f t="shared" si="34"/>
        <v>2.6738716080506028E-2</v>
      </c>
      <c r="Z69" s="33">
        <f t="shared" si="42"/>
        <v>0.37242601858037733</v>
      </c>
      <c r="AA69" s="60" t="str">
        <f t="shared" si="43"/>
        <v>Lab</v>
      </c>
      <c r="AB69" s="33">
        <f t="shared" si="44"/>
        <v>3.2010237529774832E-3</v>
      </c>
      <c r="AC69" s="33">
        <f t="shared" si="45"/>
        <v>0.36922499482739984</v>
      </c>
      <c r="AD69" s="60" t="str">
        <f t="shared" si="46"/>
        <v>Con</v>
      </c>
      <c r="AF69" s="20" t="s">
        <v>1</v>
      </c>
      <c r="AG69" s="151" t="str">
        <f t="shared" si="47"/>
        <v>Lab</v>
      </c>
      <c r="AH69" s="149" t="str">
        <f t="shared" si="48"/>
        <v>Gain from</v>
      </c>
      <c r="AI69" s="149" t="str">
        <f t="shared" si="49"/>
        <v>Con</v>
      </c>
      <c r="AK69" s="33">
        <v>0.60057608131548101</v>
      </c>
      <c r="AL69" s="33">
        <v>0.23875926174221701</v>
      </c>
      <c r="AM69" s="33">
        <v>0.11182901858307701</v>
      </c>
      <c r="AN69" s="33">
        <v>3.6830015680856802E-2</v>
      </c>
      <c r="AO69" s="33">
        <v>0</v>
      </c>
      <c r="AP69" s="86">
        <f t="shared" si="50"/>
        <v>1.2005622678368244E-2</v>
      </c>
    </row>
    <row r="70" spans="1:42" ht="19.95" customHeight="1">
      <c r="A70" s="132" t="s">
        <v>89</v>
      </c>
      <c r="B70" s="20" t="s">
        <v>69</v>
      </c>
      <c r="C70" s="20" t="s">
        <v>21</v>
      </c>
      <c r="D70" s="170">
        <f>('Eng19'!D70+'Eng19'!AD70+'Eng19'!AS70)+('Eng19'!E70+'Eng19'!AE70+'Eng19'!AT70)</f>
        <v>17118.078316875595</v>
      </c>
      <c r="E70" s="170">
        <f>('Eng19'!F70+'Eng19'!AF70+'Eng19'!AU70)+'Eng19'!G70+'Eng19'!AG70+'Eng19'!AV70</f>
        <v>19831.545094496287</v>
      </c>
      <c r="F70" s="170">
        <f>('Eng19'!H70+'Eng19'!AH70+'Eng19'!AW70)+('Eng19'!I70+'Eng19'!AI70+'Eng19'!AX70)</f>
        <v>4553.8335115155169</v>
      </c>
      <c r="G70" s="170">
        <f>('Eng19'!J70+'Eng19'!AJ70+'Eng19'!AY70)+('Eng19'!AZ70+'Eng19'!AK70+'Eng19'!K70)</f>
        <v>2685.8946975272838</v>
      </c>
      <c r="H70" s="170">
        <f>('Eng19'!L70+'Eng19'!AL70+'Eng19'!BA70)+('Eng19'!BB70+'Eng19'!AM70+'Eng19'!M70)</f>
        <v>2515.8134505316416</v>
      </c>
      <c r="I70" s="170">
        <f>('Eng19'!N70+'Eng19'!AN70+'Eng19'!BC70)+('Eng19'!BD70+'Eng19'!AO70+'Eng19'!O70)</f>
        <v>3166.4757845016475</v>
      </c>
      <c r="J70" s="188">
        <f t="shared" si="35"/>
        <v>49871.640855447979</v>
      </c>
      <c r="L70" s="33">
        <f t="shared" si="36"/>
        <v>0.34324273320968174</v>
      </c>
      <c r="M70" s="33">
        <f t="shared" si="37"/>
        <v>0.39765174665051928</v>
      </c>
      <c r="N70" s="33">
        <f t="shared" si="38"/>
        <v>9.1311082479012845E-2</v>
      </c>
      <c r="O70" s="33">
        <f t="shared" si="39"/>
        <v>5.3856152543933729E-2</v>
      </c>
      <c r="P70" s="33">
        <f t="shared" si="40"/>
        <v>5.0445772534809509E-2</v>
      </c>
      <c r="Q70" s="33">
        <f t="shared" si="41"/>
        <v>6.3492512582042734E-2</v>
      </c>
      <c r="S70" s="174">
        <f t="shared" si="29"/>
        <v>-0.21507097398517122</v>
      </c>
      <c r="T70" s="174">
        <f t="shared" si="30"/>
        <v>0.12407468907572228</v>
      </c>
      <c r="U70" s="174">
        <f t="shared" si="31"/>
        <v>-8.8499658493351591E-3</v>
      </c>
      <c r="V70" s="174">
        <f t="shared" si="32"/>
        <v>2.4580560673422229E-2</v>
      </c>
      <c r="W70" s="174">
        <f t="shared" si="33"/>
        <v>5.0445772534809509E-2</v>
      </c>
      <c r="X70" s="174">
        <f t="shared" si="34"/>
        <v>2.4819917550552281E-2</v>
      </c>
      <c r="Z70" s="33">
        <f t="shared" si="42"/>
        <v>0.39765174665051928</v>
      </c>
      <c r="AA70" s="60" t="str">
        <f t="shared" si="43"/>
        <v>Lab</v>
      </c>
      <c r="AB70" s="33">
        <f t="shared" si="44"/>
        <v>5.4409013440837539E-2</v>
      </c>
      <c r="AC70" s="33">
        <f t="shared" si="45"/>
        <v>0.34324273320968174</v>
      </c>
      <c r="AD70" s="60" t="str">
        <f t="shared" si="46"/>
        <v>Con</v>
      </c>
      <c r="AF70" s="20" t="s">
        <v>1</v>
      </c>
      <c r="AG70" s="151" t="str">
        <f t="shared" si="47"/>
        <v>Lab</v>
      </c>
      <c r="AH70" s="149" t="str">
        <f t="shared" si="48"/>
        <v>Gain from</v>
      </c>
      <c r="AI70" s="149" t="str">
        <f t="shared" si="49"/>
        <v>Con</v>
      </c>
      <c r="AK70" s="33">
        <v>0.55831370719485296</v>
      </c>
      <c r="AL70" s="33">
        <v>0.273577057574797</v>
      </c>
      <c r="AM70" s="33">
        <v>0.100161048328348</v>
      </c>
      <c r="AN70" s="33">
        <v>2.92755918705115E-2</v>
      </c>
      <c r="AO70" s="33">
        <v>0</v>
      </c>
      <c r="AP70" s="86">
        <f t="shared" si="50"/>
        <v>3.8672595031490453E-2</v>
      </c>
    </row>
    <row r="71" spans="1:42" ht="19.95" customHeight="1">
      <c r="A71" s="132" t="s">
        <v>90</v>
      </c>
      <c r="B71" s="20" t="s">
        <v>69</v>
      </c>
      <c r="C71" s="20" t="s">
        <v>21</v>
      </c>
      <c r="D71" s="170">
        <f>('Eng19'!D71+'Eng19'!AD71+'Eng19'!AS71)+('Eng19'!E71+'Eng19'!AE71+'Eng19'!AT71)</f>
        <v>18658.032246415747</v>
      </c>
      <c r="E71" s="170">
        <f>('Eng19'!F71+'Eng19'!AF71+'Eng19'!AU71)+'Eng19'!G71+'Eng19'!AG71+'Eng19'!AV71</f>
        <v>20029.171757306147</v>
      </c>
      <c r="F71" s="170">
        <f>('Eng19'!H71+'Eng19'!AH71+'Eng19'!AW71)+('Eng19'!I71+'Eng19'!AI71+'Eng19'!AX71)</f>
        <v>7251.8404516138153</v>
      </c>
      <c r="G71" s="170">
        <f>('Eng19'!J71+'Eng19'!AJ71+'Eng19'!AY71)+('Eng19'!AZ71+'Eng19'!AK71+'Eng19'!K71)</f>
        <v>3809.7477628783099</v>
      </c>
      <c r="H71" s="170">
        <f>('Eng19'!L71+'Eng19'!AL71+'Eng19'!BA71)+('Eng19'!BB71+'Eng19'!AM71+'Eng19'!M71)</f>
        <v>2792.1030815279978</v>
      </c>
      <c r="I71" s="170">
        <f>('Eng19'!N71+'Eng19'!AN71+'Eng19'!BC71)+('Eng19'!BD71+'Eng19'!AO71+'Eng19'!O71)</f>
        <v>2268.0452136116537</v>
      </c>
      <c r="J71" s="188">
        <f t="shared" si="35"/>
        <v>54808.940513353671</v>
      </c>
      <c r="L71" s="33">
        <f t="shared" si="36"/>
        <v>0.3404195022136926</v>
      </c>
      <c r="M71" s="33">
        <f t="shared" si="37"/>
        <v>0.36543621478007282</v>
      </c>
      <c r="N71" s="33">
        <f t="shared" si="38"/>
        <v>0.13231126863047049</v>
      </c>
      <c r="O71" s="33">
        <f t="shared" si="39"/>
        <v>6.9509604221415333E-2</v>
      </c>
      <c r="P71" s="33">
        <f t="shared" si="40"/>
        <v>5.0942474993614019E-2</v>
      </c>
      <c r="Q71" s="33">
        <f t="shared" si="41"/>
        <v>4.1380935160734704E-2</v>
      </c>
      <c r="S71" s="174">
        <f t="shared" si="29"/>
        <v>-0.21330197793268441</v>
      </c>
      <c r="T71" s="174">
        <f t="shared" si="30"/>
        <v>0.12529636137931882</v>
      </c>
      <c r="U71" s="174">
        <f t="shared" si="31"/>
        <v>-1.282374687794352E-2</v>
      </c>
      <c r="V71" s="174">
        <f t="shared" si="32"/>
        <v>2.4822587394627831E-2</v>
      </c>
      <c r="W71" s="174">
        <f t="shared" si="33"/>
        <v>5.0942474993614019E-2</v>
      </c>
      <c r="X71" s="174">
        <f t="shared" si="34"/>
        <v>2.5064301043067221E-2</v>
      </c>
      <c r="Z71" s="33">
        <f t="shared" si="42"/>
        <v>0.36543621478007282</v>
      </c>
      <c r="AA71" s="60" t="str">
        <f t="shared" si="43"/>
        <v>Lab</v>
      </c>
      <c r="AB71" s="33">
        <f t="shared" si="44"/>
        <v>2.5016712566380217E-2</v>
      </c>
      <c r="AC71" s="33">
        <f t="shared" si="45"/>
        <v>0.3404195022136926</v>
      </c>
      <c r="AD71" s="60" t="str">
        <f t="shared" si="46"/>
        <v>Con</v>
      </c>
      <c r="AF71" s="20" t="s">
        <v>1</v>
      </c>
      <c r="AG71" s="151" t="str">
        <f t="shared" si="47"/>
        <v>Lab</v>
      </c>
      <c r="AH71" s="149" t="str">
        <f t="shared" si="48"/>
        <v>Gain from</v>
      </c>
      <c r="AI71" s="149" t="str">
        <f t="shared" si="49"/>
        <v>Con</v>
      </c>
      <c r="AK71" s="33">
        <v>0.55372148014637701</v>
      </c>
      <c r="AL71" s="33">
        <v>0.240139853400754</v>
      </c>
      <c r="AM71" s="33">
        <v>0.14513501550841401</v>
      </c>
      <c r="AN71" s="33">
        <v>4.4687016826787503E-2</v>
      </c>
      <c r="AO71" s="33">
        <v>0</v>
      </c>
      <c r="AP71" s="86">
        <f t="shared" si="50"/>
        <v>1.6316634117667483E-2</v>
      </c>
    </row>
    <row r="72" spans="1:42" ht="19.95" customHeight="1">
      <c r="A72" s="132" t="s">
        <v>91</v>
      </c>
      <c r="B72" s="20" t="s">
        <v>69</v>
      </c>
      <c r="C72" s="20" t="s">
        <v>21</v>
      </c>
      <c r="D72" s="170">
        <f>('Eng19'!D72+'Eng19'!AD72+'Eng19'!AS72)+('Eng19'!E72+'Eng19'!AE72+'Eng19'!AT72)</f>
        <v>19950.391303641794</v>
      </c>
      <c r="E72" s="170">
        <f>('Eng19'!F72+'Eng19'!AF72+'Eng19'!AU72)+'Eng19'!G72+'Eng19'!AG72+'Eng19'!AV72</f>
        <v>18127.589379178607</v>
      </c>
      <c r="F72" s="170">
        <f>('Eng19'!H72+'Eng19'!AH72+'Eng19'!AW72)+('Eng19'!I72+'Eng19'!AI72+'Eng19'!AX72)</f>
        <v>6199.4545475304967</v>
      </c>
      <c r="G72" s="170">
        <f>('Eng19'!J72+'Eng19'!AJ72+'Eng19'!AY72)+('Eng19'!AZ72+'Eng19'!AK72+'Eng19'!K72)</f>
        <v>3050.232831323377</v>
      </c>
      <c r="H72" s="170">
        <f>('Eng19'!L72+'Eng19'!AL72+'Eng19'!BA72)+('Eng19'!BB72+'Eng19'!AM72+'Eng19'!M72)</f>
        <v>2951.5534308232336</v>
      </c>
      <c r="I72" s="170">
        <f>('Eng19'!N72+'Eng19'!AN72+'Eng19'!BC72)+('Eng19'!BD72+'Eng19'!AO72+'Eng19'!O72)</f>
        <v>1452.1992452098916</v>
      </c>
      <c r="J72" s="188">
        <f t="shared" si="35"/>
        <v>51731.420737707398</v>
      </c>
      <c r="L72" s="33">
        <f t="shared" si="36"/>
        <v>0.38565326486577262</v>
      </c>
      <c r="M72" s="33">
        <f t="shared" si="37"/>
        <v>0.35041738890355428</v>
      </c>
      <c r="N72" s="33">
        <f t="shared" si="38"/>
        <v>0.11983924777483775</v>
      </c>
      <c r="O72" s="33">
        <f t="shared" si="39"/>
        <v>5.8962866045935612E-2</v>
      </c>
      <c r="P72" s="33">
        <f t="shared" si="40"/>
        <v>5.7055332885373962E-2</v>
      </c>
      <c r="Q72" s="33">
        <f t="shared" si="41"/>
        <v>2.8071899524525785E-2</v>
      </c>
      <c r="S72" s="174">
        <f t="shared" si="29"/>
        <v>-0.2416448048867344</v>
      </c>
      <c r="T72" s="174">
        <f t="shared" si="30"/>
        <v>0.14033133664431027</v>
      </c>
      <c r="U72" s="174">
        <f t="shared" si="31"/>
        <v>-1.1614945540275243E-2</v>
      </c>
      <c r="V72" s="174">
        <f t="shared" si="32"/>
        <v>2.7801181372799813E-2</v>
      </c>
      <c r="W72" s="174">
        <f t="shared" si="33"/>
        <v>5.7055332885373962E-2</v>
      </c>
      <c r="X72" s="174">
        <f t="shared" si="34"/>
        <v>2.8071899524525785E-2</v>
      </c>
      <c r="Z72" s="33">
        <f t="shared" si="42"/>
        <v>0.38565326486577262</v>
      </c>
      <c r="AA72" s="60" t="str">
        <f t="shared" si="43"/>
        <v>Con</v>
      </c>
      <c r="AB72" s="33">
        <f t="shared" si="44"/>
        <v>3.5235875962218333E-2</v>
      </c>
      <c r="AC72" s="33">
        <f t="shared" si="45"/>
        <v>0.35041738890355428</v>
      </c>
      <c r="AD72" s="60" t="str">
        <f t="shared" si="46"/>
        <v>Lab</v>
      </c>
      <c r="AF72" s="20" t="s">
        <v>1</v>
      </c>
      <c r="AG72" s="151" t="str">
        <f t="shared" si="47"/>
        <v>Con</v>
      </c>
      <c r="AH72" s="149" t="str">
        <f t="shared" si="48"/>
        <v>Hold</v>
      </c>
      <c r="AI72" s="149" t="str">
        <f t="shared" si="49"/>
        <v/>
      </c>
      <c r="AK72" s="33">
        <v>0.62729806975250701</v>
      </c>
      <c r="AL72" s="33">
        <v>0.21008605225924401</v>
      </c>
      <c r="AM72" s="33">
        <v>0.13145419331511299</v>
      </c>
      <c r="AN72" s="33">
        <v>3.1161684673135799E-2</v>
      </c>
      <c r="AO72" s="33">
        <v>0</v>
      </c>
      <c r="AP72" s="86">
        <f t="shared" si="50"/>
        <v>0</v>
      </c>
    </row>
    <row r="73" spans="1:42" ht="19.95" customHeight="1">
      <c r="A73" s="132" t="s">
        <v>92</v>
      </c>
      <c r="B73" s="20" t="s">
        <v>69</v>
      </c>
      <c r="C73" s="20" t="s">
        <v>21</v>
      </c>
      <c r="D73" s="170">
        <f>('Eng19'!D73+'Eng19'!AD73+'Eng19'!AS73)+('Eng19'!E73+'Eng19'!AE73+'Eng19'!AT73)</f>
        <v>17744.35544734732</v>
      </c>
      <c r="E73" s="170">
        <f>('Eng19'!F73+'Eng19'!AF73+'Eng19'!AU73)+'Eng19'!G73+'Eng19'!AG73+'Eng19'!AV73</f>
        <v>18428.180355236651</v>
      </c>
      <c r="F73" s="170">
        <f>('Eng19'!H73+'Eng19'!AH73+'Eng19'!AW73)+('Eng19'!I73+'Eng19'!AI73+'Eng19'!AX73)</f>
        <v>10109.105334473665</v>
      </c>
      <c r="G73" s="170">
        <f>('Eng19'!J73+'Eng19'!AJ73+'Eng19'!AY73)+('Eng19'!AZ73+'Eng19'!AK73+'Eng19'!K73)</f>
        <v>2119.0339020518522</v>
      </c>
      <c r="H73" s="170">
        <f>('Eng19'!L73+'Eng19'!AL73+'Eng19'!BA73)+('Eng19'!BB73+'Eng19'!AM73+'Eng19'!M73)</f>
        <v>2716.6451116883181</v>
      </c>
      <c r="I73" s="170">
        <f>('Eng19'!N73+'Eng19'!AN73+'Eng19'!BC73)+('Eng19'!BD73+'Eng19'!AO73+'Eng19'!O73)</f>
        <v>2098.7650518918163</v>
      </c>
      <c r="J73" s="188">
        <f t="shared" si="35"/>
        <v>53216.085202689617</v>
      </c>
      <c r="L73" s="33">
        <f t="shared" si="36"/>
        <v>0.33343969928946399</v>
      </c>
      <c r="M73" s="33">
        <f t="shared" si="37"/>
        <v>0.34628966571004482</v>
      </c>
      <c r="N73" s="33">
        <f t="shared" si="38"/>
        <v>0.18996334089533395</v>
      </c>
      <c r="O73" s="33">
        <f t="shared" si="39"/>
        <v>3.9819424784458837E-2</v>
      </c>
      <c r="P73" s="33">
        <f t="shared" si="40"/>
        <v>5.1049322800449347E-2</v>
      </c>
      <c r="Q73" s="33">
        <f t="shared" si="41"/>
        <v>3.943854652024914E-2</v>
      </c>
      <c r="S73" s="174">
        <f t="shared" si="29"/>
        <v>-0.20892853352178203</v>
      </c>
      <c r="T73" s="174">
        <f t="shared" si="30"/>
        <v>0.12555916057428282</v>
      </c>
      <c r="U73" s="174">
        <f t="shared" si="31"/>
        <v>-1.7671472088278045E-2</v>
      </c>
      <c r="V73" s="174">
        <f t="shared" si="32"/>
        <v>2.4874650805826938E-2</v>
      </c>
      <c r="W73" s="174">
        <f t="shared" si="33"/>
        <v>5.1049322800449347E-2</v>
      </c>
      <c r="X73" s="174">
        <f t="shared" si="34"/>
        <v>2.5116871429501031E-2</v>
      </c>
      <c r="Z73" s="33">
        <f t="shared" si="42"/>
        <v>0.34628966571004482</v>
      </c>
      <c r="AA73" s="60" t="str">
        <f t="shared" si="43"/>
        <v>Lab</v>
      </c>
      <c r="AB73" s="33">
        <f t="shared" si="44"/>
        <v>1.2849966420580838E-2</v>
      </c>
      <c r="AC73" s="33">
        <f t="shared" si="45"/>
        <v>0.33343969928946399</v>
      </c>
      <c r="AD73" s="60" t="str">
        <f t="shared" si="46"/>
        <v>Con</v>
      </c>
      <c r="AF73" s="20" t="s">
        <v>1</v>
      </c>
      <c r="AG73" s="151" t="str">
        <f t="shared" si="47"/>
        <v>Lab</v>
      </c>
      <c r="AH73" s="149" t="str">
        <f t="shared" si="48"/>
        <v>Gain from</v>
      </c>
      <c r="AI73" s="149" t="str">
        <f t="shared" si="49"/>
        <v>Con</v>
      </c>
      <c r="AK73" s="33">
        <v>0.54236823281124602</v>
      </c>
      <c r="AL73" s="33">
        <v>0.22073050513576201</v>
      </c>
      <c r="AM73" s="33">
        <v>0.207634812983612</v>
      </c>
      <c r="AN73" s="33">
        <v>1.4944773978631899E-2</v>
      </c>
      <c r="AO73" s="33">
        <v>0</v>
      </c>
      <c r="AP73" s="86">
        <f t="shared" si="50"/>
        <v>1.4321675090748109E-2</v>
      </c>
    </row>
    <row r="74" spans="1:42" ht="19.95" customHeight="1">
      <c r="A74" s="132" t="s">
        <v>93</v>
      </c>
      <c r="B74" s="20" t="s">
        <v>69</v>
      </c>
      <c r="C74" s="20" t="s">
        <v>21</v>
      </c>
      <c r="D74" s="170">
        <f>('Eng19'!D74+'Eng19'!AD74+'Eng19'!AS74)+('Eng19'!E74+'Eng19'!AE74+'Eng19'!AT74)</f>
        <v>18773.71356309548</v>
      </c>
      <c r="E74" s="170">
        <f>('Eng19'!F74+'Eng19'!AF74+'Eng19'!AU74)+'Eng19'!G74+'Eng19'!AG74+'Eng19'!AV74</f>
        <v>17844.607652626692</v>
      </c>
      <c r="F74" s="170">
        <f>('Eng19'!H74+'Eng19'!AH74+'Eng19'!AW74)+('Eng19'!I74+'Eng19'!AI74+'Eng19'!AX74)</f>
        <v>8306.6812760831417</v>
      </c>
      <c r="G74" s="170">
        <f>('Eng19'!J74+'Eng19'!AJ74+'Eng19'!AY74)+('Eng19'!AZ74+'Eng19'!AK74+'Eng19'!K74)</f>
        <v>3892.43518457348</v>
      </c>
      <c r="H74" s="170">
        <f>('Eng19'!L74+'Eng19'!AL74+'Eng19'!BA74)+('Eng19'!BB74+'Eng19'!AM74+'Eng19'!M74)</f>
        <v>2831.464796663402</v>
      </c>
      <c r="I74" s="170">
        <f>('Eng19'!N74+'Eng19'!AN74+'Eng19'!BC74)+('Eng19'!BD74+'Eng19'!AO74+'Eng19'!O74)</f>
        <v>2789.2870723221654</v>
      </c>
      <c r="J74" s="188">
        <f t="shared" si="35"/>
        <v>54438.189545364352</v>
      </c>
      <c r="L74" s="33">
        <f t="shared" si="36"/>
        <v>0.34486293023119363</v>
      </c>
      <c r="M74" s="33">
        <f t="shared" si="37"/>
        <v>0.32779575885337719</v>
      </c>
      <c r="N74" s="33">
        <f t="shared" si="38"/>
        <v>0.15258922725857793</v>
      </c>
      <c r="O74" s="33">
        <f t="shared" si="39"/>
        <v>7.1501922034527654E-2</v>
      </c>
      <c r="P74" s="33">
        <f t="shared" si="40"/>
        <v>5.2012471764952613E-2</v>
      </c>
      <c r="Q74" s="33">
        <f t="shared" si="41"/>
        <v>5.1237689857371191E-2</v>
      </c>
      <c r="S74" s="174">
        <f t="shared" si="29"/>
        <v>-0.21608616620266041</v>
      </c>
      <c r="T74" s="174">
        <f t="shared" si="30"/>
        <v>0.12792808867865318</v>
      </c>
      <c r="U74" s="174">
        <f t="shared" si="31"/>
        <v>-1.4789107888686065E-2</v>
      </c>
      <c r="V74" s="174">
        <f t="shared" si="32"/>
        <v>2.5343961520479651E-2</v>
      </c>
      <c r="W74" s="174">
        <f t="shared" si="33"/>
        <v>5.2012471764952613E-2</v>
      </c>
      <c r="X74" s="174">
        <f t="shared" si="34"/>
        <v>2.5590752127261238E-2</v>
      </c>
      <c r="Z74" s="33">
        <f t="shared" si="42"/>
        <v>0.34486293023119363</v>
      </c>
      <c r="AA74" s="60" t="str">
        <f t="shared" si="43"/>
        <v>Con</v>
      </c>
      <c r="AB74" s="33">
        <f t="shared" si="44"/>
        <v>1.7067171377816437E-2</v>
      </c>
      <c r="AC74" s="33">
        <f t="shared" si="45"/>
        <v>0.32779575885337719</v>
      </c>
      <c r="AD74" s="60" t="str">
        <f t="shared" si="46"/>
        <v>Lab</v>
      </c>
      <c r="AF74" s="20" t="s">
        <v>1</v>
      </c>
      <c r="AG74" s="151" t="str">
        <f t="shared" si="47"/>
        <v>Con</v>
      </c>
      <c r="AH74" s="149" t="str">
        <f t="shared" si="48"/>
        <v>Hold</v>
      </c>
      <c r="AI74" s="149" t="str">
        <f t="shared" si="49"/>
        <v/>
      </c>
      <c r="AK74" s="33">
        <v>0.56094909643385404</v>
      </c>
      <c r="AL74" s="33">
        <v>0.19986767017472401</v>
      </c>
      <c r="AM74" s="33">
        <v>0.167378335147264</v>
      </c>
      <c r="AN74" s="33">
        <v>4.6157960514048003E-2</v>
      </c>
      <c r="AO74" s="33">
        <v>0</v>
      </c>
      <c r="AP74" s="86">
        <f t="shared" si="50"/>
        <v>2.5646937730109953E-2</v>
      </c>
    </row>
    <row r="75" spans="1:42" ht="19.95" customHeight="1">
      <c r="A75" s="132" t="s">
        <v>94</v>
      </c>
      <c r="B75" s="20" t="s">
        <v>69</v>
      </c>
      <c r="C75" s="20" t="s">
        <v>21</v>
      </c>
      <c r="D75" s="170">
        <f>('Eng19'!D75+'Eng19'!AD75+'Eng19'!AS75)+('Eng19'!E75+'Eng19'!AE75+'Eng19'!AT75)</f>
        <v>15652.151064221125</v>
      </c>
      <c r="E75" s="170">
        <f>('Eng19'!F75+'Eng19'!AF75+'Eng19'!AU75)+'Eng19'!G75+'Eng19'!AG75+'Eng19'!AV75</f>
        <v>25237.493010996102</v>
      </c>
      <c r="F75" s="170">
        <f>('Eng19'!H75+'Eng19'!AH75+'Eng19'!AW75)+('Eng19'!I75+'Eng19'!AI75+'Eng19'!AX75)</f>
        <v>2223.4963978834539</v>
      </c>
      <c r="G75" s="170">
        <f>('Eng19'!J75+'Eng19'!AJ75+'Eng19'!AY75)+('Eng19'!AZ75+'Eng19'!AK75+'Eng19'!K75)</f>
        <v>2383.2495755473551</v>
      </c>
      <c r="H75" s="170">
        <f>('Eng19'!L75+'Eng19'!AL75+'Eng19'!BA75)+('Eng19'!BB75+'Eng19'!AM75+'Eng19'!M75)</f>
        <v>3690.0013758431137</v>
      </c>
      <c r="I75" s="170">
        <f>('Eng19'!N75+'Eng19'!AN75+'Eng19'!BC75)+('Eng19'!BD75+'Eng19'!AO75+'Eng19'!O75)</f>
        <v>1193.4466199532972</v>
      </c>
      <c r="J75" s="188">
        <f t="shared" si="35"/>
        <v>50379.838044444456</v>
      </c>
      <c r="L75" s="33">
        <f t="shared" si="36"/>
        <v>0.31068283805146407</v>
      </c>
      <c r="M75" s="33">
        <f t="shared" si="37"/>
        <v>0.50094430610777085</v>
      </c>
      <c r="N75" s="33">
        <f t="shared" si="38"/>
        <v>4.4134647592989754E-2</v>
      </c>
      <c r="O75" s="33">
        <f t="shared" si="39"/>
        <v>4.730562201182311E-2</v>
      </c>
      <c r="P75" s="33">
        <f t="shared" si="40"/>
        <v>7.3243613299984037E-2</v>
      </c>
      <c r="Q75" s="33">
        <f t="shared" si="41"/>
        <v>2.3688972935968028E-2</v>
      </c>
      <c r="S75" s="174">
        <f t="shared" si="29"/>
        <v>-0.19259475931838993</v>
      </c>
      <c r="T75" s="174">
        <f t="shared" si="30"/>
        <v>0.10817720713441487</v>
      </c>
      <c r="U75" s="174">
        <f t="shared" si="31"/>
        <v>-5.0595676997753497E-3</v>
      </c>
      <c r="V75" s="174">
        <f t="shared" si="32"/>
        <v>2.1427730162451409E-2</v>
      </c>
      <c r="W75" s="174">
        <f t="shared" si="33"/>
        <v>4.4360416785330634E-2</v>
      </c>
      <c r="X75" s="174">
        <f t="shared" si="34"/>
        <v>2.3688972935968028E-2</v>
      </c>
      <c r="Z75" s="33">
        <f t="shared" si="42"/>
        <v>0.50094430610777085</v>
      </c>
      <c r="AA75" s="60" t="str">
        <f t="shared" si="43"/>
        <v>Lab</v>
      </c>
      <c r="AB75" s="33">
        <f t="shared" si="44"/>
        <v>0.19026146805630678</v>
      </c>
      <c r="AC75" s="33">
        <f t="shared" si="45"/>
        <v>0.31068283805146407</v>
      </c>
      <c r="AD75" s="60" t="str">
        <f t="shared" si="46"/>
        <v>Con</v>
      </c>
      <c r="AF75" s="20" t="s">
        <v>1</v>
      </c>
      <c r="AG75" s="151" t="str">
        <f t="shared" si="47"/>
        <v>Lab</v>
      </c>
      <c r="AH75" s="149" t="str">
        <f t="shared" si="48"/>
        <v>Gain from</v>
      </c>
      <c r="AI75" s="149" t="str">
        <f t="shared" si="49"/>
        <v>Con</v>
      </c>
      <c r="AK75" s="33">
        <v>0.503277597369854</v>
      </c>
      <c r="AL75" s="33">
        <v>0.39276709897335599</v>
      </c>
      <c r="AM75" s="33">
        <v>4.9194215292765103E-2</v>
      </c>
      <c r="AN75" s="33">
        <v>2.5877891849371702E-2</v>
      </c>
      <c r="AO75" s="33">
        <v>2.88831965146534E-2</v>
      </c>
      <c r="AP75" s="86">
        <f t="shared" si="50"/>
        <v>0</v>
      </c>
    </row>
    <row r="76" spans="1:42" ht="19.95" customHeight="1">
      <c r="A76" s="132" t="s">
        <v>95</v>
      </c>
      <c r="B76" s="20" t="s">
        <v>69</v>
      </c>
      <c r="C76" s="20" t="s">
        <v>21</v>
      </c>
      <c r="D76" s="170">
        <f>('Eng19'!D76+'Eng19'!AD76+'Eng19'!AS76)+('Eng19'!E76+'Eng19'!AE76+'Eng19'!AT76)</f>
        <v>17365.294091366406</v>
      </c>
      <c r="E76" s="170">
        <f>('Eng19'!F76+'Eng19'!AF76+'Eng19'!AU76)+'Eng19'!G76+'Eng19'!AG76+'Eng19'!AV76</f>
        <v>19223.367876438278</v>
      </c>
      <c r="F76" s="170">
        <f>('Eng19'!H76+'Eng19'!AH76+'Eng19'!AW76)+('Eng19'!I76+'Eng19'!AI76+'Eng19'!AX76)</f>
        <v>1882.5229997190954</v>
      </c>
      <c r="G76" s="170">
        <f>('Eng19'!J76+'Eng19'!AJ76+'Eng19'!AY76)+('Eng19'!AZ76+'Eng19'!AK76+'Eng19'!K76)</f>
        <v>3530.9792012790504</v>
      </c>
      <c r="H76" s="170">
        <f>('Eng19'!L76+'Eng19'!AL76+'Eng19'!BA76)+('Eng19'!BB76+'Eng19'!AM76+'Eng19'!M76)</f>
        <v>2492.382948116131</v>
      </c>
      <c r="I76" s="170">
        <f>('Eng19'!N76+'Eng19'!AN76+'Eng19'!BC76)+('Eng19'!BD76+'Eng19'!AO76+'Eng19'!O76)</f>
        <v>1454.7011932221019</v>
      </c>
      <c r="J76" s="188">
        <f t="shared" si="35"/>
        <v>45949.248310141062</v>
      </c>
      <c r="L76" s="33">
        <f t="shared" si="36"/>
        <v>0.37792335522350345</v>
      </c>
      <c r="M76" s="33">
        <f t="shared" si="37"/>
        <v>0.4183608782169273</v>
      </c>
      <c r="N76" s="33">
        <f t="shared" si="38"/>
        <v>4.0969614715190457E-2</v>
      </c>
      <c r="O76" s="33">
        <f t="shared" si="39"/>
        <v>7.6845200544875036E-2</v>
      </c>
      <c r="P76" s="33">
        <f t="shared" si="40"/>
        <v>5.4242083163002663E-2</v>
      </c>
      <c r="Q76" s="33">
        <f t="shared" si="41"/>
        <v>3.1658868136501102E-2</v>
      </c>
      <c r="S76" s="174">
        <f t="shared" si="29"/>
        <v>-0.23680135436402455</v>
      </c>
      <c r="T76" s="174">
        <f t="shared" si="30"/>
        <v>0.13341196427559832</v>
      </c>
      <c r="U76" s="174">
        <f t="shared" si="31"/>
        <v>-3.9708180129524456E-3</v>
      </c>
      <c r="V76" s="174">
        <f t="shared" si="32"/>
        <v>2.6430377596476935E-2</v>
      </c>
      <c r="W76" s="174">
        <f t="shared" si="33"/>
        <v>5.4242083163002663E-2</v>
      </c>
      <c r="X76" s="174">
        <f t="shared" si="34"/>
        <v>2.6687747341899055E-2</v>
      </c>
      <c r="Z76" s="33">
        <f t="shared" si="42"/>
        <v>0.4183608782169273</v>
      </c>
      <c r="AA76" s="60" t="str">
        <f t="shared" si="43"/>
        <v>Lab</v>
      </c>
      <c r="AB76" s="33">
        <f t="shared" si="44"/>
        <v>4.0437522993423847E-2</v>
      </c>
      <c r="AC76" s="33">
        <f t="shared" si="45"/>
        <v>0.37792335522350345</v>
      </c>
      <c r="AD76" s="60" t="str">
        <f t="shared" si="46"/>
        <v>Con</v>
      </c>
      <c r="AF76" s="20" t="s">
        <v>1</v>
      </c>
      <c r="AG76" s="151" t="str">
        <f t="shared" si="47"/>
        <v>Lab</v>
      </c>
      <c r="AH76" s="149" t="str">
        <f t="shared" si="48"/>
        <v>Gain from</v>
      </c>
      <c r="AI76" s="149" t="str">
        <f t="shared" si="49"/>
        <v>Con</v>
      </c>
      <c r="AK76" s="33">
        <v>0.61472470958752801</v>
      </c>
      <c r="AL76" s="33">
        <v>0.28494891394132899</v>
      </c>
      <c r="AM76" s="33">
        <v>4.4940432728142903E-2</v>
      </c>
      <c r="AN76" s="33">
        <v>5.0414822948398101E-2</v>
      </c>
      <c r="AO76" s="33">
        <v>0</v>
      </c>
      <c r="AP76" s="86">
        <f t="shared" si="50"/>
        <v>4.9711207946020464E-3</v>
      </c>
    </row>
    <row r="77" spans="1:42" ht="19.95" customHeight="1">
      <c r="A77" s="132" t="s">
        <v>96</v>
      </c>
      <c r="B77" s="20" t="s">
        <v>69</v>
      </c>
      <c r="C77" s="20" t="s">
        <v>21</v>
      </c>
      <c r="D77" s="170">
        <f>('Eng19'!D77+'Eng19'!AD77+'Eng19'!AS77)+('Eng19'!E77+'Eng19'!AE77+'Eng19'!AT77)</f>
        <v>10421.341092993529</v>
      </c>
      <c r="E77" s="170">
        <f>('Eng19'!F77+'Eng19'!AF77+'Eng19'!AU77)+'Eng19'!G77+'Eng19'!AG77+'Eng19'!AV77</f>
        <v>28146.343406943823</v>
      </c>
      <c r="F77" s="170">
        <f>('Eng19'!H77+'Eng19'!AH77+'Eng19'!AW77)+('Eng19'!I77+'Eng19'!AI77+'Eng19'!AX77)</f>
        <v>1880.7187654094159</v>
      </c>
      <c r="G77" s="170">
        <f>('Eng19'!J77+'Eng19'!AJ77+'Eng19'!AY77)+('Eng19'!AZ77+'Eng19'!AK77+'Eng19'!K77)</f>
        <v>1603.3323286903023</v>
      </c>
      <c r="H77" s="170">
        <f>('Eng19'!L77+'Eng19'!AL77+'Eng19'!BA77)+('Eng19'!BB77+'Eng19'!AM77+'Eng19'!M77)</f>
        <v>2839.5935500552059</v>
      </c>
      <c r="I77" s="170">
        <f>('Eng19'!N77+'Eng19'!AN77+'Eng19'!BC77)+('Eng19'!BD77+'Eng19'!AO77+'Eng19'!O77)</f>
        <v>2029.1087526528172</v>
      </c>
      <c r="J77" s="188">
        <f t="shared" si="35"/>
        <v>46920.43789674509</v>
      </c>
      <c r="L77" s="33">
        <f t="shared" si="36"/>
        <v>0.22210664606172539</v>
      </c>
      <c r="M77" s="33">
        <f t="shared" si="37"/>
        <v>0.59987384322549897</v>
      </c>
      <c r="N77" s="33">
        <f t="shared" si="38"/>
        <v>4.008314605989393E-2</v>
      </c>
      <c r="O77" s="33">
        <f t="shared" si="39"/>
        <v>3.4171299343340671E-2</v>
      </c>
      <c r="P77" s="33">
        <f t="shared" si="40"/>
        <v>6.0519331816640841E-2</v>
      </c>
      <c r="Q77" s="33">
        <f t="shared" si="41"/>
        <v>4.3245733492900292E-2</v>
      </c>
      <c r="S77" s="174">
        <f t="shared" ref="S77:S140" si="51">L77-AK77</f>
        <v>-0.13478778860711263</v>
      </c>
      <c r="T77" s="174">
        <f t="shared" ref="T77:T140" si="52">M77-AL77</f>
        <v>7.5128173129801024E-2</v>
      </c>
      <c r="U77" s="174">
        <f t="shared" ref="U77:U140" si="53">N77-AM77</f>
        <v>-4.5917439291680712E-3</v>
      </c>
      <c r="V77" s="174">
        <f t="shared" ref="V77:V140" si="54">O77-AN77</f>
        <v>1.5406600029125271E-2</v>
      </c>
      <c r="W77" s="174">
        <f t="shared" ref="W77:W140" si="55">P77-AO77</f>
        <v>3.1772873209080239E-2</v>
      </c>
      <c r="X77" s="174">
        <f t="shared" ref="X77:X140" si="56">Q77-AP77</f>
        <v>1.7071886168274326E-2</v>
      </c>
      <c r="Z77" s="33">
        <f t="shared" si="42"/>
        <v>0.59987384322549897</v>
      </c>
      <c r="AA77" s="60" t="str">
        <f t="shared" si="43"/>
        <v>Lab</v>
      </c>
      <c r="AB77" s="33">
        <f t="shared" si="44"/>
        <v>0.3777671971637736</v>
      </c>
      <c r="AC77" s="33">
        <f t="shared" si="45"/>
        <v>0.22210664606172539</v>
      </c>
      <c r="AD77" s="60" t="str">
        <f t="shared" si="46"/>
        <v>Con</v>
      </c>
      <c r="AF77" s="20" t="s">
        <v>2</v>
      </c>
      <c r="AG77" s="151" t="str">
        <f t="shared" si="47"/>
        <v>Lab</v>
      </c>
      <c r="AH77" s="149" t="str">
        <f t="shared" si="48"/>
        <v>Hold</v>
      </c>
      <c r="AI77" s="149" t="str">
        <f t="shared" si="49"/>
        <v/>
      </c>
      <c r="AK77" s="33">
        <v>0.35689443466883802</v>
      </c>
      <c r="AL77" s="33">
        <v>0.52474567009569795</v>
      </c>
      <c r="AM77" s="33">
        <v>4.4674889989062001E-2</v>
      </c>
      <c r="AN77" s="33">
        <v>1.8764699314215399E-2</v>
      </c>
      <c r="AO77" s="33">
        <v>2.8746458607560602E-2</v>
      </c>
      <c r="AP77" s="86">
        <f t="shared" si="50"/>
        <v>2.6173847324625965E-2</v>
      </c>
    </row>
    <row r="78" spans="1:42" ht="19.95" customHeight="1">
      <c r="A78" s="132" t="s">
        <v>97</v>
      </c>
      <c r="B78" s="20" t="s">
        <v>69</v>
      </c>
      <c r="C78" s="20" t="s">
        <v>21</v>
      </c>
      <c r="D78" s="170">
        <f>('Eng19'!D78+'Eng19'!AD78+'Eng19'!AS78)+('Eng19'!E78+'Eng19'!AE78+'Eng19'!AT78)</f>
        <v>8820.5226409061506</v>
      </c>
      <c r="E78" s="170">
        <f>('Eng19'!F78+'Eng19'!AF78+'Eng19'!AU78)+'Eng19'!G78+'Eng19'!AG78+'Eng19'!AV78</f>
        <v>24952.366968501505</v>
      </c>
      <c r="F78" s="170">
        <f>('Eng19'!H78+'Eng19'!AH78+'Eng19'!AW78)+('Eng19'!I78+'Eng19'!AI78+'Eng19'!AX78)</f>
        <v>787.4545346078603</v>
      </c>
      <c r="G78" s="170">
        <f>('Eng19'!J78+'Eng19'!AJ78+'Eng19'!AY78)+('Eng19'!AZ78+'Eng19'!AK78+'Eng19'!K78)</f>
        <v>1726.806367599429</v>
      </c>
      <c r="H78" s="170">
        <f>('Eng19'!L78+'Eng19'!AL78+'Eng19'!BA78)+('Eng19'!BB78+'Eng19'!AM78+'Eng19'!M78)</f>
        <v>2750.8397552162805</v>
      </c>
      <c r="I78" s="170">
        <f>('Eng19'!N78+'Eng19'!AN78+'Eng19'!BC78)+('Eng19'!BD78+'Eng19'!AO78+'Eng19'!O78)</f>
        <v>4943.1468930320952</v>
      </c>
      <c r="J78" s="188">
        <f t="shared" si="35"/>
        <v>43981.137159863312</v>
      </c>
      <c r="L78" s="33">
        <f t="shared" si="36"/>
        <v>0.20055240065406174</v>
      </c>
      <c r="M78" s="33">
        <f t="shared" si="37"/>
        <v>0.567342469518336</v>
      </c>
      <c r="N78" s="33">
        <f t="shared" si="38"/>
        <v>1.7904369587935131E-2</v>
      </c>
      <c r="O78" s="33">
        <f t="shared" si="39"/>
        <v>3.9262431103652615E-2</v>
      </c>
      <c r="P78" s="33">
        <f t="shared" si="40"/>
        <v>6.2545898829707056E-2</v>
      </c>
      <c r="Q78" s="33">
        <f t="shared" si="41"/>
        <v>0.11239243030630766</v>
      </c>
      <c r="S78" s="174">
        <f t="shared" si="51"/>
        <v>-0.11972924753948525</v>
      </c>
      <c r="T78" s="174">
        <f t="shared" si="52"/>
        <v>6.6085981274973005E-2</v>
      </c>
      <c r="U78" s="174">
        <f t="shared" si="53"/>
        <v>-2.1142152559438694E-3</v>
      </c>
      <c r="V78" s="174">
        <f t="shared" si="54"/>
        <v>1.3497299050700014E-2</v>
      </c>
      <c r="W78" s="174">
        <f t="shared" si="55"/>
        <v>2.8047873662200858E-2</v>
      </c>
      <c r="X78" s="174">
        <f t="shared" si="56"/>
        <v>1.4212308807555446E-2</v>
      </c>
      <c r="Z78" s="33">
        <f t="shared" si="42"/>
        <v>0.567342469518336</v>
      </c>
      <c r="AA78" s="60" t="str">
        <f t="shared" si="43"/>
        <v>Lab</v>
      </c>
      <c r="AB78" s="33">
        <f t="shared" si="44"/>
        <v>0.36679006886427423</v>
      </c>
      <c r="AC78" s="33">
        <f t="shared" si="45"/>
        <v>0.20055240065406174</v>
      </c>
      <c r="AD78" s="60" t="str">
        <f t="shared" si="46"/>
        <v>Con</v>
      </c>
      <c r="AF78" s="20" t="s">
        <v>2</v>
      </c>
      <c r="AG78" s="151" t="str">
        <f t="shared" si="47"/>
        <v>Lab</v>
      </c>
      <c r="AH78" s="149" t="str">
        <f t="shared" si="48"/>
        <v>Hold</v>
      </c>
      <c r="AI78" s="149" t="str">
        <f t="shared" si="49"/>
        <v/>
      </c>
      <c r="AK78" s="33">
        <v>0.32028164819354699</v>
      </c>
      <c r="AL78" s="33">
        <v>0.501256488243363</v>
      </c>
      <c r="AM78" s="33">
        <v>2.0018584843879E-2</v>
      </c>
      <c r="AN78" s="33">
        <v>2.57651320529526E-2</v>
      </c>
      <c r="AO78" s="33">
        <v>3.4498025167506198E-2</v>
      </c>
      <c r="AP78" s="86">
        <f t="shared" si="50"/>
        <v>9.8180121498752215E-2</v>
      </c>
    </row>
    <row r="79" spans="1:42" ht="19.95" customHeight="1">
      <c r="A79" s="132" t="s">
        <v>98</v>
      </c>
      <c r="B79" s="20" t="s">
        <v>69</v>
      </c>
      <c r="C79" s="20" t="s">
        <v>21</v>
      </c>
      <c r="D79" s="170">
        <f>('Eng19'!D79+'Eng19'!AD79+'Eng19'!AS79)+('Eng19'!E79+'Eng19'!AE79+'Eng19'!AT79)</f>
        <v>23649.331192587517</v>
      </c>
      <c r="E79" s="170">
        <f>('Eng19'!F79+'Eng19'!AF79+'Eng19'!AU79)+'Eng19'!G79+'Eng19'!AG79+'Eng19'!AV79</f>
        <v>15195.104542148691</v>
      </c>
      <c r="F79" s="170">
        <f>('Eng19'!H79+'Eng19'!AH79+'Eng19'!AW79)+('Eng19'!I79+'Eng19'!AI79+'Eng19'!AX79)</f>
        <v>6225.18226822617</v>
      </c>
      <c r="G79" s="170">
        <f>('Eng19'!J79+'Eng19'!AJ79+'Eng19'!AY79)+('Eng19'!AZ79+'Eng19'!AK79+'Eng19'!K79)</f>
        <v>3543.8904178714438</v>
      </c>
      <c r="H79" s="170">
        <f>('Eng19'!L79+'Eng19'!AL79+'Eng19'!BA79)+('Eng19'!BB79+'Eng19'!AM79+'Eng19'!M79)</f>
        <v>3474.2561848330565</v>
      </c>
      <c r="I79" s="170">
        <f>('Eng19'!N79+'Eng19'!AN79+'Eng19'!BC79)+('Eng19'!BD79+'Eng19'!AO79+'Eng19'!O79)</f>
        <v>1753.6450942357767</v>
      </c>
      <c r="J79" s="188">
        <f t="shared" si="35"/>
        <v>53841.409699902659</v>
      </c>
      <c r="L79" s="33">
        <f t="shared" si="36"/>
        <v>0.43924056454692478</v>
      </c>
      <c r="M79" s="33">
        <f t="shared" si="37"/>
        <v>0.28221966376515883</v>
      </c>
      <c r="N79" s="33">
        <f t="shared" si="38"/>
        <v>0.11562071466782982</v>
      </c>
      <c r="O79" s="33">
        <f t="shared" si="39"/>
        <v>6.5820906949207364E-2</v>
      </c>
      <c r="P79" s="33">
        <f t="shared" si="40"/>
        <v>6.4527585815408878E-2</v>
      </c>
      <c r="Q79" s="33">
        <f t="shared" si="41"/>
        <v>3.2570564255470211E-2</v>
      </c>
      <c r="S79" s="174">
        <f t="shared" si="51"/>
        <v>-0.27522183834025721</v>
      </c>
      <c r="T79" s="174">
        <f t="shared" si="52"/>
        <v>0.15870983324379084</v>
      </c>
      <c r="U79" s="174">
        <f t="shared" si="53"/>
        <v>-1.1206080888606182E-2</v>
      </c>
      <c r="V79" s="174">
        <f t="shared" si="54"/>
        <v>3.1442163704612364E-2</v>
      </c>
      <c r="W79" s="174">
        <f t="shared" si="55"/>
        <v>6.4527585815408878E-2</v>
      </c>
      <c r="X79" s="174">
        <f t="shared" si="56"/>
        <v>3.1748336465051138E-2</v>
      </c>
      <c r="Z79" s="33">
        <f t="shared" si="42"/>
        <v>0.43924056454692478</v>
      </c>
      <c r="AA79" s="60" t="str">
        <f t="shared" si="43"/>
        <v>Con</v>
      </c>
      <c r="AB79" s="33">
        <f t="shared" si="44"/>
        <v>0.15702090078176595</v>
      </c>
      <c r="AC79" s="33">
        <f t="shared" si="45"/>
        <v>0.28221966376515883</v>
      </c>
      <c r="AD79" s="60" t="str">
        <f t="shared" si="46"/>
        <v>Lab</v>
      </c>
      <c r="AF79" s="20" t="s">
        <v>1</v>
      </c>
      <c r="AG79" s="151" t="str">
        <f t="shared" si="47"/>
        <v>Con</v>
      </c>
      <c r="AH79" s="149" t="str">
        <f t="shared" si="48"/>
        <v>Hold</v>
      </c>
      <c r="AI79" s="149" t="str">
        <f t="shared" si="49"/>
        <v/>
      </c>
      <c r="AK79" s="33">
        <v>0.71446240288718199</v>
      </c>
      <c r="AL79" s="33">
        <v>0.12350983052136801</v>
      </c>
      <c r="AM79" s="33">
        <v>0.126826795556436</v>
      </c>
      <c r="AN79" s="33">
        <v>3.4378743244595E-2</v>
      </c>
      <c r="AO79" s="33">
        <v>0</v>
      </c>
      <c r="AP79" s="86">
        <f t="shared" si="50"/>
        <v>8.2222779041907224E-4</v>
      </c>
    </row>
    <row r="80" spans="1:42" ht="19.95" customHeight="1">
      <c r="A80" s="132" t="s">
        <v>99</v>
      </c>
      <c r="B80" s="20" t="s">
        <v>69</v>
      </c>
      <c r="C80" s="20" t="s">
        <v>21</v>
      </c>
      <c r="D80" s="170">
        <f>('Eng19'!D80+'Eng19'!AD80+'Eng19'!AS80)+('Eng19'!E80+'Eng19'!AE80+'Eng19'!AT80)</f>
        <v>18712.744407785831</v>
      </c>
      <c r="E80" s="170">
        <f>('Eng19'!F80+'Eng19'!AF80+'Eng19'!AU80)+'Eng19'!G80+'Eng19'!AG80+'Eng19'!AV80</f>
        <v>17968.612922707656</v>
      </c>
      <c r="F80" s="170">
        <f>('Eng19'!H80+'Eng19'!AH80+'Eng19'!AW80)+('Eng19'!I80+'Eng19'!AI80+'Eng19'!AX80)</f>
        <v>5758.2168917934714</v>
      </c>
      <c r="G80" s="170">
        <f>('Eng19'!J80+'Eng19'!AJ80+'Eng19'!AY80)+('Eng19'!AZ80+'Eng19'!AK80+'Eng19'!K80)</f>
        <v>3319.5625639052696</v>
      </c>
      <c r="H80" s="170">
        <f>('Eng19'!L80+'Eng19'!AL80+'Eng19'!BA80)+('Eng19'!BB80+'Eng19'!AM80+'Eng19'!M80)</f>
        <v>2767.2133369510152</v>
      </c>
      <c r="I80" s="170">
        <f>('Eng19'!N80+'Eng19'!AN80+'Eng19'!BC80)+('Eng19'!BD80+'Eng19'!AO80+'Eng19'!O80)</f>
        <v>2460.3069505437493</v>
      </c>
      <c r="J80" s="188">
        <f t="shared" si="35"/>
        <v>50986.657073686983</v>
      </c>
      <c r="L80" s="33">
        <f t="shared" si="36"/>
        <v>0.36701257705014434</v>
      </c>
      <c r="M80" s="33">
        <f t="shared" si="37"/>
        <v>0.35241794528201842</v>
      </c>
      <c r="N80" s="33">
        <f t="shared" si="38"/>
        <v>0.11293576049654669</v>
      </c>
      <c r="O80" s="33">
        <f t="shared" si="39"/>
        <v>6.5106495589772995E-2</v>
      </c>
      <c r="P80" s="33">
        <f t="shared" si="40"/>
        <v>5.4273284340877276E-2</v>
      </c>
      <c r="Q80" s="33">
        <f t="shared" si="41"/>
        <v>4.825393724064047E-2</v>
      </c>
      <c r="S80" s="174">
        <f t="shared" si="51"/>
        <v>-0.22996481723842566</v>
      </c>
      <c r="T80" s="174">
        <f t="shared" si="52"/>
        <v>0.13348870562079243</v>
      </c>
      <c r="U80" s="174">
        <f t="shared" si="53"/>
        <v>-1.0945852315274313E-2</v>
      </c>
      <c r="V80" s="174">
        <f t="shared" si="54"/>
        <v>2.6445580901080894E-2</v>
      </c>
      <c r="W80" s="174">
        <f t="shared" si="55"/>
        <v>5.4273284340877276E-2</v>
      </c>
      <c r="X80" s="174">
        <f t="shared" si="56"/>
        <v>2.6703098690949605E-2</v>
      </c>
      <c r="Z80" s="33">
        <f t="shared" si="42"/>
        <v>0.36701257705014434</v>
      </c>
      <c r="AA80" s="60" t="str">
        <f t="shared" si="43"/>
        <v>Con</v>
      </c>
      <c r="AB80" s="33">
        <f t="shared" si="44"/>
        <v>1.4594631768125921E-2</v>
      </c>
      <c r="AC80" s="33">
        <f t="shared" si="45"/>
        <v>0.35241794528201842</v>
      </c>
      <c r="AD80" s="60" t="str">
        <f t="shared" si="46"/>
        <v>Lab</v>
      </c>
      <c r="AF80" s="20" t="s">
        <v>1</v>
      </c>
      <c r="AG80" s="151" t="str">
        <f t="shared" si="47"/>
        <v>Con</v>
      </c>
      <c r="AH80" s="149" t="str">
        <f t="shared" si="48"/>
        <v>Hold</v>
      </c>
      <c r="AI80" s="149" t="str">
        <f t="shared" si="49"/>
        <v/>
      </c>
      <c r="AK80" s="33">
        <v>0.59697739428857</v>
      </c>
      <c r="AL80" s="33">
        <v>0.21892923966122599</v>
      </c>
      <c r="AM80" s="33">
        <v>0.123881612811821</v>
      </c>
      <c r="AN80" s="33">
        <v>3.8660914688692101E-2</v>
      </c>
      <c r="AO80" s="33">
        <v>0</v>
      </c>
      <c r="AP80" s="86">
        <f t="shared" si="50"/>
        <v>2.1550838549690865E-2</v>
      </c>
    </row>
    <row r="81" spans="1:42" ht="19.95" customHeight="1">
      <c r="A81" s="132" t="s">
        <v>100</v>
      </c>
      <c r="B81" s="20" t="s">
        <v>69</v>
      </c>
      <c r="C81" s="20" t="s">
        <v>21</v>
      </c>
      <c r="D81" s="170">
        <f>('Eng19'!D81+'Eng19'!AD81+'Eng19'!AS81)+('Eng19'!E81+'Eng19'!AE81+'Eng19'!AT81)</f>
        <v>19803.222088110466</v>
      </c>
      <c r="E81" s="170">
        <f>('Eng19'!F81+'Eng19'!AF81+'Eng19'!AU81)+'Eng19'!G81+'Eng19'!AG81+'Eng19'!AV81</f>
        <v>17576.492839842926</v>
      </c>
      <c r="F81" s="170">
        <f>('Eng19'!H81+'Eng19'!AH81+'Eng19'!AW81)+('Eng19'!I81+'Eng19'!AI81+'Eng19'!AX81)</f>
        <v>6222.5535907780131</v>
      </c>
      <c r="G81" s="170">
        <f>('Eng19'!J81+'Eng19'!AJ81+'Eng19'!AY81)+('Eng19'!AZ81+'Eng19'!AK81+'Eng19'!K81)</f>
        <v>1604.6012100152598</v>
      </c>
      <c r="H81" s="170">
        <f>('Eng19'!L81+'Eng19'!AL81+'Eng19'!BA81)+('Eng19'!BB81+'Eng19'!AM81+'Eng19'!M81)</f>
        <v>2931.283440204093</v>
      </c>
      <c r="I81" s="170">
        <f>('Eng19'!N81+'Eng19'!AN81+'Eng19'!BC81)+('Eng19'!BD81+'Eng19'!AO81+'Eng19'!O81)</f>
        <v>2258.5463130500102</v>
      </c>
      <c r="J81" s="188">
        <f t="shared" si="35"/>
        <v>50396.699482000768</v>
      </c>
      <c r="L81" s="33">
        <f t="shared" si="36"/>
        <v>0.39294680587531744</v>
      </c>
      <c r="M81" s="33">
        <f t="shared" si="37"/>
        <v>0.34876277654095955</v>
      </c>
      <c r="N81" s="33">
        <f t="shared" si="38"/>
        <v>0.12347145060561762</v>
      </c>
      <c r="O81" s="33">
        <f t="shared" si="39"/>
        <v>3.1839410646094884E-2</v>
      </c>
      <c r="P81" s="33">
        <f t="shared" si="40"/>
        <v>5.8164194686023116E-2</v>
      </c>
      <c r="Q81" s="33">
        <f t="shared" si="41"/>
        <v>4.48153616459874E-2</v>
      </c>
      <c r="S81" s="174">
        <f t="shared" si="51"/>
        <v>-0.24621483308239261</v>
      </c>
      <c r="T81" s="174">
        <f t="shared" si="52"/>
        <v>0.14305865503453855</v>
      </c>
      <c r="U81" s="174">
        <f t="shared" si="53"/>
        <v>-1.1966982446832392E-2</v>
      </c>
      <c r="V81" s="174">
        <f t="shared" si="54"/>
        <v>2.8341493145218104E-2</v>
      </c>
      <c r="W81" s="174">
        <f t="shared" si="55"/>
        <v>5.8164194686023116E-2</v>
      </c>
      <c r="X81" s="174">
        <f t="shared" si="56"/>
        <v>2.8617472663445248E-2</v>
      </c>
      <c r="Z81" s="33">
        <f t="shared" si="42"/>
        <v>0.39294680587531744</v>
      </c>
      <c r="AA81" s="60" t="str">
        <f t="shared" si="43"/>
        <v>Con</v>
      </c>
      <c r="AB81" s="33">
        <f t="shared" si="44"/>
        <v>4.4184029334357888E-2</v>
      </c>
      <c r="AC81" s="33">
        <f t="shared" si="45"/>
        <v>0.34876277654095955</v>
      </c>
      <c r="AD81" s="60" t="str">
        <f t="shared" si="46"/>
        <v>Lab</v>
      </c>
      <c r="AF81" s="20" t="s">
        <v>1</v>
      </c>
      <c r="AG81" s="151" t="str">
        <f t="shared" si="47"/>
        <v>Con</v>
      </c>
      <c r="AH81" s="149" t="str">
        <f t="shared" si="48"/>
        <v>Hold</v>
      </c>
      <c r="AI81" s="149" t="str">
        <f t="shared" si="49"/>
        <v/>
      </c>
      <c r="AK81" s="33">
        <v>0.63916163895771005</v>
      </c>
      <c r="AL81" s="33">
        <v>0.20570412150642101</v>
      </c>
      <c r="AM81" s="33">
        <v>0.13543843305245001</v>
      </c>
      <c r="AN81" s="33">
        <v>3.4979175008767798E-3</v>
      </c>
      <c r="AO81" s="33">
        <v>0</v>
      </c>
      <c r="AP81" s="86">
        <f t="shared" si="50"/>
        <v>1.6197888982542152E-2</v>
      </c>
    </row>
    <row r="82" spans="1:42" ht="19.95" customHeight="1">
      <c r="A82" s="132" t="s">
        <v>101</v>
      </c>
      <c r="B82" s="20" t="s">
        <v>69</v>
      </c>
      <c r="C82" s="20" t="s">
        <v>21</v>
      </c>
      <c r="D82" s="170">
        <f>('Eng19'!D82+'Eng19'!AD82+'Eng19'!AS82)+('Eng19'!E82+'Eng19'!AE82+'Eng19'!AT82)</f>
        <v>19901.186884687009</v>
      </c>
      <c r="E82" s="170">
        <f>('Eng19'!F82+'Eng19'!AF82+'Eng19'!AU82)+'Eng19'!G82+'Eng19'!AG82+'Eng19'!AV82</f>
        <v>18662.545888687921</v>
      </c>
      <c r="F82" s="170">
        <f>('Eng19'!H82+'Eng19'!AH82+'Eng19'!AW82)+('Eng19'!I82+'Eng19'!AI82+'Eng19'!AX82)</f>
        <v>6436.3958449784141</v>
      </c>
      <c r="G82" s="170">
        <f>('Eng19'!J82+'Eng19'!AJ82+'Eng19'!AY82)+('Eng19'!AZ82+'Eng19'!AK82+'Eng19'!K82)</f>
        <v>3050.9485191568574</v>
      </c>
      <c r="H82" s="170">
        <f>('Eng19'!L82+'Eng19'!AL82+'Eng19'!BA82)+('Eng19'!BB82+'Eng19'!AM82+'Eng19'!M82)</f>
        <v>2952.1295991561124</v>
      </c>
      <c r="I82" s="170">
        <f>('Eng19'!N82+'Eng19'!AN82+'Eng19'!BC82)+('Eng19'!BD82+'Eng19'!AO82+'Eng19'!O82)</f>
        <v>3613.6196530501957</v>
      </c>
      <c r="J82" s="188">
        <f t="shared" si="35"/>
        <v>54616.826389716509</v>
      </c>
      <c r="L82" s="33">
        <f t="shared" si="36"/>
        <v>0.36437830976634866</v>
      </c>
      <c r="M82" s="33">
        <f t="shared" si="37"/>
        <v>0.34169956627508818</v>
      </c>
      <c r="N82" s="33">
        <f t="shared" si="38"/>
        <v>0.1178463903971961</v>
      </c>
      <c r="O82" s="33">
        <f t="shared" si="39"/>
        <v>5.5860963018739281E-2</v>
      </c>
      <c r="P82" s="33">
        <f t="shared" si="40"/>
        <v>5.4051650275160477E-2</v>
      </c>
      <c r="Q82" s="33">
        <f t="shared" si="41"/>
        <v>6.6163120267467304E-2</v>
      </c>
      <c r="S82" s="174">
        <f t="shared" si="51"/>
        <v>-0.22831323488051936</v>
      </c>
      <c r="T82" s="174">
        <f t="shared" si="52"/>
        <v>0.1328391380596492</v>
      </c>
      <c r="U82" s="174">
        <f t="shared" si="53"/>
        <v>-1.1424904061091895E-2</v>
      </c>
      <c r="V82" s="174">
        <f t="shared" si="54"/>
        <v>2.6315925096602182E-2</v>
      </c>
      <c r="W82" s="174">
        <f t="shared" si="55"/>
        <v>5.4008653468638049E-2</v>
      </c>
      <c r="X82" s="174">
        <f t="shared" si="56"/>
        <v>2.6574422316721816E-2</v>
      </c>
      <c r="Z82" s="33">
        <f t="shared" si="42"/>
        <v>0.36437830976634866</v>
      </c>
      <c r="AA82" s="60" t="str">
        <f t="shared" si="43"/>
        <v>Con</v>
      </c>
      <c r="AB82" s="33">
        <f t="shared" si="44"/>
        <v>2.2678743491260478E-2</v>
      </c>
      <c r="AC82" s="33">
        <f t="shared" si="45"/>
        <v>0.34169956627508818</v>
      </c>
      <c r="AD82" s="60" t="str">
        <f t="shared" si="46"/>
        <v>Lab</v>
      </c>
      <c r="AF82" s="20" t="s">
        <v>1</v>
      </c>
      <c r="AG82" s="151" t="str">
        <f t="shared" si="47"/>
        <v>Con</v>
      </c>
      <c r="AH82" s="149" t="str">
        <f t="shared" si="48"/>
        <v>Hold</v>
      </c>
      <c r="AI82" s="149" t="str">
        <f t="shared" si="49"/>
        <v/>
      </c>
      <c r="AK82" s="33">
        <v>0.59269154464686802</v>
      </c>
      <c r="AL82" s="33">
        <v>0.20886042821543899</v>
      </c>
      <c r="AM82" s="33">
        <v>0.129271294458288</v>
      </c>
      <c r="AN82" s="33">
        <v>2.9545037922137099E-2</v>
      </c>
      <c r="AO82" s="33">
        <v>4.2996806522428303E-5</v>
      </c>
      <c r="AP82" s="86">
        <f t="shared" si="50"/>
        <v>3.9588697950745488E-2</v>
      </c>
    </row>
    <row r="83" spans="1:42" ht="19.95" customHeight="1">
      <c r="A83" s="132" t="s">
        <v>102</v>
      </c>
      <c r="B83" s="20" t="s">
        <v>69</v>
      </c>
      <c r="C83" s="20" t="s">
        <v>21</v>
      </c>
      <c r="D83" s="170">
        <f>('Eng19'!D83+'Eng19'!AD83+'Eng19'!AS83)+('Eng19'!E83+'Eng19'!AE83+'Eng19'!AT83)</f>
        <v>19659.261674251946</v>
      </c>
      <c r="E83" s="170">
        <f>('Eng19'!F83+'Eng19'!AF83+'Eng19'!AU83)+'Eng19'!G83+'Eng19'!AG83+'Eng19'!AV83</f>
        <v>14153.039532008661</v>
      </c>
      <c r="F83" s="170">
        <f>('Eng19'!H83+'Eng19'!AH83+'Eng19'!AW83)+('Eng19'!I83+'Eng19'!AI83+'Eng19'!AX83)</f>
        <v>2730.2629215262209</v>
      </c>
      <c r="G83" s="170">
        <f>('Eng19'!J83+'Eng19'!AJ83+'Eng19'!AY83)+('Eng19'!AZ83+'Eng19'!AK83+'Eng19'!K83)</f>
        <v>2806.4726487944044</v>
      </c>
      <c r="H83" s="170">
        <f>('Eng19'!L83+'Eng19'!AL83+'Eng19'!BA83)+('Eng19'!BB83+'Eng19'!AM83+'Eng19'!M83)</f>
        <v>2834.7087563821606</v>
      </c>
      <c r="I83" s="170">
        <f>('Eng19'!N83+'Eng19'!AN83+'Eng19'!BC83)+('Eng19'!BD83+'Eng19'!AO83+'Eng19'!O83)</f>
        <v>1394.7102815143251</v>
      </c>
      <c r="J83" s="188">
        <f t="shared" si="35"/>
        <v>43578.455814477718</v>
      </c>
      <c r="L83" s="33">
        <f t="shared" si="36"/>
        <v>0.45112341194340133</v>
      </c>
      <c r="M83" s="33">
        <f t="shared" si="37"/>
        <v>0.32477147864671951</v>
      </c>
      <c r="N83" s="33">
        <f t="shared" si="38"/>
        <v>6.2651667446627785E-2</v>
      </c>
      <c r="O83" s="33">
        <f t="shared" si="39"/>
        <v>6.4400461107252741E-2</v>
      </c>
      <c r="P83" s="33">
        <f t="shared" si="40"/>
        <v>6.5048398420772133E-2</v>
      </c>
      <c r="Q83" s="33">
        <f t="shared" si="41"/>
        <v>3.2004582435226442E-2</v>
      </c>
      <c r="S83" s="174">
        <f t="shared" si="51"/>
        <v>-0.28266746010005261</v>
      </c>
      <c r="T83" s="174">
        <f t="shared" si="52"/>
        <v>0.15999080603556651</v>
      </c>
      <c r="U83" s="174">
        <f t="shared" si="53"/>
        <v>-6.0722652963182133E-3</v>
      </c>
      <c r="V83" s="174">
        <f t="shared" si="54"/>
        <v>3.1695938504805739E-2</v>
      </c>
      <c r="W83" s="174">
        <f t="shared" si="55"/>
        <v>6.5048398420772133E-2</v>
      </c>
      <c r="X83" s="174">
        <f t="shared" si="56"/>
        <v>3.2004582435226442E-2</v>
      </c>
      <c r="Z83" s="33">
        <f t="shared" si="42"/>
        <v>0.45112341194340133</v>
      </c>
      <c r="AA83" s="60" t="str">
        <f t="shared" si="43"/>
        <v>Con</v>
      </c>
      <c r="AB83" s="33">
        <f t="shared" si="44"/>
        <v>0.12635193329668182</v>
      </c>
      <c r="AC83" s="33">
        <f t="shared" si="45"/>
        <v>0.32477147864671951</v>
      </c>
      <c r="AD83" s="60" t="str">
        <f t="shared" si="46"/>
        <v>Lab</v>
      </c>
      <c r="AF83" s="20" t="s">
        <v>1</v>
      </c>
      <c r="AG83" s="151" t="str">
        <f t="shared" si="47"/>
        <v>Con</v>
      </c>
      <c r="AH83" s="149" t="str">
        <f t="shared" si="48"/>
        <v>Hold</v>
      </c>
      <c r="AI83" s="149" t="str">
        <f t="shared" si="49"/>
        <v/>
      </c>
      <c r="AK83" s="33">
        <v>0.73379087204345395</v>
      </c>
      <c r="AL83" s="33">
        <v>0.16478067261115301</v>
      </c>
      <c r="AM83" s="33">
        <v>6.8723932742945998E-2</v>
      </c>
      <c r="AN83" s="33">
        <v>3.2704522602447002E-2</v>
      </c>
      <c r="AO83" s="33">
        <v>0</v>
      </c>
      <c r="AP83" s="86">
        <f t="shared" si="50"/>
        <v>0</v>
      </c>
    </row>
    <row r="84" spans="1:42" ht="19.95" customHeight="1">
      <c r="A84" s="132" t="s">
        <v>103</v>
      </c>
      <c r="B84" s="20" t="s">
        <v>69</v>
      </c>
      <c r="C84" s="20" t="s">
        <v>21</v>
      </c>
      <c r="D84" s="170">
        <f>('Eng19'!D84+'Eng19'!AD84+'Eng19'!AS84)+('Eng19'!E84+'Eng19'!AE84+'Eng19'!AT84)</f>
        <v>19238.458078160562</v>
      </c>
      <c r="E84" s="170">
        <f>('Eng19'!F84+'Eng19'!AF84+'Eng19'!AU84)+'Eng19'!G84+'Eng19'!AG84+'Eng19'!AV84</f>
        <v>20202.66150857307</v>
      </c>
      <c r="F84" s="170">
        <f>('Eng19'!H84+'Eng19'!AH84+'Eng19'!AW84)+('Eng19'!I84+'Eng19'!AI84+'Eng19'!AX84)</f>
        <v>7806.3959225403923</v>
      </c>
      <c r="G84" s="170">
        <f>('Eng19'!J84+'Eng19'!AJ84+'Eng19'!AY84)+('Eng19'!AZ84+'Eng19'!AK84+'Eng19'!K84)</f>
        <v>3773.3229270321031</v>
      </c>
      <c r="H84" s="170">
        <f>('Eng19'!L84+'Eng19'!AL84+'Eng19'!BA84)+('Eng19'!BB84+'Eng19'!AM84+'Eng19'!M84)</f>
        <v>2886.1443573277065</v>
      </c>
      <c r="I84" s="170">
        <f>('Eng19'!N84+'Eng19'!AN84+'Eng19'!BC84)+('Eng19'!BD84+'Eng19'!AO84+'Eng19'!O84)</f>
        <v>1420.0172063661669</v>
      </c>
      <c r="J84" s="188">
        <f t="shared" si="35"/>
        <v>55327.000000000007</v>
      </c>
      <c r="L84" s="33">
        <f t="shared" si="36"/>
        <v>0.34772277691110232</v>
      </c>
      <c r="M84" s="33">
        <f t="shared" si="37"/>
        <v>0.36515013480891911</v>
      </c>
      <c r="N84" s="33">
        <f t="shared" si="38"/>
        <v>0.14109559387894502</v>
      </c>
      <c r="O84" s="33">
        <f t="shared" si="39"/>
        <v>6.8200389087282931E-2</v>
      </c>
      <c r="P84" s="33">
        <f t="shared" si="40"/>
        <v>5.2165206089751948E-2</v>
      </c>
      <c r="Q84" s="33">
        <f t="shared" si="41"/>
        <v>2.566589922399853E-2</v>
      </c>
      <c r="S84" s="174">
        <f t="shared" si="51"/>
        <v>-0.21787810511756367</v>
      </c>
      <c r="T84" s="174">
        <f t="shared" si="52"/>
        <v>0.12830374877678311</v>
      </c>
      <c r="U84" s="174">
        <f t="shared" si="53"/>
        <v>-1.3675132890986985E-2</v>
      </c>
      <c r="V84" s="174">
        <f t="shared" si="54"/>
        <v>2.5418383918016534E-2</v>
      </c>
      <c r="W84" s="174">
        <f t="shared" si="55"/>
        <v>5.2165206089751948E-2</v>
      </c>
      <c r="X84" s="174">
        <f t="shared" si="56"/>
        <v>2.566589922399853E-2</v>
      </c>
      <c r="Z84" s="33">
        <f t="shared" si="42"/>
        <v>0.36515013480891911</v>
      </c>
      <c r="AA84" s="60" t="str">
        <f t="shared" si="43"/>
        <v>Lab</v>
      </c>
      <c r="AB84" s="33">
        <f t="shared" si="44"/>
        <v>1.7427357897816798E-2</v>
      </c>
      <c r="AC84" s="33">
        <f t="shared" si="45"/>
        <v>0.34772277691110232</v>
      </c>
      <c r="AD84" s="60" t="str">
        <f t="shared" si="46"/>
        <v>Con</v>
      </c>
      <c r="AF84" s="20" t="s">
        <v>1</v>
      </c>
      <c r="AG84" s="151" t="str">
        <f t="shared" si="47"/>
        <v>Lab</v>
      </c>
      <c r="AH84" s="149" t="str">
        <f t="shared" si="48"/>
        <v>Gain from</v>
      </c>
      <c r="AI84" s="149" t="str">
        <f t="shared" si="49"/>
        <v>Con</v>
      </c>
      <c r="AK84" s="33">
        <v>0.56560088202866599</v>
      </c>
      <c r="AL84" s="33">
        <v>0.23684638603213601</v>
      </c>
      <c r="AM84" s="33">
        <v>0.154770726769932</v>
      </c>
      <c r="AN84" s="33">
        <v>4.2782005169266397E-2</v>
      </c>
      <c r="AO84" s="33">
        <v>0</v>
      </c>
      <c r="AP84" s="86">
        <f t="shared" si="50"/>
        <v>0</v>
      </c>
    </row>
    <row r="85" spans="1:42" ht="19.95" customHeight="1">
      <c r="A85" s="132" t="s">
        <v>104</v>
      </c>
      <c r="B85" s="20" t="s">
        <v>69</v>
      </c>
      <c r="C85" s="20" t="s">
        <v>21</v>
      </c>
      <c r="D85" s="170">
        <f>('Eng19'!D85+'Eng19'!AD85+'Eng19'!AS85)+('Eng19'!E85+'Eng19'!AE85+'Eng19'!AT85)</f>
        <v>19012.761939063341</v>
      </c>
      <c r="E85" s="170">
        <f>('Eng19'!F85+'Eng19'!AF85+'Eng19'!AU85)+'Eng19'!G85+'Eng19'!AG85+'Eng19'!AV85</f>
        <v>11362.755276490341</v>
      </c>
      <c r="F85" s="170">
        <f>('Eng19'!H85+'Eng19'!AH85+'Eng19'!AW85)+('Eng19'!I85+'Eng19'!AI85+'Eng19'!AX85)</f>
        <v>14648.536046210631</v>
      </c>
      <c r="G85" s="170">
        <f>('Eng19'!J85+'Eng19'!AJ85+'Eng19'!AY85)+('Eng19'!AZ85+'Eng19'!AK85+'Eng19'!K85)</f>
        <v>1431.0883391538541</v>
      </c>
      <c r="H85" s="170">
        <f>('Eng19'!L85+'Eng19'!AL85+'Eng19'!BA85)+('Eng19'!BB85+'Eng19'!AM85+'Eng19'!M85)</f>
        <v>4628.3990197480398</v>
      </c>
      <c r="I85" s="170">
        <f>('Eng19'!N85+'Eng19'!AN85+'Eng19'!BC85)+('Eng19'!BD85+'Eng19'!AO85+'Eng19'!O85)</f>
        <v>1524.1280978428936</v>
      </c>
      <c r="J85" s="188">
        <f t="shared" si="35"/>
        <v>52607.668718509092</v>
      </c>
      <c r="L85" s="33">
        <f t="shared" si="36"/>
        <v>0.36140666184612796</v>
      </c>
      <c r="M85" s="33">
        <f t="shared" si="37"/>
        <v>0.2159904735047222</v>
      </c>
      <c r="N85" s="33">
        <f t="shared" si="38"/>
        <v>0.27844868254077942</v>
      </c>
      <c r="O85" s="33">
        <f t="shared" si="39"/>
        <v>2.7203036629721448E-2</v>
      </c>
      <c r="P85" s="33">
        <f t="shared" si="40"/>
        <v>8.797954998754047E-2</v>
      </c>
      <c r="Q85" s="33">
        <f t="shared" si="41"/>
        <v>2.8971595491108611E-2</v>
      </c>
      <c r="S85" s="174">
        <f t="shared" si="51"/>
        <v>-0.22558710760089401</v>
      </c>
      <c r="T85" s="174">
        <f t="shared" si="52"/>
        <v>0.13852176308139458</v>
      </c>
      <c r="U85" s="174">
        <f t="shared" si="53"/>
        <v>-2.2915935343276572E-2</v>
      </c>
      <c r="V85" s="174">
        <f t="shared" si="54"/>
        <v>2.6754126811327893E-2</v>
      </c>
      <c r="W85" s="174">
        <f t="shared" si="55"/>
        <v>5.4300936712975173E-2</v>
      </c>
      <c r="X85" s="174">
        <f t="shared" si="56"/>
        <v>2.8926216338473029E-2</v>
      </c>
      <c r="Z85" s="33">
        <f t="shared" si="42"/>
        <v>0.36140666184612796</v>
      </c>
      <c r="AA85" s="60" t="str">
        <f t="shared" si="43"/>
        <v>Con</v>
      </c>
      <c r="AB85" s="33">
        <f t="shared" si="44"/>
        <v>8.2957979305348539E-2</v>
      </c>
      <c r="AC85" s="33">
        <f t="shared" si="45"/>
        <v>0.27844868254077942</v>
      </c>
      <c r="AD85" s="60" t="str">
        <f t="shared" si="46"/>
        <v>LD</v>
      </c>
      <c r="AF85" s="20" t="s">
        <v>1</v>
      </c>
      <c r="AG85" s="151" t="str">
        <f t="shared" si="47"/>
        <v>Con</v>
      </c>
      <c r="AH85" s="149" t="str">
        <f t="shared" si="48"/>
        <v>Hold</v>
      </c>
      <c r="AI85" s="149" t="str">
        <f t="shared" si="49"/>
        <v/>
      </c>
      <c r="AK85" s="33">
        <v>0.58699376944702197</v>
      </c>
      <c r="AL85" s="33">
        <v>7.7468710423327605E-2</v>
      </c>
      <c r="AM85" s="33">
        <v>0.301364617884056</v>
      </c>
      <c r="AN85" s="33">
        <v>4.4890981839355599E-4</v>
      </c>
      <c r="AO85" s="33">
        <v>3.3678613274565297E-2</v>
      </c>
      <c r="AP85" s="86">
        <f t="shared" si="50"/>
        <v>4.5379152635582898E-5</v>
      </c>
    </row>
    <row r="86" spans="1:42" ht="19.95" customHeight="1">
      <c r="A86" s="132" t="s">
        <v>105</v>
      </c>
      <c r="B86" s="20" t="s">
        <v>69</v>
      </c>
      <c r="C86" s="20" t="s">
        <v>21</v>
      </c>
      <c r="D86" s="170">
        <f>('Eng19'!D86+'Eng19'!AD86+'Eng19'!AS86)+('Eng19'!E86+'Eng19'!AE86+'Eng19'!AT86)</f>
        <v>18052.213092140773</v>
      </c>
      <c r="E86" s="170">
        <f>('Eng19'!F86+'Eng19'!AF86+'Eng19'!AU86)+'Eng19'!G86+'Eng19'!AG86+'Eng19'!AV86</f>
        <v>18732.420028644679</v>
      </c>
      <c r="F86" s="170">
        <f>('Eng19'!H86+'Eng19'!AH86+'Eng19'!AW86)+('Eng19'!I86+'Eng19'!AI86+'Eng19'!AX86)</f>
        <v>3744.0667300814357</v>
      </c>
      <c r="G86" s="170">
        <f>('Eng19'!J86+'Eng19'!AJ86+'Eng19'!AY86)+('Eng19'!AZ86+'Eng19'!AK86+'Eng19'!K86)</f>
        <v>3207.4768204383281</v>
      </c>
      <c r="H86" s="170">
        <f>('Eng19'!L86+'Eng19'!AL86+'Eng19'!BA86)+('Eng19'!BB86+'Eng19'!AM86+'Eng19'!M86)</f>
        <v>2635.9323829066916</v>
      </c>
      <c r="I86" s="170">
        <f>('Eng19'!N86+'Eng19'!AN86+'Eng19'!BC86)+('Eng19'!BD86+'Eng19'!AO86+'Eng19'!O86)</f>
        <v>1300.8049057058868</v>
      </c>
      <c r="J86" s="188">
        <f t="shared" si="35"/>
        <v>47672.913959917802</v>
      </c>
      <c r="L86" s="33">
        <f t="shared" si="36"/>
        <v>0.37866812813914885</v>
      </c>
      <c r="M86" s="33">
        <f t="shared" si="37"/>
        <v>0.39293633370920922</v>
      </c>
      <c r="N86" s="33">
        <f t="shared" si="38"/>
        <v>7.8536561310880923E-2</v>
      </c>
      <c r="O86" s="33">
        <f t="shared" si="39"/>
        <v>6.7280905529187807E-2</v>
      </c>
      <c r="P86" s="33">
        <f t="shared" si="40"/>
        <v>5.5292034070393049E-2</v>
      </c>
      <c r="Q86" s="33">
        <f t="shared" si="41"/>
        <v>2.7286037241179995E-2</v>
      </c>
      <c r="S86" s="174">
        <f t="shared" si="51"/>
        <v>-0.23726677455917211</v>
      </c>
      <c r="T86" s="174">
        <f t="shared" si="52"/>
        <v>0.13568845356974524</v>
      </c>
      <c r="U86" s="174">
        <f t="shared" si="53"/>
        <v>-7.6178470589553793E-3</v>
      </c>
      <c r="V86" s="174">
        <f t="shared" si="54"/>
        <v>2.6878478577037609E-2</v>
      </c>
      <c r="W86" s="174">
        <f t="shared" si="55"/>
        <v>5.5167471147949183E-2</v>
      </c>
      <c r="X86" s="174">
        <f t="shared" si="56"/>
        <v>2.7150218323395415E-2</v>
      </c>
      <c r="Z86" s="33">
        <f t="shared" si="42"/>
        <v>0.39293633370920922</v>
      </c>
      <c r="AA86" s="60" t="str">
        <f t="shared" si="43"/>
        <v>Lab</v>
      </c>
      <c r="AB86" s="33">
        <f t="shared" si="44"/>
        <v>1.4268205570060366E-2</v>
      </c>
      <c r="AC86" s="33">
        <f t="shared" si="45"/>
        <v>0.37866812813914885</v>
      </c>
      <c r="AD86" s="60" t="str">
        <f t="shared" si="46"/>
        <v>Con</v>
      </c>
      <c r="AF86" s="20" t="s">
        <v>1</v>
      </c>
      <c r="AG86" s="151" t="str">
        <f t="shared" si="47"/>
        <v>Lab</v>
      </c>
      <c r="AH86" s="149" t="str">
        <f t="shared" si="48"/>
        <v>Gain from</v>
      </c>
      <c r="AI86" s="149" t="str">
        <f t="shared" si="49"/>
        <v>Con</v>
      </c>
      <c r="AK86" s="33">
        <v>0.61593490269832096</v>
      </c>
      <c r="AL86" s="33">
        <v>0.25724788013946398</v>
      </c>
      <c r="AM86" s="33">
        <v>8.6154408369836302E-2</v>
      </c>
      <c r="AN86" s="33">
        <v>4.0402426952150197E-2</v>
      </c>
      <c r="AO86" s="33">
        <v>1.24562922443867E-4</v>
      </c>
      <c r="AP86" s="86">
        <f t="shared" si="50"/>
        <v>1.3581891778458033E-4</v>
      </c>
    </row>
    <row r="87" spans="1:42" ht="19.95" customHeight="1">
      <c r="A87" s="132" t="s">
        <v>106</v>
      </c>
      <c r="B87" s="20" t="s">
        <v>69</v>
      </c>
      <c r="C87" s="20" t="s">
        <v>21</v>
      </c>
      <c r="D87" s="170">
        <f>('Eng19'!D87+'Eng19'!AD87+'Eng19'!AS87)+('Eng19'!E87+'Eng19'!AE87+'Eng19'!AT87)</f>
        <v>19882.905285863606</v>
      </c>
      <c r="E87" s="170">
        <f>('Eng19'!F87+'Eng19'!AF87+'Eng19'!AU87)+'Eng19'!G87+'Eng19'!AG87+'Eng19'!AV87</f>
        <v>18224.286670642723</v>
      </c>
      <c r="F87" s="170">
        <f>('Eng19'!H87+'Eng19'!AH87+'Eng19'!AW87)+('Eng19'!I87+'Eng19'!AI87+'Eng19'!AX87)</f>
        <v>3411.0098007179986</v>
      </c>
      <c r="G87" s="170">
        <f>('Eng19'!J87+'Eng19'!AJ87+'Eng19'!AY87)+('Eng19'!AZ87+'Eng19'!AK87+'Eng19'!K87)</f>
        <v>3139.0950822491677</v>
      </c>
      <c r="H87" s="170">
        <f>('Eng19'!L87+'Eng19'!AL87+'Eng19'!BA87)+('Eng19'!BB87+'Eng19'!AM87+'Eng19'!M87)</f>
        <v>2881.1421425967806</v>
      </c>
      <c r="I87" s="170">
        <f>('Eng19'!N87+'Eng19'!AN87+'Eng19'!BC87)+('Eng19'!BD87+'Eng19'!AO87+'Eng19'!O87)</f>
        <v>1470.3447910692778</v>
      </c>
      <c r="J87" s="188">
        <f t="shared" si="35"/>
        <v>49008.783773139548</v>
      </c>
      <c r="L87" s="33">
        <f t="shared" si="36"/>
        <v>0.40570085105358017</v>
      </c>
      <c r="M87" s="33">
        <f t="shared" si="37"/>
        <v>0.37185755833081874</v>
      </c>
      <c r="N87" s="33">
        <f t="shared" si="38"/>
        <v>6.9599968375209612E-2</v>
      </c>
      <c r="O87" s="33">
        <f t="shared" si="39"/>
        <v>6.4051682995847473E-2</v>
      </c>
      <c r="P87" s="33">
        <f t="shared" si="40"/>
        <v>5.8788280809691514E-2</v>
      </c>
      <c r="Q87" s="33">
        <f t="shared" si="41"/>
        <v>3.0001658434852568E-2</v>
      </c>
      <c r="S87" s="174">
        <f t="shared" si="51"/>
        <v>-0.25420633487789984</v>
      </c>
      <c r="T87" s="174">
        <f t="shared" si="52"/>
        <v>0.14459363582400173</v>
      </c>
      <c r="U87" s="174">
        <f t="shared" si="53"/>
        <v>-6.7457019072901941E-3</v>
      </c>
      <c r="V87" s="174">
        <f t="shared" si="54"/>
        <v>2.864558972373097E-2</v>
      </c>
      <c r="W87" s="174">
        <f t="shared" si="55"/>
        <v>5.8788280809691514E-2</v>
      </c>
      <c r="X87" s="174">
        <f t="shared" si="56"/>
        <v>2.8924530427765976E-2</v>
      </c>
      <c r="Z87" s="33">
        <f t="shared" si="42"/>
        <v>0.40570085105358017</v>
      </c>
      <c r="AA87" s="60" t="str">
        <f t="shared" si="43"/>
        <v>Con</v>
      </c>
      <c r="AB87" s="33">
        <f t="shared" si="44"/>
        <v>3.3843292722761431E-2</v>
      </c>
      <c r="AC87" s="33">
        <f t="shared" si="45"/>
        <v>0.37185755833081874</v>
      </c>
      <c r="AD87" s="60" t="str">
        <f t="shared" si="46"/>
        <v>Lab</v>
      </c>
      <c r="AF87" s="20" t="s">
        <v>1</v>
      </c>
      <c r="AG87" s="151" t="str">
        <f t="shared" si="47"/>
        <v>Con</v>
      </c>
      <c r="AH87" s="149" t="str">
        <f t="shared" si="48"/>
        <v>Hold</v>
      </c>
      <c r="AI87" s="149" t="str">
        <f t="shared" si="49"/>
        <v/>
      </c>
      <c r="AK87" s="33">
        <v>0.65990718593148001</v>
      </c>
      <c r="AL87" s="33">
        <v>0.22726392250681701</v>
      </c>
      <c r="AM87" s="33">
        <v>7.6345670282499806E-2</v>
      </c>
      <c r="AN87" s="33">
        <v>3.5406093272116503E-2</v>
      </c>
      <c r="AO87" s="33">
        <v>0</v>
      </c>
      <c r="AP87" s="86">
        <f t="shared" si="50"/>
        <v>1.0771280070865918E-3</v>
      </c>
    </row>
    <row r="88" spans="1:42" ht="19.95" customHeight="1">
      <c r="A88" s="132" t="s">
        <v>107</v>
      </c>
      <c r="B88" s="20" t="s">
        <v>69</v>
      </c>
      <c r="C88" s="20" t="s">
        <v>21</v>
      </c>
      <c r="D88" s="170">
        <f>('Eng19'!D88+'Eng19'!AD88+'Eng19'!AS88)+('Eng19'!E88+'Eng19'!AE88+'Eng19'!AT88)</f>
        <v>15805.606653353436</v>
      </c>
      <c r="E88" s="170">
        <f>('Eng19'!F88+'Eng19'!AF88+'Eng19'!AU88)+'Eng19'!G88+'Eng19'!AG88+'Eng19'!AV88</f>
        <v>25709.038689237139</v>
      </c>
      <c r="F88" s="170">
        <f>('Eng19'!H88+'Eng19'!AH88+'Eng19'!AW88)+('Eng19'!I88+'Eng19'!AI88+'Eng19'!AX88)</f>
        <v>2859.1401887682841</v>
      </c>
      <c r="G88" s="170">
        <f>('Eng19'!J88+'Eng19'!AJ88+'Eng19'!AY88)+('Eng19'!AZ88+'Eng19'!AK88+'Eng19'!K88)</f>
        <v>2301.6331385308326</v>
      </c>
      <c r="H88" s="170">
        <f>('Eng19'!L88+'Eng19'!AL88+'Eng19'!BA88)+('Eng19'!BB88+'Eng19'!AM88+'Eng19'!M88)</f>
        <v>2355.2537726569485</v>
      </c>
      <c r="I88" s="170">
        <f>('Eng19'!N88+'Eng19'!AN88+'Eng19'!BC88)+('Eng19'!BD88+'Eng19'!AO88+'Eng19'!O88)</f>
        <v>1644.8261055765367</v>
      </c>
      <c r="J88" s="188">
        <f t="shared" si="35"/>
        <v>50675.498548123185</v>
      </c>
      <c r="L88" s="33">
        <f t="shared" si="36"/>
        <v>0.3118983948099473</v>
      </c>
      <c r="M88" s="33">
        <f t="shared" si="37"/>
        <v>0.50732680340229819</v>
      </c>
      <c r="N88" s="33">
        <f t="shared" si="38"/>
        <v>5.6420563599451259E-2</v>
      </c>
      <c r="O88" s="33">
        <f t="shared" si="39"/>
        <v>4.5419052687663705E-2</v>
      </c>
      <c r="P88" s="33">
        <f t="shared" si="40"/>
        <v>4.6477170232875342E-2</v>
      </c>
      <c r="Q88" s="33">
        <f t="shared" si="41"/>
        <v>3.245801526776404E-2</v>
      </c>
      <c r="S88" s="174">
        <f t="shared" si="51"/>
        <v>-0.19534487709451775</v>
      </c>
      <c r="T88" s="174">
        <f t="shared" si="52"/>
        <v>0.11122794409973119</v>
      </c>
      <c r="U88" s="174">
        <f t="shared" si="53"/>
        <v>-5.5105174709905377E-3</v>
      </c>
      <c r="V88" s="174">
        <f t="shared" si="54"/>
        <v>2.2037484649955506E-2</v>
      </c>
      <c r="W88" s="174">
        <f t="shared" si="55"/>
        <v>4.5258561658806463E-2</v>
      </c>
      <c r="X88" s="174">
        <f t="shared" si="56"/>
        <v>2.2331404157014845E-2</v>
      </c>
      <c r="Z88" s="33">
        <f t="shared" si="42"/>
        <v>0.50732680340229819</v>
      </c>
      <c r="AA88" s="60" t="str">
        <f t="shared" si="43"/>
        <v>Lab</v>
      </c>
      <c r="AB88" s="33">
        <f t="shared" si="44"/>
        <v>0.19542840859235089</v>
      </c>
      <c r="AC88" s="33">
        <f t="shared" si="45"/>
        <v>0.3118983948099473</v>
      </c>
      <c r="AD88" s="60" t="str">
        <f t="shared" si="46"/>
        <v>Con</v>
      </c>
      <c r="AF88" s="20" t="s">
        <v>1</v>
      </c>
      <c r="AG88" s="151" t="str">
        <f t="shared" si="47"/>
        <v>Lab</v>
      </c>
      <c r="AH88" s="149" t="str">
        <f t="shared" si="48"/>
        <v>Gain from</v>
      </c>
      <c r="AI88" s="149" t="str">
        <f t="shared" si="49"/>
        <v>Con</v>
      </c>
      <c r="AK88" s="33">
        <v>0.50724327190446505</v>
      </c>
      <c r="AL88" s="33">
        <v>0.396098859302567</v>
      </c>
      <c r="AM88" s="33">
        <v>6.1931081070441797E-2</v>
      </c>
      <c r="AN88" s="33">
        <v>2.33815680377082E-2</v>
      </c>
      <c r="AO88" s="33">
        <v>1.21860857406888E-3</v>
      </c>
      <c r="AP88" s="86">
        <f t="shared" si="50"/>
        <v>1.0126611110749195E-2</v>
      </c>
    </row>
    <row r="89" spans="1:42" ht="19.95" customHeight="1">
      <c r="A89" s="132" t="s">
        <v>108</v>
      </c>
      <c r="B89" s="20" t="s">
        <v>69</v>
      </c>
      <c r="C89" s="20" t="s">
        <v>21</v>
      </c>
      <c r="D89" s="170">
        <f>('Eng19'!D89+'Eng19'!AD89+'Eng19'!AS89)+('Eng19'!E89+'Eng19'!AE89+'Eng19'!AT89)</f>
        <v>9438.9662153260542</v>
      </c>
      <c r="E89" s="170">
        <f>('Eng19'!F89+'Eng19'!AF89+'Eng19'!AU89)+'Eng19'!G89+'Eng19'!AG89+'Eng19'!AV89</f>
        <v>31456.908408968364</v>
      </c>
      <c r="F89" s="170">
        <f>('Eng19'!H89+'Eng19'!AH89+'Eng19'!AW89)+('Eng19'!I89+'Eng19'!AI89+'Eng19'!AX89)</f>
        <v>4341.9396646707883</v>
      </c>
      <c r="G89" s="170">
        <f>('Eng19'!J89+'Eng19'!AJ89+'Eng19'!AY89)+('Eng19'!AZ89+'Eng19'!AK89+'Eng19'!K89)</f>
        <v>3148.9931178030129</v>
      </c>
      <c r="H89" s="170">
        <f>('Eng19'!L89+'Eng19'!AL89+'Eng19'!BA89)+('Eng19'!BB89+'Eng19'!AM89+'Eng19'!M89)</f>
        <v>3021.49461836313</v>
      </c>
      <c r="I89" s="170">
        <f>('Eng19'!N89+'Eng19'!AN89+'Eng19'!BC89)+('Eng19'!BD89+'Eng19'!AO89+'Eng19'!O89)</f>
        <v>794.03334884254298</v>
      </c>
      <c r="J89" s="188">
        <f t="shared" si="35"/>
        <v>52202.335373973896</v>
      </c>
      <c r="L89" s="33">
        <f t="shared" si="36"/>
        <v>0.18081501809652686</v>
      </c>
      <c r="M89" s="33">
        <f t="shared" si="37"/>
        <v>0.60259580694260639</v>
      </c>
      <c r="N89" s="33">
        <f t="shared" si="38"/>
        <v>8.3175199606788375E-2</v>
      </c>
      <c r="O89" s="33">
        <f t="shared" si="39"/>
        <v>6.032283987380728E-2</v>
      </c>
      <c r="P89" s="33">
        <f t="shared" si="40"/>
        <v>5.788044915457044E-2</v>
      </c>
      <c r="Q89" s="33">
        <f t="shared" si="41"/>
        <v>1.5210686325700629E-2</v>
      </c>
      <c r="S89" s="174">
        <f t="shared" si="51"/>
        <v>-0.10739366583691715</v>
      </c>
      <c r="T89" s="174">
        <f t="shared" si="52"/>
        <v>6.2515450100404379E-2</v>
      </c>
      <c r="U89" s="174">
        <f t="shared" si="53"/>
        <v>-9.6467935443838304E-3</v>
      </c>
      <c r="V89" s="174">
        <f t="shared" si="54"/>
        <v>1.2505117536150183E-2</v>
      </c>
      <c r="W89" s="174">
        <f t="shared" si="55"/>
        <v>2.6809205419045339E-2</v>
      </c>
      <c r="X89" s="174">
        <f t="shared" si="56"/>
        <v>1.5210686325701073E-2</v>
      </c>
      <c r="Z89" s="33">
        <f t="shared" si="42"/>
        <v>0.60259580694260639</v>
      </c>
      <c r="AA89" s="60" t="str">
        <f t="shared" si="43"/>
        <v>Lab</v>
      </c>
      <c r="AB89" s="33">
        <f t="shared" si="44"/>
        <v>0.4217807888460795</v>
      </c>
      <c r="AC89" s="33">
        <f t="shared" si="45"/>
        <v>0.18081501809652686</v>
      </c>
      <c r="AD89" s="60" t="str">
        <f t="shared" si="46"/>
        <v>Con</v>
      </c>
      <c r="AF89" s="20" t="s">
        <v>2</v>
      </c>
      <c r="AG89" s="151" t="str">
        <f t="shared" si="47"/>
        <v>Lab</v>
      </c>
      <c r="AH89" s="149" t="str">
        <f t="shared" si="48"/>
        <v>Hold</v>
      </c>
      <c r="AI89" s="149" t="str">
        <f t="shared" si="49"/>
        <v/>
      </c>
      <c r="AK89" s="33">
        <v>0.28820868393344401</v>
      </c>
      <c r="AL89" s="33">
        <v>0.54008035684220201</v>
      </c>
      <c r="AM89" s="33">
        <v>9.2821993151172205E-2</v>
      </c>
      <c r="AN89" s="33">
        <v>4.7817722337657097E-2</v>
      </c>
      <c r="AO89" s="33">
        <v>3.1071243735525101E-2</v>
      </c>
      <c r="AP89" s="86">
        <f t="shared" si="50"/>
        <v>-4.4408920985006262E-16</v>
      </c>
    </row>
    <row r="90" spans="1:42" ht="19.95" customHeight="1">
      <c r="A90" s="132" t="s">
        <v>109</v>
      </c>
      <c r="B90" s="20" t="s">
        <v>69</v>
      </c>
      <c r="C90" s="20" t="s">
        <v>21</v>
      </c>
      <c r="D90" s="170">
        <f>('Eng19'!D90+'Eng19'!AD90+'Eng19'!AS90)+('Eng19'!E90+'Eng19'!AE90+'Eng19'!AT90)</f>
        <v>13998.428524794641</v>
      </c>
      <c r="E90" s="170">
        <f>('Eng19'!F90+'Eng19'!AF90+'Eng19'!AU90)+'Eng19'!G90+'Eng19'!AG90+'Eng19'!AV90</f>
        <v>24851.88579858806</v>
      </c>
      <c r="F90" s="170">
        <f>('Eng19'!H90+'Eng19'!AH90+'Eng19'!AW90)+('Eng19'!I90+'Eng19'!AI90+'Eng19'!AX90)</f>
        <v>2043.1040444061757</v>
      </c>
      <c r="G90" s="170">
        <f>('Eng19'!J90+'Eng19'!AJ90+'Eng19'!AY90)+('Eng19'!AZ90+'Eng19'!AK90+'Eng19'!K90)</f>
        <v>1698.5596618155132</v>
      </c>
      <c r="H90" s="170">
        <f>('Eng19'!L90+'Eng19'!AL90+'Eng19'!BA90)+('Eng19'!BB90+'Eng19'!AM90+'Eng19'!M90)</f>
        <v>4141.6858244368723</v>
      </c>
      <c r="I90" s="170">
        <f>('Eng19'!N90+'Eng19'!AN90+'Eng19'!BC90)+('Eng19'!BD90+'Eng19'!AO90+'Eng19'!O90)</f>
        <v>1633.869532726063</v>
      </c>
      <c r="J90" s="188">
        <f t="shared" si="35"/>
        <v>48367.533386767318</v>
      </c>
      <c r="L90" s="33">
        <f t="shared" si="36"/>
        <v>0.28941787072037078</v>
      </c>
      <c r="M90" s="33">
        <f t="shared" si="37"/>
        <v>0.51381337972854302</v>
      </c>
      <c r="N90" s="33">
        <f t="shared" si="38"/>
        <v>4.2241228802565742E-2</v>
      </c>
      <c r="O90" s="33">
        <f t="shared" si="39"/>
        <v>3.5117764807915869E-2</v>
      </c>
      <c r="P90" s="33">
        <f t="shared" si="40"/>
        <v>8.5629461219744143E-2</v>
      </c>
      <c r="Q90" s="33">
        <f t="shared" si="41"/>
        <v>3.3780294720860561E-2</v>
      </c>
      <c r="S90" s="174">
        <f t="shared" si="51"/>
        <v>-0.17724636225731122</v>
      </c>
      <c r="T90" s="174">
        <f t="shared" si="52"/>
        <v>9.9034817678304021E-2</v>
      </c>
      <c r="U90" s="174">
        <f t="shared" si="53"/>
        <v>-5.2589857923840549E-3</v>
      </c>
      <c r="V90" s="174">
        <f t="shared" si="54"/>
        <v>1.9985163990560967E-2</v>
      </c>
      <c r="W90" s="174">
        <f t="shared" si="55"/>
        <v>4.0673932539974041E-2</v>
      </c>
      <c r="X90" s="174">
        <f t="shared" si="56"/>
        <v>2.2811433840856411E-2</v>
      </c>
      <c r="Z90" s="33">
        <f t="shared" si="42"/>
        <v>0.51381337972854302</v>
      </c>
      <c r="AA90" s="60" t="str">
        <f t="shared" si="43"/>
        <v>Lab</v>
      </c>
      <c r="AB90" s="33">
        <f t="shared" si="44"/>
        <v>0.22439550900817223</v>
      </c>
      <c r="AC90" s="33">
        <f t="shared" si="45"/>
        <v>0.28941787072037078</v>
      </c>
      <c r="AD90" s="60" t="str">
        <f t="shared" si="46"/>
        <v>Con</v>
      </c>
      <c r="AF90" s="20" t="s">
        <v>1</v>
      </c>
      <c r="AG90" s="151" t="str">
        <f t="shared" si="47"/>
        <v>Lab</v>
      </c>
      <c r="AH90" s="149" t="str">
        <f t="shared" si="48"/>
        <v>Gain from</v>
      </c>
      <c r="AI90" s="149" t="str">
        <f t="shared" si="49"/>
        <v>Con</v>
      </c>
      <c r="AK90" s="33">
        <v>0.466664232977682</v>
      </c>
      <c r="AL90" s="33">
        <v>0.414778562050239</v>
      </c>
      <c r="AM90" s="33">
        <v>4.7500214594949797E-2</v>
      </c>
      <c r="AN90" s="33">
        <v>1.51326008173549E-2</v>
      </c>
      <c r="AO90" s="33">
        <v>4.4955528679770103E-2</v>
      </c>
      <c r="AP90" s="86">
        <f t="shared" si="50"/>
        <v>1.096886088000415E-2</v>
      </c>
    </row>
    <row r="91" spans="1:42" ht="19.95" customHeight="1">
      <c r="A91" s="132" t="s">
        <v>110</v>
      </c>
      <c r="B91" s="20" t="s">
        <v>69</v>
      </c>
      <c r="C91" s="20" t="s">
        <v>21</v>
      </c>
      <c r="D91" s="170">
        <f>('Eng19'!D91+'Eng19'!AD91+'Eng19'!AS91)+('Eng19'!E91+'Eng19'!AE91+'Eng19'!AT91)</f>
        <v>23792.676333912605</v>
      </c>
      <c r="E91" s="170">
        <f>('Eng19'!F91+'Eng19'!AF91+'Eng19'!AU91)+'Eng19'!G91+'Eng19'!AG91+'Eng19'!AV91</f>
        <v>17028.809607834686</v>
      </c>
      <c r="F91" s="170">
        <f>('Eng19'!H91+'Eng19'!AH91+'Eng19'!AW91)+('Eng19'!I91+'Eng19'!AI91+'Eng19'!AX91)</f>
        <v>3622.0048176248938</v>
      </c>
      <c r="G91" s="170">
        <f>('Eng19'!J91+'Eng19'!AJ91+'Eng19'!AY91)+('Eng19'!AZ91+'Eng19'!AK91+'Eng19'!K91)</f>
        <v>3576.9959593412877</v>
      </c>
      <c r="H91" s="170">
        <f>('Eng19'!L91+'Eng19'!AL91+'Eng19'!BA91)+('Eng19'!BB91+'Eng19'!AM91+'Eng19'!M91)</f>
        <v>3437.6510101845165</v>
      </c>
      <c r="I91" s="170">
        <f>('Eng19'!N91+'Eng19'!AN91+'Eng19'!BC91)+('Eng19'!BD91+'Eng19'!AO91+'Eng19'!O91)</f>
        <v>1691.365011438261</v>
      </c>
      <c r="J91" s="188">
        <f t="shared" si="35"/>
        <v>53149.502740336255</v>
      </c>
      <c r="L91" s="33">
        <f t="shared" si="36"/>
        <v>0.44765567140209295</v>
      </c>
      <c r="M91" s="33">
        <f t="shared" si="37"/>
        <v>0.32039452355800069</v>
      </c>
      <c r="N91" s="33">
        <f t="shared" si="38"/>
        <v>6.8147482683334301E-2</v>
      </c>
      <c r="O91" s="33">
        <f t="shared" si="39"/>
        <v>6.7300647699693933E-2</v>
      </c>
      <c r="P91" s="33">
        <f t="shared" si="40"/>
        <v>6.4678893177595287E-2</v>
      </c>
      <c r="Q91" s="33">
        <f t="shared" si="41"/>
        <v>3.1822781479282761E-2</v>
      </c>
      <c r="S91" s="174">
        <f t="shared" si="51"/>
        <v>-0.28049462360975608</v>
      </c>
      <c r="T91" s="174">
        <f t="shared" si="52"/>
        <v>0.15908198363370168</v>
      </c>
      <c r="U91" s="174">
        <f t="shared" si="53"/>
        <v>-6.6049254711691985E-3</v>
      </c>
      <c r="V91" s="174">
        <f t="shared" si="54"/>
        <v>3.1515890790345634E-2</v>
      </c>
      <c r="W91" s="174">
        <f t="shared" si="55"/>
        <v>6.4678893177595287E-2</v>
      </c>
      <c r="X91" s="174">
        <f t="shared" si="56"/>
        <v>3.1822781479282761E-2</v>
      </c>
      <c r="Z91" s="33">
        <f t="shared" si="42"/>
        <v>0.44765567140209295</v>
      </c>
      <c r="AA91" s="60" t="str">
        <f t="shared" si="43"/>
        <v>Con</v>
      </c>
      <c r="AB91" s="33">
        <f t="shared" si="44"/>
        <v>0.12726114784409226</v>
      </c>
      <c r="AC91" s="33">
        <f t="shared" si="45"/>
        <v>0.32039452355800069</v>
      </c>
      <c r="AD91" s="60" t="str">
        <f t="shared" si="46"/>
        <v>Lab</v>
      </c>
      <c r="AF91" s="20" t="s">
        <v>1</v>
      </c>
      <c r="AG91" s="151" t="str">
        <f t="shared" si="47"/>
        <v>Con</v>
      </c>
      <c r="AH91" s="149" t="str">
        <f t="shared" si="48"/>
        <v>Hold</v>
      </c>
      <c r="AI91" s="149" t="str">
        <f t="shared" si="49"/>
        <v/>
      </c>
      <c r="AK91" s="33">
        <v>0.72815029501184902</v>
      </c>
      <c r="AL91" s="33">
        <v>0.161312539924299</v>
      </c>
      <c r="AM91" s="33">
        <v>7.47524081545035E-2</v>
      </c>
      <c r="AN91" s="33">
        <v>3.5784756909348299E-2</v>
      </c>
      <c r="AO91" s="33">
        <v>0</v>
      </c>
      <c r="AP91" s="86">
        <f t="shared" si="50"/>
        <v>0</v>
      </c>
    </row>
    <row r="92" spans="1:42" ht="19.95" customHeight="1">
      <c r="A92" s="132" t="s">
        <v>111</v>
      </c>
      <c r="B92" s="20" t="s">
        <v>69</v>
      </c>
      <c r="C92" s="20" t="s">
        <v>21</v>
      </c>
      <c r="D92" s="170">
        <f>('Eng19'!D92+'Eng19'!AD92+'Eng19'!AS92)+('Eng19'!E92+'Eng19'!AE92+'Eng19'!AT92)</f>
        <v>17279.446005252168</v>
      </c>
      <c r="E92" s="170">
        <f>('Eng19'!F92+'Eng19'!AF92+'Eng19'!AU92)+'Eng19'!G92+'Eng19'!AG92+'Eng19'!AV92</f>
        <v>16791.578831823874</v>
      </c>
      <c r="F92" s="170">
        <f>('Eng19'!H92+'Eng19'!AH92+'Eng19'!AW92)+('Eng19'!I92+'Eng19'!AI92+'Eng19'!AX92)</f>
        <v>3013.5233135603803</v>
      </c>
      <c r="G92" s="170">
        <f>('Eng19'!J92+'Eng19'!AJ92+'Eng19'!AY92)+('Eng19'!AZ92+'Eng19'!AK92+'Eng19'!K92)</f>
        <v>1320.6422180759021</v>
      </c>
      <c r="H92" s="170">
        <f>('Eng19'!L92+'Eng19'!AL92+'Eng19'!BA92)+('Eng19'!BB92+'Eng19'!AM92+'Eng19'!M92)</f>
        <v>2504.9597700097379</v>
      </c>
      <c r="I92" s="170">
        <f>('Eng19'!N92+'Eng19'!AN92+'Eng19'!BC92)+('Eng19'!BD92+'Eng19'!AO92+'Eng19'!O92)</f>
        <v>2533.8814264074372</v>
      </c>
      <c r="J92" s="188">
        <f t="shared" si="35"/>
        <v>43444.031565129495</v>
      </c>
      <c r="L92" s="33">
        <f t="shared" si="36"/>
        <v>0.39774038878844697</v>
      </c>
      <c r="M92" s="33">
        <f t="shared" si="37"/>
        <v>0.38651060288110312</v>
      </c>
      <c r="N92" s="33">
        <f t="shared" si="38"/>
        <v>6.9365645981603496E-2</v>
      </c>
      <c r="O92" s="33">
        <f t="shared" si="39"/>
        <v>3.0398703124410769E-2</v>
      </c>
      <c r="P92" s="33">
        <f t="shared" si="40"/>
        <v>5.7659468510752869E-2</v>
      </c>
      <c r="Q92" s="33">
        <f t="shared" si="41"/>
        <v>5.832519071368289E-2</v>
      </c>
      <c r="S92" s="174">
        <f t="shared" si="51"/>
        <v>-0.249218423388195</v>
      </c>
      <c r="T92" s="174">
        <f t="shared" si="52"/>
        <v>0.14181724787357511</v>
      </c>
      <c r="U92" s="174">
        <f t="shared" si="53"/>
        <v>-6.722991135225509E-3</v>
      </c>
      <c r="V92" s="174">
        <f t="shared" si="54"/>
        <v>2.8095556731693398E-2</v>
      </c>
      <c r="W92" s="174">
        <f t="shared" si="55"/>
        <v>5.7659468510752869E-2</v>
      </c>
      <c r="X92" s="174">
        <f t="shared" si="56"/>
        <v>2.8369141407399184E-2</v>
      </c>
      <c r="Z92" s="33">
        <f t="shared" si="42"/>
        <v>0.39774038878844697</v>
      </c>
      <c r="AA92" s="60" t="str">
        <f t="shared" si="43"/>
        <v>Con</v>
      </c>
      <c r="AB92" s="33">
        <f t="shared" si="44"/>
        <v>1.1229785907343859E-2</v>
      </c>
      <c r="AC92" s="33">
        <f t="shared" si="45"/>
        <v>0.38651060288110312</v>
      </c>
      <c r="AD92" s="60" t="str">
        <f t="shared" si="46"/>
        <v>Lab</v>
      </c>
      <c r="AF92" s="20" t="s">
        <v>1</v>
      </c>
      <c r="AG92" s="151" t="str">
        <f t="shared" si="47"/>
        <v>Con</v>
      </c>
      <c r="AH92" s="149" t="str">
        <f t="shared" si="48"/>
        <v>Hold</v>
      </c>
      <c r="AI92" s="149" t="str">
        <f t="shared" si="49"/>
        <v/>
      </c>
      <c r="AK92" s="33">
        <v>0.64695881217664197</v>
      </c>
      <c r="AL92" s="33">
        <v>0.24469335500752801</v>
      </c>
      <c r="AM92" s="33">
        <v>7.6088637116829005E-2</v>
      </c>
      <c r="AN92" s="33">
        <v>2.3031463927173702E-3</v>
      </c>
      <c r="AO92" s="33">
        <v>0</v>
      </c>
      <c r="AP92" s="86">
        <f t="shared" si="50"/>
        <v>2.9956049306283705E-2</v>
      </c>
    </row>
    <row r="93" spans="1:42" ht="19.95" customHeight="1">
      <c r="A93" s="132" t="s">
        <v>112</v>
      </c>
      <c r="B93" s="20" t="s">
        <v>69</v>
      </c>
      <c r="C93" s="20" t="s">
        <v>21</v>
      </c>
      <c r="D93" s="170">
        <f>('Eng19'!D93+'Eng19'!AD93+'Eng19'!AS93)+('Eng19'!E93+'Eng19'!AE93+'Eng19'!AT93)</f>
        <v>21048.210921288693</v>
      </c>
      <c r="E93" s="170">
        <f>('Eng19'!F93+'Eng19'!AF93+'Eng19'!AU93)+'Eng19'!G93+'Eng19'!AG93+'Eng19'!AV93</f>
        <v>15332.816598699894</v>
      </c>
      <c r="F93" s="170">
        <f>('Eng19'!H93+'Eng19'!AH93+'Eng19'!AW93)+('Eng19'!I93+'Eng19'!AI93+'Eng19'!AX93)</f>
        <v>9349.1063072327433</v>
      </c>
      <c r="G93" s="170">
        <f>('Eng19'!J93+'Eng19'!AJ93+'Eng19'!AY93)+('Eng19'!AZ93+'Eng19'!AK93+'Eng19'!K93)</f>
        <v>4011.049551616255</v>
      </c>
      <c r="H93" s="170">
        <f>('Eng19'!L93+'Eng19'!AL93+'Eng19'!BA93)+('Eng19'!BB93+'Eng19'!AM93+'Eng19'!M93)</f>
        <v>3175.2930953548903</v>
      </c>
      <c r="I93" s="170">
        <f>('Eng19'!N93+'Eng19'!AN93+'Eng19'!BC93)+('Eng19'!BD93+'Eng19'!AO93+'Eng19'!O93)</f>
        <v>1562.2818100597383</v>
      </c>
      <c r="J93" s="188">
        <f t="shared" si="35"/>
        <v>54478.758284252217</v>
      </c>
      <c r="L93" s="33">
        <f t="shared" si="36"/>
        <v>0.38635628975730435</v>
      </c>
      <c r="M93" s="33">
        <f t="shared" si="37"/>
        <v>0.28144577963209638</v>
      </c>
      <c r="N93" s="33">
        <f t="shared" si="38"/>
        <v>0.17161012111274979</v>
      </c>
      <c r="O93" s="33">
        <f t="shared" si="39"/>
        <v>7.3625935647944091E-2</v>
      </c>
      <c r="P93" s="33">
        <f t="shared" si="40"/>
        <v>5.8284975564003437E-2</v>
      </c>
      <c r="Q93" s="33">
        <f t="shared" si="41"/>
        <v>2.8676898285901937E-2</v>
      </c>
      <c r="S93" s="174">
        <f t="shared" si="51"/>
        <v>-0.2420853102012776</v>
      </c>
      <c r="T93" s="174">
        <f t="shared" si="52"/>
        <v>0.14335572353262438</v>
      </c>
      <c r="U93" s="174">
        <f t="shared" si="53"/>
        <v>-1.6632632863565228E-2</v>
      </c>
      <c r="V93" s="174">
        <f t="shared" si="54"/>
        <v>2.8400345682312991E-2</v>
      </c>
      <c r="W93" s="174">
        <f t="shared" si="55"/>
        <v>5.8284975564003437E-2</v>
      </c>
      <c r="X93" s="174">
        <f t="shared" si="56"/>
        <v>2.8676898285901937E-2</v>
      </c>
      <c r="Z93" s="33">
        <f t="shared" si="42"/>
        <v>0.38635628975730435</v>
      </c>
      <c r="AA93" s="60" t="str">
        <f t="shared" si="43"/>
        <v>Con</v>
      </c>
      <c r="AB93" s="33">
        <f t="shared" si="44"/>
        <v>0.10491051012520797</v>
      </c>
      <c r="AC93" s="33">
        <f t="shared" si="45"/>
        <v>0.28144577963209638</v>
      </c>
      <c r="AD93" s="60" t="str">
        <f t="shared" si="46"/>
        <v>Lab</v>
      </c>
      <c r="AF93" s="20" t="s">
        <v>1</v>
      </c>
      <c r="AG93" s="151" t="str">
        <f t="shared" si="47"/>
        <v>Con</v>
      </c>
      <c r="AH93" s="149" t="str">
        <f t="shared" si="48"/>
        <v>Hold</v>
      </c>
      <c r="AI93" s="149" t="str">
        <f t="shared" si="49"/>
        <v/>
      </c>
      <c r="AK93" s="33">
        <v>0.62844159995858195</v>
      </c>
      <c r="AL93" s="33">
        <v>0.138090056099472</v>
      </c>
      <c r="AM93" s="33">
        <v>0.18824275397631501</v>
      </c>
      <c r="AN93" s="33">
        <v>4.5225589965631099E-2</v>
      </c>
      <c r="AO93" s="33">
        <v>0</v>
      </c>
      <c r="AP93" s="86">
        <f t="shared" si="50"/>
        <v>0</v>
      </c>
    </row>
    <row r="94" spans="1:42" ht="19.95" customHeight="1">
      <c r="A94" s="132" t="s">
        <v>113</v>
      </c>
      <c r="B94" s="20" t="s">
        <v>69</v>
      </c>
      <c r="C94" s="20" t="s">
        <v>21</v>
      </c>
      <c r="D94" s="170">
        <f>('Eng19'!D94+'Eng19'!AD94+'Eng19'!AS94)+('Eng19'!E94+'Eng19'!AE94+'Eng19'!AT94)</f>
        <v>18270.280502216694</v>
      </c>
      <c r="E94" s="170">
        <f>('Eng19'!F94+'Eng19'!AF94+'Eng19'!AU94)+'Eng19'!G94+'Eng19'!AG94+'Eng19'!AV94</f>
        <v>16233.436604783714</v>
      </c>
      <c r="F94" s="170">
        <f>('Eng19'!H94+'Eng19'!AH94+'Eng19'!AW94)+('Eng19'!I94+'Eng19'!AI94+'Eng19'!AX94)</f>
        <v>1729.8626033021026</v>
      </c>
      <c r="G94" s="170">
        <f>('Eng19'!J94+'Eng19'!AJ94+'Eng19'!AY94)+('Eng19'!AZ94+'Eng19'!AK94+'Eng19'!K94)</f>
        <v>1347.8567670616578</v>
      </c>
      <c r="H94" s="170">
        <f>('Eng19'!L94+'Eng19'!AL94+'Eng19'!BA94)+('Eng19'!BB94+'Eng19'!AM94+'Eng19'!M94)</f>
        <v>2616.7971961808266</v>
      </c>
      <c r="I94" s="170">
        <f>('Eng19'!N94+'Eng19'!AN94+'Eng19'!BC94)+('Eng19'!BD94+'Eng19'!AO94+'Eng19'!O94)</f>
        <v>4310.0689601652812</v>
      </c>
      <c r="J94" s="188">
        <f t="shared" si="35"/>
        <v>44508.302633710278</v>
      </c>
      <c r="L94" s="33">
        <f t="shared" si="36"/>
        <v>0.41049151329304817</v>
      </c>
      <c r="M94" s="33">
        <f t="shared" si="37"/>
        <v>0.36472827864005358</v>
      </c>
      <c r="N94" s="33">
        <f t="shared" si="38"/>
        <v>3.8866065451615688E-2</v>
      </c>
      <c r="O94" s="33">
        <f t="shared" si="39"/>
        <v>3.0283265981947388E-2</v>
      </c>
      <c r="P94" s="33">
        <f t="shared" si="40"/>
        <v>5.8793461923638553E-2</v>
      </c>
      <c r="Q94" s="33">
        <f t="shared" si="41"/>
        <v>9.6837414709696548E-2</v>
      </c>
      <c r="S94" s="174">
        <f t="shared" si="51"/>
        <v>-0.25720809513147186</v>
      </c>
      <c r="T94" s="174">
        <f t="shared" si="52"/>
        <v>0.14460637911387059</v>
      </c>
      <c r="U94" s="174">
        <f t="shared" si="53"/>
        <v>-3.7669398128521159E-3</v>
      </c>
      <c r="V94" s="174">
        <f t="shared" si="54"/>
        <v>2.8648114309624488E-2</v>
      </c>
      <c r="W94" s="174">
        <f t="shared" si="55"/>
        <v>5.8793461923638553E-2</v>
      </c>
      <c r="X94" s="174">
        <f t="shared" si="56"/>
        <v>2.8927079597190222E-2</v>
      </c>
      <c r="Z94" s="33">
        <f t="shared" si="42"/>
        <v>0.41049151329304817</v>
      </c>
      <c r="AA94" s="60" t="str">
        <f t="shared" si="43"/>
        <v>Con</v>
      </c>
      <c r="AB94" s="33">
        <f t="shared" si="44"/>
        <v>4.5763234652994589E-2</v>
      </c>
      <c r="AC94" s="33">
        <f t="shared" si="45"/>
        <v>0.36472827864005358</v>
      </c>
      <c r="AD94" s="60" t="str">
        <f t="shared" si="46"/>
        <v>Lab</v>
      </c>
      <c r="AF94" s="20" t="s">
        <v>1</v>
      </c>
      <c r="AG94" s="151" t="str">
        <f t="shared" si="47"/>
        <v>Con</v>
      </c>
      <c r="AH94" s="149" t="str">
        <f t="shared" si="48"/>
        <v>Hold</v>
      </c>
      <c r="AI94" s="149" t="str">
        <f t="shared" si="49"/>
        <v/>
      </c>
      <c r="AK94" s="33">
        <v>0.66769960842452003</v>
      </c>
      <c r="AL94" s="33">
        <v>0.220121899526183</v>
      </c>
      <c r="AM94" s="33">
        <v>4.2633005264467803E-2</v>
      </c>
      <c r="AN94" s="33">
        <v>1.6351516723229001E-3</v>
      </c>
      <c r="AO94" s="33">
        <v>0</v>
      </c>
      <c r="AP94" s="86">
        <f t="shared" si="50"/>
        <v>6.7910335112506326E-2</v>
      </c>
    </row>
    <row r="95" spans="1:42" ht="19.95" customHeight="1">
      <c r="A95" s="132" t="s">
        <v>114</v>
      </c>
      <c r="B95" s="20" t="s">
        <v>69</v>
      </c>
      <c r="C95" s="20" t="s">
        <v>21</v>
      </c>
      <c r="D95" s="170">
        <f>('Eng19'!D95+'Eng19'!AD95+'Eng19'!AS95)+('Eng19'!E95+'Eng19'!AE95+'Eng19'!AT95)</f>
        <v>16033.636274531344</v>
      </c>
      <c r="E95" s="170">
        <f>('Eng19'!F95+'Eng19'!AF95+'Eng19'!AU95)+'Eng19'!G95+'Eng19'!AG95+'Eng19'!AV95</f>
        <v>16753.020788900008</v>
      </c>
      <c r="F95" s="170">
        <f>('Eng19'!H95+'Eng19'!AH95+'Eng19'!AW95)+('Eng19'!I95+'Eng19'!AI95+'Eng19'!AX95)</f>
        <v>23477.718441018456</v>
      </c>
      <c r="G95" s="170">
        <f>('Eng19'!J95+'Eng19'!AJ95+'Eng19'!AY95)+('Eng19'!AZ95+'Eng19'!AK95+'Eng19'!K95)</f>
        <v>1315.8967794956134</v>
      </c>
      <c r="H95" s="170">
        <f>('Eng19'!L95+'Eng19'!AL95+'Eng19'!BA95)+('Eng19'!BB95+'Eng19'!AM95+'Eng19'!M95)</f>
        <v>2646.5859562042951</v>
      </c>
      <c r="I95" s="170">
        <f>('Eng19'!N95+'Eng19'!AN95+'Eng19'!BC95)+('Eng19'!BD95+'Eng19'!AO95+'Eng19'!O95)</f>
        <v>1441.8134344307261</v>
      </c>
      <c r="J95" s="188">
        <f t="shared" si="35"/>
        <v>61668.671674580444</v>
      </c>
      <c r="L95" s="33">
        <f t="shared" si="36"/>
        <v>0.25999645912821467</v>
      </c>
      <c r="M95" s="33">
        <f t="shared" si="37"/>
        <v>0.271661774673923</v>
      </c>
      <c r="N95" s="33">
        <f t="shared" si="38"/>
        <v>0.3807073803195905</v>
      </c>
      <c r="O95" s="33">
        <f t="shared" si="39"/>
        <v>2.1338172912811745E-2</v>
      </c>
      <c r="P95" s="33">
        <f t="shared" si="40"/>
        <v>4.2916214738174849E-2</v>
      </c>
      <c r="Q95" s="33">
        <f t="shared" si="41"/>
        <v>2.3379998227285238E-2</v>
      </c>
      <c r="S95" s="174">
        <f t="shared" si="51"/>
        <v>-0.16264565046382035</v>
      </c>
      <c r="T95" s="174">
        <f t="shared" si="52"/>
        <v>0.10016288295056999</v>
      </c>
      <c r="U95" s="174">
        <f t="shared" si="53"/>
        <v>-1.8148792732987473E-2</v>
      </c>
      <c r="V95" s="174">
        <f t="shared" si="54"/>
        <v>1.9818714375393464E-2</v>
      </c>
      <c r="W95" s="174">
        <f t="shared" si="55"/>
        <v>4.0674309539690839E-2</v>
      </c>
      <c r="X95" s="174">
        <f t="shared" si="56"/>
        <v>2.0138536331153568E-2</v>
      </c>
      <c r="Z95" s="33">
        <f t="shared" si="42"/>
        <v>0.3807073803195905</v>
      </c>
      <c r="AA95" s="60" t="str">
        <f t="shared" si="43"/>
        <v>LD</v>
      </c>
      <c r="AB95" s="33">
        <f t="shared" si="44"/>
        <v>0.10904560564566751</v>
      </c>
      <c r="AC95" s="33">
        <f t="shared" si="45"/>
        <v>0.271661774673923</v>
      </c>
      <c r="AD95" s="60" t="str">
        <f t="shared" si="46"/>
        <v>Lab</v>
      </c>
      <c r="AF95" s="20" t="s">
        <v>1</v>
      </c>
      <c r="AG95" s="151" t="str">
        <f t="shared" si="47"/>
        <v>LD</v>
      </c>
      <c r="AH95" s="149" t="str">
        <f t="shared" si="48"/>
        <v>Gain from</v>
      </c>
      <c r="AI95" s="149" t="str">
        <f t="shared" si="49"/>
        <v>Con</v>
      </c>
      <c r="AK95" s="33">
        <v>0.42264210959203502</v>
      </c>
      <c r="AL95" s="33">
        <v>0.171498891723353</v>
      </c>
      <c r="AM95" s="33">
        <v>0.39885617305257798</v>
      </c>
      <c r="AN95" s="33">
        <v>1.51945853741828E-3</v>
      </c>
      <c r="AO95" s="33">
        <v>2.2419051984840098E-3</v>
      </c>
      <c r="AP95" s="86">
        <f t="shared" si="50"/>
        <v>3.2414618961316699E-3</v>
      </c>
    </row>
    <row r="96" spans="1:42" ht="19.95" customHeight="1">
      <c r="A96" s="132" t="s">
        <v>115</v>
      </c>
      <c r="B96" s="20" t="s">
        <v>69</v>
      </c>
      <c r="C96" s="20" t="s">
        <v>21</v>
      </c>
      <c r="D96" s="170">
        <f>('Eng19'!D96+'Eng19'!AD96+'Eng19'!AS96)+('Eng19'!E96+'Eng19'!AE96+'Eng19'!AT96)</f>
        <v>16391.317788817709</v>
      </c>
      <c r="E96" s="170">
        <f>('Eng19'!F96+'Eng19'!AF96+'Eng19'!AU96)+'Eng19'!G96+'Eng19'!AG96+'Eng19'!AV96</f>
        <v>18952.184541086979</v>
      </c>
      <c r="F96" s="170">
        <f>('Eng19'!H96+'Eng19'!AH96+'Eng19'!AW96)+('Eng19'!I96+'Eng19'!AI96+'Eng19'!AX96)</f>
        <v>7162.5792992166862</v>
      </c>
      <c r="G96" s="170">
        <f>('Eng19'!J96+'Eng19'!AJ96+'Eng19'!AY96)+('Eng19'!AZ96+'Eng19'!AK96+'Eng19'!K96)</f>
        <v>2959.3139249286978</v>
      </c>
      <c r="H96" s="170">
        <f>('Eng19'!L96+'Eng19'!AL96+'Eng19'!BA96)+('Eng19'!BB96+'Eng19'!AM96+'Eng19'!M96)</f>
        <v>2470.1855067709507</v>
      </c>
      <c r="I96" s="170">
        <f>('Eng19'!N96+'Eng19'!AN96+'Eng19'!BC96)+('Eng19'!BD96+'Eng19'!AO96+'Eng19'!O96)</f>
        <v>1328.6195260160102</v>
      </c>
      <c r="J96" s="188">
        <f t="shared" si="35"/>
        <v>49264.200586837025</v>
      </c>
      <c r="L96" s="33">
        <f t="shared" si="36"/>
        <v>0.33272269911139751</v>
      </c>
      <c r="M96" s="33">
        <f t="shared" si="37"/>
        <v>0.38470500516252853</v>
      </c>
      <c r="N96" s="33">
        <f t="shared" si="38"/>
        <v>0.14539116059726476</v>
      </c>
      <c r="O96" s="33">
        <f t="shared" si="39"/>
        <v>6.0070271915046589E-2</v>
      </c>
      <c r="P96" s="33">
        <f t="shared" si="40"/>
        <v>5.014159323293603E-2</v>
      </c>
      <c r="Q96" s="33">
        <f t="shared" si="41"/>
        <v>2.6969269980826726E-2</v>
      </c>
      <c r="S96" s="174">
        <f t="shared" si="51"/>
        <v>-0.20847927149312251</v>
      </c>
      <c r="T96" s="174">
        <f t="shared" si="52"/>
        <v>0.12332654011483152</v>
      </c>
      <c r="U96" s="174">
        <f t="shared" si="53"/>
        <v>-1.4091463721030234E-2</v>
      </c>
      <c r="V96" s="174">
        <f t="shared" si="54"/>
        <v>2.4432344134957387E-2</v>
      </c>
      <c r="W96" s="174">
        <f t="shared" si="55"/>
        <v>5.014159323293603E-2</v>
      </c>
      <c r="X96" s="174">
        <f t="shared" si="56"/>
        <v>2.4670257731427957E-2</v>
      </c>
      <c r="Z96" s="33">
        <f t="shared" si="42"/>
        <v>0.38470500516252853</v>
      </c>
      <c r="AA96" s="60" t="str">
        <f t="shared" si="43"/>
        <v>Lab</v>
      </c>
      <c r="AB96" s="33">
        <f t="shared" si="44"/>
        <v>5.1982306051131022E-2</v>
      </c>
      <c r="AC96" s="33">
        <f t="shared" si="45"/>
        <v>0.33272269911139751</v>
      </c>
      <c r="AD96" s="60" t="str">
        <f t="shared" si="46"/>
        <v>Con</v>
      </c>
      <c r="AF96" s="20" t="s">
        <v>1</v>
      </c>
      <c r="AG96" s="151" t="str">
        <f t="shared" si="47"/>
        <v>Lab</v>
      </c>
      <c r="AH96" s="149" t="str">
        <f t="shared" si="48"/>
        <v>Gain from</v>
      </c>
      <c r="AI96" s="149" t="str">
        <f t="shared" si="49"/>
        <v>Con</v>
      </c>
      <c r="AK96" s="33">
        <v>0.54120197060452002</v>
      </c>
      <c r="AL96" s="33">
        <v>0.26137846504769702</v>
      </c>
      <c r="AM96" s="33">
        <v>0.15948262431829499</v>
      </c>
      <c r="AN96" s="33">
        <v>3.5637927780089201E-2</v>
      </c>
      <c r="AO96" s="33">
        <v>0</v>
      </c>
      <c r="AP96" s="86">
        <f t="shared" si="50"/>
        <v>2.2990122493987686E-3</v>
      </c>
    </row>
    <row r="97" spans="1:42" ht="19.95" customHeight="1">
      <c r="A97" s="132" t="s">
        <v>116</v>
      </c>
      <c r="B97" s="20" t="s">
        <v>69</v>
      </c>
      <c r="C97" s="20" t="s">
        <v>21</v>
      </c>
      <c r="D97" s="170">
        <f>('Eng19'!D97+'Eng19'!AD97+'Eng19'!AS97)+('Eng19'!E97+'Eng19'!AE97+'Eng19'!AT97)</f>
        <v>19466.671283516916</v>
      </c>
      <c r="E97" s="170">
        <f>('Eng19'!F97+'Eng19'!AF97+'Eng19'!AU97)+'Eng19'!G97+'Eng19'!AG97+'Eng19'!AV97</f>
        <v>17086.400201050074</v>
      </c>
      <c r="F97" s="170">
        <f>('Eng19'!H97+'Eng19'!AH97+'Eng19'!AW97)+('Eng19'!I97+'Eng19'!AI97+'Eng19'!AX97)</f>
        <v>5664.874263228181</v>
      </c>
      <c r="G97" s="170">
        <f>('Eng19'!J97+'Eng19'!AJ97+'Eng19'!AY97)+('Eng19'!AZ97+'Eng19'!AK97+'Eng19'!K97)</f>
        <v>4403.5614413085332</v>
      </c>
      <c r="H97" s="170">
        <f>('Eng19'!L97+'Eng19'!AL97+'Eng19'!BA97)+('Eng19'!BB97+'Eng19'!AM97+'Eng19'!M97)</f>
        <v>2871.5992650165931</v>
      </c>
      <c r="I97" s="170">
        <f>('Eng19'!N97+'Eng19'!AN97+'Eng19'!BC97)+('Eng19'!BD97+'Eng19'!AO97+'Eng19'!O97)</f>
        <v>1412.8608486817268</v>
      </c>
      <c r="J97" s="188">
        <f t="shared" si="35"/>
        <v>50905.967302802019</v>
      </c>
      <c r="L97" s="33">
        <f t="shared" si="36"/>
        <v>0.38240450609108478</v>
      </c>
      <c r="M97" s="33">
        <f t="shared" si="37"/>
        <v>0.33564631233536318</v>
      </c>
      <c r="N97" s="33">
        <f t="shared" si="38"/>
        <v>0.11128114371213155</v>
      </c>
      <c r="O97" s="33">
        <f t="shared" si="39"/>
        <v>8.6503835888531444E-2</v>
      </c>
      <c r="P97" s="33">
        <f t="shared" si="40"/>
        <v>5.6409875249704401E-2</v>
      </c>
      <c r="Q97" s="33">
        <f t="shared" si="41"/>
        <v>2.7754326723184744E-2</v>
      </c>
      <c r="S97" s="174">
        <f t="shared" si="51"/>
        <v>-0.23960917923085723</v>
      </c>
      <c r="T97" s="174">
        <f t="shared" si="52"/>
        <v>0.13874379121814018</v>
      </c>
      <c r="U97" s="174">
        <f t="shared" si="53"/>
        <v>-1.0785485121739449E-2</v>
      </c>
      <c r="V97" s="174">
        <f t="shared" si="54"/>
        <v>2.7486671161567444E-2</v>
      </c>
      <c r="W97" s="174">
        <f t="shared" si="55"/>
        <v>5.6409875249704401E-2</v>
      </c>
      <c r="X97" s="174">
        <f t="shared" si="56"/>
        <v>2.7754326723184744E-2</v>
      </c>
      <c r="Z97" s="33">
        <f t="shared" si="42"/>
        <v>0.38240450609108478</v>
      </c>
      <c r="AA97" s="60" t="str">
        <f t="shared" si="43"/>
        <v>Con</v>
      </c>
      <c r="AB97" s="33">
        <f t="shared" si="44"/>
        <v>4.67581937557216E-2</v>
      </c>
      <c r="AC97" s="33">
        <f t="shared" si="45"/>
        <v>0.33564631233536318</v>
      </c>
      <c r="AD97" s="60" t="str">
        <f t="shared" si="46"/>
        <v>Lab</v>
      </c>
      <c r="AF97" s="20" t="s">
        <v>1</v>
      </c>
      <c r="AG97" s="151" t="str">
        <f t="shared" si="47"/>
        <v>Con</v>
      </c>
      <c r="AH97" s="149" t="str">
        <f t="shared" si="48"/>
        <v>Hold</v>
      </c>
      <c r="AI97" s="149" t="str">
        <f t="shared" si="49"/>
        <v/>
      </c>
      <c r="AK97" s="33">
        <v>0.62201368532194201</v>
      </c>
      <c r="AL97" s="33">
        <v>0.19690252111722301</v>
      </c>
      <c r="AM97" s="33">
        <v>0.122066628833871</v>
      </c>
      <c r="AN97" s="33">
        <v>5.9017164726964E-2</v>
      </c>
      <c r="AO97" s="33">
        <v>0</v>
      </c>
      <c r="AP97" s="86">
        <f t="shared" si="50"/>
        <v>0</v>
      </c>
    </row>
    <row r="98" spans="1:42" ht="19.95" customHeight="1">
      <c r="A98" s="132" t="s">
        <v>117</v>
      </c>
      <c r="B98" s="20" t="s">
        <v>69</v>
      </c>
      <c r="C98" s="20" t="s">
        <v>21</v>
      </c>
      <c r="D98" s="170">
        <f>('Eng19'!D98+'Eng19'!AD98+'Eng19'!AS98)+('Eng19'!E98+'Eng19'!AE98+'Eng19'!AT98)</f>
        <v>16614.648024831564</v>
      </c>
      <c r="E98" s="170">
        <f>('Eng19'!F98+'Eng19'!AF98+'Eng19'!AU98)+'Eng19'!G98+'Eng19'!AG98+'Eng19'!AV98</f>
        <v>14801.727598878042</v>
      </c>
      <c r="F98" s="170">
        <f>('Eng19'!H98+'Eng19'!AH98+'Eng19'!AW98)+('Eng19'!I98+'Eng19'!AI98+'Eng19'!AX98)</f>
        <v>6205.6195731970574</v>
      </c>
      <c r="G98" s="170">
        <f>('Eng19'!J98+'Eng19'!AJ98+'Eng19'!AY98)+('Eng19'!AZ98+'Eng19'!AK98+'Eng19'!K98)</f>
        <v>2068.5846635387188</v>
      </c>
      <c r="H98" s="170">
        <f>('Eng19'!L98+'Eng19'!AL98+'Eng19'!BA98)+('Eng19'!BB98+'Eng19'!AM98+'Eng19'!M98)</f>
        <v>2480.8157469225371</v>
      </c>
      <c r="I98" s="170">
        <f>('Eng19'!N98+'Eng19'!AN98+'Eng19'!BC98)+('Eng19'!BD98+'Eng19'!AO98+'Eng19'!O98)</f>
        <v>10059.809949416907</v>
      </c>
      <c r="J98" s="188">
        <f t="shared" si="35"/>
        <v>52231.205556784822</v>
      </c>
      <c r="L98" s="33">
        <f t="shared" si="36"/>
        <v>0.31809811486676137</v>
      </c>
      <c r="M98" s="33">
        <f t="shared" si="37"/>
        <v>0.28338858812641937</v>
      </c>
      <c r="N98" s="33">
        <f t="shared" si="38"/>
        <v>0.11881057515416564</v>
      </c>
      <c r="O98" s="33">
        <f t="shared" si="39"/>
        <v>3.9604382887348653E-2</v>
      </c>
      <c r="P98" s="33">
        <f t="shared" si="40"/>
        <v>4.7496811924538848E-2</v>
      </c>
      <c r="Q98" s="33">
        <f t="shared" si="41"/>
        <v>0.19260152704076616</v>
      </c>
      <c r="S98" s="174">
        <f t="shared" si="51"/>
        <v>-0.19931571674511767</v>
      </c>
      <c r="T98" s="174">
        <f t="shared" si="52"/>
        <v>0.11682152686944536</v>
      </c>
      <c r="U98" s="174">
        <f t="shared" si="53"/>
        <v>-1.1515245511364361E-2</v>
      </c>
      <c r="V98" s="174">
        <f t="shared" si="54"/>
        <v>2.3143629458734855E-2</v>
      </c>
      <c r="W98" s="174">
        <f t="shared" si="55"/>
        <v>4.7496811924538848E-2</v>
      </c>
      <c r="X98" s="174">
        <f t="shared" si="56"/>
        <v>2.3368994003762911E-2</v>
      </c>
      <c r="Z98" s="33">
        <f t="shared" si="42"/>
        <v>0.31809811486676137</v>
      </c>
      <c r="AA98" s="60" t="str">
        <f t="shared" si="43"/>
        <v>Con</v>
      </c>
      <c r="AB98" s="33">
        <f t="shared" si="44"/>
        <v>3.4709526740342E-2</v>
      </c>
      <c r="AC98" s="33">
        <f t="shared" si="45"/>
        <v>0.28338858812641937</v>
      </c>
      <c r="AD98" s="60" t="str">
        <f t="shared" si="46"/>
        <v>Lab</v>
      </c>
      <c r="AF98" s="20" t="s">
        <v>1</v>
      </c>
      <c r="AG98" s="151" t="str">
        <f t="shared" si="47"/>
        <v>Con</v>
      </c>
      <c r="AH98" s="149" t="str">
        <f t="shared" si="48"/>
        <v>Hold</v>
      </c>
      <c r="AI98" s="149" t="str">
        <f t="shared" si="49"/>
        <v/>
      </c>
      <c r="AK98" s="33">
        <v>0.51741383161187904</v>
      </c>
      <c r="AL98" s="33">
        <v>0.16656706125697401</v>
      </c>
      <c r="AM98" s="33">
        <v>0.13032582066553</v>
      </c>
      <c r="AN98" s="33">
        <v>1.6460753428613799E-2</v>
      </c>
      <c r="AO98" s="33">
        <v>0</v>
      </c>
      <c r="AP98" s="86">
        <f t="shared" si="50"/>
        <v>0.16923253303700325</v>
      </c>
    </row>
    <row r="99" spans="1:42" ht="19.95" customHeight="1">
      <c r="A99" s="132" t="s">
        <v>118</v>
      </c>
      <c r="B99" s="20" t="s">
        <v>69</v>
      </c>
      <c r="C99" s="20" t="s">
        <v>21</v>
      </c>
      <c r="D99" s="170">
        <f>('Eng19'!D99+'Eng19'!AD99+'Eng19'!AS99)+('Eng19'!E99+'Eng19'!AE99+'Eng19'!AT99)</f>
        <v>20063.744340412508</v>
      </c>
      <c r="E99" s="170">
        <f>('Eng19'!F99+'Eng19'!AF99+'Eng19'!AU99)+'Eng19'!G99+'Eng19'!AG99+'Eng19'!AV99</f>
        <v>15960.190666666655</v>
      </c>
      <c r="F99" s="170">
        <f>('Eng19'!H99+'Eng19'!AH99+'Eng19'!AW99)+('Eng19'!I99+'Eng19'!AI99+'Eng19'!AX99)</f>
        <v>3358.2171713971848</v>
      </c>
      <c r="G99" s="170">
        <f>('Eng19'!J99+'Eng19'!AJ99+'Eng19'!AY99)+('Eng19'!AZ99+'Eng19'!AK99+'Eng19'!K99)</f>
        <v>2819.4880011444557</v>
      </c>
      <c r="H99" s="170">
        <f>('Eng19'!L99+'Eng19'!AL99+'Eng19'!BA99)+('Eng19'!BB99+'Eng19'!AM99+'Eng19'!M99)</f>
        <v>2905.5166033692722</v>
      </c>
      <c r="I99" s="170">
        <f>('Eng19'!N99+'Eng19'!AN99+'Eng19'!BC99)+('Eng19'!BD99+'Eng19'!AO99+'Eng19'!O99)</f>
        <v>2222.180703359993</v>
      </c>
      <c r="J99" s="188">
        <f t="shared" si="35"/>
        <v>47329.337486350065</v>
      </c>
      <c r="L99" s="33">
        <f t="shared" si="36"/>
        <v>0.42391770952211105</v>
      </c>
      <c r="M99" s="33">
        <f t="shared" si="37"/>
        <v>0.33721559426581083</v>
      </c>
      <c r="N99" s="33">
        <f t="shared" si="38"/>
        <v>7.0954240007388772E-2</v>
      </c>
      <c r="O99" s="33">
        <f t="shared" si="39"/>
        <v>5.957167691091398E-2</v>
      </c>
      <c r="P99" s="33">
        <f t="shared" si="40"/>
        <v>6.1389336037235523E-2</v>
      </c>
      <c r="Q99" s="33">
        <f t="shared" si="41"/>
        <v>4.6951443256539924E-2</v>
      </c>
      <c r="S99" s="174">
        <f t="shared" si="51"/>
        <v>-0.26562075713569999</v>
      </c>
      <c r="T99" s="174">
        <f t="shared" si="52"/>
        <v>0.15099110190311982</v>
      </c>
      <c r="U99" s="174">
        <f t="shared" si="53"/>
        <v>-6.8769593337726226E-3</v>
      </c>
      <c r="V99" s="174">
        <f t="shared" si="54"/>
        <v>2.9912998123343582E-2</v>
      </c>
      <c r="W99" s="174">
        <f t="shared" si="55"/>
        <v>6.1389336037235523E-2</v>
      </c>
      <c r="X99" s="174">
        <f t="shared" si="56"/>
        <v>3.0204280405773873E-2</v>
      </c>
      <c r="Z99" s="33">
        <f t="shared" si="42"/>
        <v>0.42391770952211105</v>
      </c>
      <c r="AA99" s="60" t="str">
        <f t="shared" si="43"/>
        <v>Con</v>
      </c>
      <c r="AB99" s="33">
        <f t="shared" si="44"/>
        <v>8.6702115256300227E-2</v>
      </c>
      <c r="AC99" s="33">
        <f t="shared" si="45"/>
        <v>0.33721559426581083</v>
      </c>
      <c r="AD99" s="60" t="str">
        <f t="shared" si="46"/>
        <v>Lab</v>
      </c>
      <c r="AF99" s="20" t="s">
        <v>1</v>
      </c>
      <c r="AG99" s="151" t="str">
        <f t="shared" si="47"/>
        <v>Con</v>
      </c>
      <c r="AH99" s="149" t="str">
        <f t="shared" si="48"/>
        <v>Hold</v>
      </c>
      <c r="AI99" s="149" t="str">
        <f t="shared" si="49"/>
        <v/>
      </c>
      <c r="AK99" s="33">
        <v>0.68953846665781104</v>
      </c>
      <c r="AL99" s="33">
        <v>0.18622449236269101</v>
      </c>
      <c r="AM99" s="33">
        <v>7.7831199341161394E-2</v>
      </c>
      <c r="AN99" s="33">
        <v>2.9658678787570399E-2</v>
      </c>
      <c r="AO99" s="33">
        <v>0</v>
      </c>
      <c r="AP99" s="86">
        <f t="shared" si="50"/>
        <v>1.6747162850766051E-2</v>
      </c>
    </row>
    <row r="100" spans="1:42" ht="19.95" customHeight="1">
      <c r="A100" s="132" t="s">
        <v>119</v>
      </c>
      <c r="B100" s="20" t="s">
        <v>69</v>
      </c>
      <c r="C100" s="20" t="s">
        <v>21</v>
      </c>
      <c r="D100" s="170">
        <f>('Eng19'!D100+'Eng19'!AD100+'Eng19'!AS100)+('Eng19'!E100+'Eng19'!AE100+'Eng19'!AT100)</f>
        <v>17013.967078301313</v>
      </c>
      <c r="E100" s="170">
        <f>('Eng19'!F100+'Eng19'!AF100+'Eng19'!AU100)+'Eng19'!G100+'Eng19'!AG100+'Eng19'!AV100</f>
        <v>23686.039935607005</v>
      </c>
      <c r="F100" s="170">
        <f>('Eng19'!H100+'Eng19'!AH100+'Eng19'!AW100)+('Eng19'!I100+'Eng19'!AI100+'Eng19'!AX100)</f>
        <v>4582.234548583453</v>
      </c>
      <c r="G100" s="170">
        <f>('Eng19'!J100+'Eng19'!AJ100+'Eng19'!AY100)+('Eng19'!AZ100+'Eng19'!AK100+'Eng19'!K100)</f>
        <v>1219.0140383859975</v>
      </c>
      <c r="H100" s="170">
        <f>('Eng19'!L100+'Eng19'!AL100+'Eng19'!BA100)+('Eng19'!BB100+'Eng19'!AM100+'Eng19'!M100)</f>
        <v>2501.7372758160927</v>
      </c>
      <c r="I100" s="170">
        <f>('Eng19'!N100+'Eng19'!AN100+'Eng19'!BC100)+('Eng19'!BD100+'Eng19'!AO100+'Eng19'!O100)</f>
        <v>1977.4728178404639</v>
      </c>
      <c r="J100" s="188">
        <f t="shared" si="35"/>
        <v>50980.465694534323</v>
      </c>
      <c r="L100" s="33">
        <f t="shared" si="36"/>
        <v>0.33373502667170418</v>
      </c>
      <c r="M100" s="33">
        <f t="shared" si="37"/>
        <v>0.46461011316627526</v>
      </c>
      <c r="N100" s="33">
        <f t="shared" si="38"/>
        <v>8.9882163416069374E-2</v>
      </c>
      <c r="O100" s="33">
        <f t="shared" si="39"/>
        <v>2.3911394723031915E-2</v>
      </c>
      <c r="P100" s="33">
        <f t="shared" si="40"/>
        <v>4.907246808622831E-2</v>
      </c>
      <c r="Q100" s="33">
        <f t="shared" si="41"/>
        <v>3.878883393669099E-2</v>
      </c>
      <c r="S100" s="174">
        <f t="shared" si="51"/>
        <v>-0.2091135814240328</v>
      </c>
      <c r="T100" s="174">
        <f t="shared" si="52"/>
        <v>0.12069695663349528</v>
      </c>
      <c r="U100" s="174">
        <f t="shared" si="53"/>
        <v>-8.711473515598922E-3</v>
      </c>
      <c r="V100" s="174">
        <f t="shared" si="54"/>
        <v>2.3911394723031915E-2</v>
      </c>
      <c r="W100" s="174">
        <f t="shared" si="55"/>
        <v>4.907246808622831E-2</v>
      </c>
      <c r="X100" s="174">
        <f t="shared" si="56"/>
        <v>2.4144235496876297E-2</v>
      </c>
      <c r="Z100" s="33">
        <f t="shared" si="42"/>
        <v>0.46461011316627526</v>
      </c>
      <c r="AA100" s="60" t="str">
        <f t="shared" si="43"/>
        <v>Lab</v>
      </c>
      <c r="AB100" s="33">
        <f t="shared" si="44"/>
        <v>0.13087508649457108</v>
      </c>
      <c r="AC100" s="33">
        <f t="shared" si="45"/>
        <v>0.33373502667170418</v>
      </c>
      <c r="AD100" s="60" t="str">
        <f t="shared" si="46"/>
        <v>Con</v>
      </c>
      <c r="AF100" s="20" t="s">
        <v>1</v>
      </c>
      <c r="AG100" s="151" t="str">
        <f t="shared" si="47"/>
        <v>Lab</v>
      </c>
      <c r="AH100" s="149" t="str">
        <f t="shared" si="48"/>
        <v>Gain from</v>
      </c>
      <c r="AI100" s="149" t="str">
        <f t="shared" si="49"/>
        <v>Con</v>
      </c>
      <c r="AK100" s="33">
        <v>0.54284860809573698</v>
      </c>
      <c r="AL100" s="33">
        <v>0.34391315653277998</v>
      </c>
      <c r="AM100" s="33">
        <v>9.8593636931668296E-2</v>
      </c>
      <c r="AN100" s="33">
        <v>0</v>
      </c>
      <c r="AO100" s="33">
        <v>0</v>
      </c>
      <c r="AP100" s="86">
        <f t="shared" si="50"/>
        <v>1.4644598439814693E-2</v>
      </c>
    </row>
    <row r="101" spans="1:42" ht="19.95" customHeight="1">
      <c r="A101" s="132" t="s">
        <v>120</v>
      </c>
      <c r="B101" s="20" t="s">
        <v>69</v>
      </c>
      <c r="C101" s="20" t="s">
        <v>21</v>
      </c>
      <c r="D101" s="170">
        <f>('Eng19'!D101+'Eng19'!AD101+'Eng19'!AS101)+('Eng19'!E101+'Eng19'!AE101+'Eng19'!AT101)</f>
        <v>13021.345582509632</v>
      </c>
      <c r="E101" s="170">
        <f>('Eng19'!F101+'Eng19'!AF101+'Eng19'!AU101)+'Eng19'!G101+'Eng19'!AG101+'Eng19'!AV101</f>
        <v>9883.6174676609571</v>
      </c>
      <c r="F101" s="170">
        <f>('Eng19'!H101+'Eng19'!AH101+'Eng19'!AW101)+('Eng19'!I101+'Eng19'!AI101+'Eng19'!AX101)</f>
        <v>27143.911874855992</v>
      </c>
      <c r="G101" s="170">
        <f>('Eng19'!J101+'Eng19'!AJ101+'Eng19'!AY101)+('Eng19'!AZ101+'Eng19'!AK101+'Eng19'!K101)</f>
        <v>1966.7597053865488</v>
      </c>
      <c r="H101" s="170">
        <f>('Eng19'!L101+'Eng19'!AL101+'Eng19'!BA101)+('Eng19'!BB101+'Eng19'!AM101+'Eng19'!M101)</f>
        <v>2057.9677282719445</v>
      </c>
      <c r="I101" s="170">
        <f>('Eng19'!N101+'Eng19'!AN101+'Eng19'!BC101)+('Eng19'!BD101+'Eng19'!AO101+'Eng19'!O101)</f>
        <v>1157.242380562514</v>
      </c>
      <c r="J101" s="188">
        <f t="shared" si="35"/>
        <v>55230.844739247586</v>
      </c>
      <c r="L101" s="33">
        <f t="shared" si="36"/>
        <v>0.23576220215325686</v>
      </c>
      <c r="M101" s="33">
        <f t="shared" si="37"/>
        <v>0.17895104654514835</v>
      </c>
      <c r="N101" s="33">
        <f t="shared" si="38"/>
        <v>0.4914629135767547</v>
      </c>
      <c r="O101" s="33">
        <f t="shared" si="39"/>
        <v>3.5609806706232573E-2</v>
      </c>
      <c r="P101" s="33">
        <f t="shared" si="40"/>
        <v>3.7261203191584213E-2</v>
      </c>
      <c r="Q101" s="33">
        <f t="shared" si="41"/>
        <v>2.0952827827023367E-2</v>
      </c>
      <c r="S101" s="174">
        <f t="shared" si="51"/>
        <v>-0.14772521466613012</v>
      </c>
      <c r="T101" s="174">
        <f t="shared" si="52"/>
        <v>9.1646375271445049E-2</v>
      </c>
      <c r="U101" s="174">
        <f t="shared" si="53"/>
        <v>-1.7671472088277296E-2</v>
      </c>
      <c r="V101" s="174">
        <f t="shared" si="54"/>
        <v>1.8156155011471872E-2</v>
      </c>
      <c r="W101" s="174">
        <f t="shared" si="55"/>
        <v>3.7261203191584213E-2</v>
      </c>
      <c r="X101" s="174">
        <f t="shared" si="56"/>
        <v>1.8332953279906271E-2</v>
      </c>
      <c r="Z101" s="33">
        <f t="shared" si="42"/>
        <v>0.4914629135767547</v>
      </c>
      <c r="AA101" s="60" t="str">
        <f t="shared" si="43"/>
        <v>LD</v>
      </c>
      <c r="AB101" s="33">
        <f t="shared" si="44"/>
        <v>0.25570071142349782</v>
      </c>
      <c r="AC101" s="33">
        <f t="shared" si="45"/>
        <v>0.23576220215325686</v>
      </c>
      <c r="AD101" s="60" t="str">
        <f t="shared" si="46"/>
        <v>Con</v>
      </c>
      <c r="AF101" s="20" t="s">
        <v>3</v>
      </c>
      <c r="AG101" s="151" t="str">
        <f t="shared" si="47"/>
        <v>LD</v>
      </c>
      <c r="AH101" s="149" t="str">
        <f t="shared" si="48"/>
        <v>Hold</v>
      </c>
      <c r="AI101" s="149" t="str">
        <f t="shared" si="49"/>
        <v/>
      </c>
      <c r="AK101" s="33">
        <v>0.38348741681938697</v>
      </c>
      <c r="AL101" s="33">
        <v>8.7304671273703296E-2</v>
      </c>
      <c r="AM101" s="33">
        <v>0.509134385665032</v>
      </c>
      <c r="AN101" s="33">
        <v>1.7453651694760701E-2</v>
      </c>
      <c r="AO101" s="33">
        <v>0</v>
      </c>
      <c r="AP101" s="86">
        <f t="shared" si="50"/>
        <v>2.6198745471170959E-3</v>
      </c>
    </row>
    <row r="102" spans="1:42" ht="19.95" customHeight="1">
      <c r="A102" s="132" t="s">
        <v>121</v>
      </c>
      <c r="B102" s="20" t="s">
        <v>69</v>
      </c>
      <c r="C102" s="20" t="s">
        <v>21</v>
      </c>
      <c r="D102" s="170">
        <f>('Eng19'!D102+'Eng19'!AD102+'Eng19'!AS102)+('Eng19'!E102+'Eng19'!AE102+'Eng19'!AT102)</f>
        <v>16307.250476824596</v>
      </c>
      <c r="E102" s="170">
        <f>('Eng19'!F102+'Eng19'!AF102+'Eng19'!AU102)+'Eng19'!G102+'Eng19'!AG102+'Eng19'!AV102</f>
        <v>14798.138883619578</v>
      </c>
      <c r="F102" s="170">
        <f>('Eng19'!H102+'Eng19'!AH102+'Eng19'!AW102)+('Eng19'!I102+'Eng19'!AI102+'Eng19'!AX102)</f>
        <v>14165.972366624674</v>
      </c>
      <c r="G102" s="170">
        <f>('Eng19'!J102+'Eng19'!AJ102+'Eng19'!AY102)+('Eng19'!AZ102+'Eng19'!AK102+'Eng19'!K102)</f>
        <v>2051.6338449263112</v>
      </c>
      <c r="H102" s="170">
        <f>('Eng19'!L102+'Eng19'!AL102+'Eng19'!BA102)+('Eng19'!BB102+'Eng19'!AM102+'Eng19'!M102)</f>
        <v>2508.549292143417</v>
      </c>
      <c r="I102" s="170">
        <f>('Eng19'!N102+'Eng19'!AN102+'Eng19'!BC102)+('Eng19'!BD102+'Eng19'!AO102+'Eng19'!O102)</f>
        <v>2069.6742516660643</v>
      </c>
      <c r="J102" s="188">
        <f t="shared" si="35"/>
        <v>51901.219115804648</v>
      </c>
      <c r="L102" s="33">
        <f t="shared" si="36"/>
        <v>0.3141978310844496</v>
      </c>
      <c r="M102" s="33">
        <f t="shared" si="37"/>
        <v>0.28512121941878121</v>
      </c>
      <c r="N102" s="33">
        <f t="shared" si="38"/>
        <v>0.27294103313867896</v>
      </c>
      <c r="O102" s="33">
        <f t="shared" si="39"/>
        <v>3.9529588704816376E-2</v>
      </c>
      <c r="P102" s="33">
        <f t="shared" si="40"/>
        <v>4.8333147754125269E-2</v>
      </c>
      <c r="Q102" s="33">
        <f t="shared" si="41"/>
        <v>3.9877179899148449E-2</v>
      </c>
      <c r="S102" s="174">
        <f t="shared" si="51"/>
        <v>-0.19687185486336339</v>
      </c>
      <c r="T102" s="174">
        <f t="shared" si="52"/>
        <v>0.11887854974380521</v>
      </c>
      <c r="U102" s="174">
        <f t="shared" si="53"/>
        <v>-1.7671472088277018E-2</v>
      </c>
      <c r="V102" s="174">
        <f t="shared" si="54"/>
        <v>2.3551148316500778E-2</v>
      </c>
      <c r="W102" s="174">
        <f t="shared" si="55"/>
        <v>4.8333147754125269E-2</v>
      </c>
      <c r="X102" s="174">
        <f t="shared" si="56"/>
        <v>2.3780481137209028E-2</v>
      </c>
      <c r="Z102" s="33">
        <f t="shared" si="42"/>
        <v>0.3141978310844496</v>
      </c>
      <c r="AA102" s="60" t="str">
        <f t="shared" si="43"/>
        <v>Con</v>
      </c>
      <c r="AB102" s="33">
        <f t="shared" si="44"/>
        <v>2.9076611665668384E-2</v>
      </c>
      <c r="AC102" s="33">
        <f t="shared" si="45"/>
        <v>0.28512121941878121</v>
      </c>
      <c r="AD102" s="60" t="str">
        <f t="shared" si="46"/>
        <v>Lab</v>
      </c>
      <c r="AF102" s="20" t="s">
        <v>1</v>
      </c>
      <c r="AG102" s="151" t="str">
        <f t="shared" si="47"/>
        <v>Con</v>
      </c>
      <c r="AH102" s="149" t="str">
        <f t="shared" si="48"/>
        <v>Hold</v>
      </c>
      <c r="AI102" s="149" t="str">
        <f t="shared" si="49"/>
        <v/>
      </c>
      <c r="AK102" s="33">
        <v>0.51106968594781299</v>
      </c>
      <c r="AL102" s="33">
        <v>0.166242669674976</v>
      </c>
      <c r="AM102" s="33">
        <v>0.29061250522695597</v>
      </c>
      <c r="AN102" s="33">
        <v>1.5978440388315598E-2</v>
      </c>
      <c r="AO102" s="33">
        <v>0</v>
      </c>
      <c r="AP102" s="86">
        <f t="shared" si="50"/>
        <v>1.6096698761939421E-2</v>
      </c>
    </row>
    <row r="103" spans="1:42" ht="19.95" customHeight="1">
      <c r="A103" s="132" t="s">
        <v>122</v>
      </c>
      <c r="B103" s="20" t="s">
        <v>69</v>
      </c>
      <c r="C103" s="20" t="s">
        <v>21</v>
      </c>
      <c r="D103" s="170">
        <f>('Eng19'!D103+'Eng19'!AD103+'Eng19'!AS103)+('Eng19'!E103+'Eng19'!AE103+'Eng19'!AT103)</f>
        <v>15571.267254774255</v>
      </c>
      <c r="E103" s="170">
        <f>('Eng19'!F103+'Eng19'!AF103+'Eng19'!AU103)+'Eng19'!G103+'Eng19'!AG103+'Eng19'!AV103</f>
        <v>22374.507784807691</v>
      </c>
      <c r="F103" s="170">
        <f>('Eng19'!H103+'Eng19'!AH103+'Eng19'!AW103)+('Eng19'!I103+'Eng19'!AI103+'Eng19'!AX103)</f>
        <v>3766.9073866561839</v>
      </c>
      <c r="G103" s="170">
        <f>('Eng19'!J103+'Eng19'!AJ103+'Eng19'!AY103)+('Eng19'!AZ103+'Eng19'!AK103+'Eng19'!K103)</f>
        <v>2568.107083312465</v>
      </c>
      <c r="H103" s="170">
        <f>('Eng19'!L103+'Eng19'!AL103+'Eng19'!BA103)+('Eng19'!BB103+'Eng19'!AM103+'Eng19'!M103)</f>
        <v>2280.2838361291338</v>
      </c>
      <c r="I103" s="170">
        <f>('Eng19'!N103+'Eng19'!AN103+'Eng19'!BC103)+('Eng19'!BD103+'Eng19'!AO103+'Eng19'!O103)</f>
        <v>1121.9266543202766</v>
      </c>
      <c r="J103" s="188">
        <f t="shared" si="35"/>
        <v>47683.000000000007</v>
      </c>
      <c r="L103" s="33">
        <f t="shared" si="36"/>
        <v>0.32655804489596402</v>
      </c>
      <c r="M103" s="33">
        <f t="shared" si="37"/>
        <v>0.46923448157220998</v>
      </c>
      <c r="N103" s="33">
        <f t="shared" si="38"/>
        <v>7.8998959517148318E-2</v>
      </c>
      <c r="O103" s="33">
        <f t="shared" si="39"/>
        <v>5.3857917566270258E-2</v>
      </c>
      <c r="P103" s="33">
        <f t="shared" si="40"/>
        <v>4.782173596730771E-2</v>
      </c>
      <c r="Q103" s="33">
        <f t="shared" si="41"/>
        <v>2.352886048109969E-2</v>
      </c>
      <c r="S103" s="174">
        <f t="shared" si="51"/>
        <v>-0.20461658757263096</v>
      </c>
      <c r="T103" s="174">
        <f t="shared" si="52"/>
        <v>0.11762069888236198</v>
      </c>
      <c r="U103" s="174">
        <f t="shared" si="53"/>
        <v>-7.6566619831767851E-3</v>
      </c>
      <c r="V103" s="174">
        <f t="shared" si="54"/>
        <v>2.3301954225037558E-2</v>
      </c>
      <c r="W103" s="174">
        <f t="shared" si="55"/>
        <v>4.782173596730771E-2</v>
      </c>
      <c r="X103" s="174">
        <f t="shared" si="56"/>
        <v>2.352886048109969E-2</v>
      </c>
      <c r="Z103" s="33">
        <f t="shared" si="42"/>
        <v>0.46923448157220998</v>
      </c>
      <c r="AA103" s="60" t="str">
        <f t="shared" si="43"/>
        <v>Lab</v>
      </c>
      <c r="AB103" s="33">
        <f t="shared" si="44"/>
        <v>0.14267643667624597</v>
      </c>
      <c r="AC103" s="33">
        <f t="shared" si="45"/>
        <v>0.32655804489596402</v>
      </c>
      <c r="AD103" s="60" t="str">
        <f t="shared" si="46"/>
        <v>Con</v>
      </c>
      <c r="AF103" s="20" t="s">
        <v>1</v>
      </c>
      <c r="AG103" s="151" t="str">
        <f t="shared" si="47"/>
        <v>Lab</v>
      </c>
      <c r="AH103" s="149" t="str">
        <f t="shared" si="48"/>
        <v>Gain from</v>
      </c>
      <c r="AI103" s="149" t="str">
        <f t="shared" si="49"/>
        <v>Con</v>
      </c>
      <c r="AK103" s="33">
        <v>0.53117463246859498</v>
      </c>
      <c r="AL103" s="33">
        <v>0.351613782689848</v>
      </c>
      <c r="AM103" s="33">
        <v>8.6655621500325103E-2</v>
      </c>
      <c r="AN103" s="33">
        <v>3.05559633412327E-2</v>
      </c>
      <c r="AO103" s="33">
        <v>0</v>
      </c>
      <c r="AP103" s="86">
        <f t="shared" si="50"/>
        <v>0</v>
      </c>
    </row>
    <row r="104" spans="1:42" ht="19.95" customHeight="1">
      <c r="A104" s="132" t="s">
        <v>123</v>
      </c>
      <c r="B104" s="20" t="s">
        <v>69</v>
      </c>
      <c r="C104" s="20" t="s">
        <v>21</v>
      </c>
      <c r="D104" s="170">
        <f>('Eng19'!D104+'Eng19'!AD104+'Eng19'!AS104)+('Eng19'!E104+'Eng19'!AE104+'Eng19'!AT104)</f>
        <v>18235.042191775443</v>
      </c>
      <c r="E104" s="170">
        <f>('Eng19'!F104+'Eng19'!AF104+'Eng19'!AU104)+'Eng19'!G104+'Eng19'!AG104+'Eng19'!AV104</f>
        <v>18109.143918241018</v>
      </c>
      <c r="F104" s="170">
        <f>('Eng19'!H104+'Eng19'!AH104+'Eng19'!AW104)+('Eng19'!I104+'Eng19'!AI104+'Eng19'!AX104)</f>
        <v>7159.9173806144454</v>
      </c>
      <c r="G104" s="170">
        <f>('Eng19'!J104+'Eng19'!AJ104+'Eng19'!AY104)+('Eng19'!AZ104+'Eng19'!AK104+'Eng19'!K104)</f>
        <v>3763.5531326265473</v>
      </c>
      <c r="H104" s="170">
        <f>('Eng19'!L104+'Eng19'!AL104+'Eng19'!BA104)+('Eng19'!BB104+'Eng19'!AM104+'Eng19'!M104)</f>
        <v>2730.3868437845786</v>
      </c>
      <c r="I104" s="170">
        <f>('Eng19'!N104+'Eng19'!AN104+'Eng19'!BC104)+('Eng19'!BD104+'Eng19'!AO104+'Eng19'!O104)</f>
        <v>2676.4647939393799</v>
      </c>
      <c r="J104" s="188">
        <f t="shared" si="35"/>
        <v>52674.508260981413</v>
      </c>
      <c r="L104" s="33">
        <f t="shared" si="36"/>
        <v>0.34618343471623886</v>
      </c>
      <c r="M104" s="33">
        <f t="shared" si="37"/>
        <v>0.34379331703520327</v>
      </c>
      <c r="N104" s="33">
        <f t="shared" si="38"/>
        <v>0.13592755997151182</v>
      </c>
      <c r="O104" s="33">
        <f t="shared" si="39"/>
        <v>7.1449231457076462E-2</v>
      </c>
      <c r="P104" s="33">
        <f t="shared" si="40"/>
        <v>5.183507039603652E-2</v>
      </c>
      <c r="Q104" s="33">
        <f t="shared" si="41"/>
        <v>5.0811386423933042E-2</v>
      </c>
      <c r="S104" s="174">
        <f t="shared" si="51"/>
        <v>-0.21691357537486516</v>
      </c>
      <c r="T104" s="174">
        <f t="shared" si="52"/>
        <v>0.12749175836624327</v>
      </c>
      <c r="U104" s="174">
        <f t="shared" si="53"/>
        <v>-1.317424162623218E-2</v>
      </c>
      <c r="V104" s="174">
        <f t="shared" si="54"/>
        <v>2.525751968614786E-2</v>
      </c>
      <c r="W104" s="174">
        <f t="shared" si="55"/>
        <v>5.183507039603652E-2</v>
      </c>
      <c r="X104" s="174">
        <f t="shared" si="56"/>
        <v>2.5503468552669745E-2</v>
      </c>
      <c r="Z104" s="33">
        <f t="shared" si="42"/>
        <v>0.34618343471623886</v>
      </c>
      <c r="AA104" s="60" t="str">
        <f t="shared" si="43"/>
        <v>Con</v>
      </c>
      <c r="AB104" s="33">
        <f t="shared" si="44"/>
        <v>2.3901176810355862E-3</v>
      </c>
      <c r="AC104" s="33">
        <f t="shared" si="45"/>
        <v>0.34379331703520327</v>
      </c>
      <c r="AD104" s="60" t="str">
        <f t="shared" si="46"/>
        <v>Lab</v>
      </c>
      <c r="AF104" s="20" t="s">
        <v>1</v>
      </c>
      <c r="AG104" s="151" t="str">
        <f t="shared" si="47"/>
        <v>Con</v>
      </c>
      <c r="AH104" s="149" t="str">
        <f t="shared" si="48"/>
        <v>Hold</v>
      </c>
      <c r="AI104" s="149" t="str">
        <f t="shared" si="49"/>
        <v/>
      </c>
      <c r="AK104" s="33">
        <v>0.56309701009110402</v>
      </c>
      <c r="AL104" s="33">
        <v>0.21630155866896</v>
      </c>
      <c r="AM104" s="33">
        <v>0.149101801597744</v>
      </c>
      <c r="AN104" s="33">
        <v>4.6191711770928602E-2</v>
      </c>
      <c r="AO104" s="33">
        <v>0</v>
      </c>
      <c r="AP104" s="86">
        <f t="shared" si="50"/>
        <v>2.5307917871263297E-2</v>
      </c>
    </row>
    <row r="105" spans="1:42" ht="19.95" customHeight="1">
      <c r="A105" s="132" t="s">
        <v>124</v>
      </c>
      <c r="B105" s="20" t="s">
        <v>69</v>
      </c>
      <c r="C105" s="20" t="s">
        <v>21</v>
      </c>
      <c r="D105" s="170">
        <f>('Eng19'!D105+'Eng19'!AD105+'Eng19'!AS105)+('Eng19'!E105+'Eng19'!AE105+'Eng19'!AT105)</f>
        <v>15796.073170262336</v>
      </c>
      <c r="E105" s="170">
        <f>('Eng19'!F105+'Eng19'!AF105+'Eng19'!AU105)+'Eng19'!G105+'Eng19'!AG105+'Eng19'!AV105</f>
        <v>20674.900965735687</v>
      </c>
      <c r="F105" s="170">
        <f>('Eng19'!H105+'Eng19'!AH105+'Eng19'!AW105)+('Eng19'!I105+'Eng19'!AI105+'Eng19'!AX105)</f>
        <v>1268.4056628356627</v>
      </c>
      <c r="G105" s="170">
        <f>('Eng19'!J105+'Eng19'!AJ105+'Eng19'!AY105)+('Eng19'!AZ105+'Eng19'!AK105+'Eng19'!K105)</f>
        <v>1834.2095159429246</v>
      </c>
      <c r="H105" s="170">
        <f>('Eng19'!L105+'Eng19'!AL105+'Eng19'!BA105)+('Eng19'!BB105+'Eng19'!AM105+'Eng19'!M105)</f>
        <v>2257.4632024882535</v>
      </c>
      <c r="I105" s="170">
        <f>('Eng19'!N105+'Eng19'!AN105+'Eng19'!BC105)+('Eng19'!BD105+'Eng19'!AO105+'Eng19'!O105)</f>
        <v>2042.7182741651666</v>
      </c>
      <c r="J105" s="188">
        <f t="shared" si="35"/>
        <v>43873.770791430026</v>
      </c>
      <c r="L105" s="33">
        <f t="shared" si="36"/>
        <v>0.36003454650284639</v>
      </c>
      <c r="M105" s="33">
        <f t="shared" si="37"/>
        <v>0.47123601625265743</v>
      </c>
      <c r="N105" s="33">
        <f t="shared" si="38"/>
        <v>2.8910340733316307E-2</v>
      </c>
      <c r="O105" s="33">
        <f t="shared" si="39"/>
        <v>4.1806516350338531E-2</v>
      </c>
      <c r="P105" s="33">
        <f t="shared" si="40"/>
        <v>5.1453594294867615E-2</v>
      </c>
      <c r="Q105" s="33">
        <f t="shared" si="41"/>
        <v>4.6558985865973845E-2</v>
      </c>
      <c r="S105" s="174">
        <f t="shared" si="51"/>
        <v>-0.22559248337348958</v>
      </c>
      <c r="T105" s="174">
        <f t="shared" si="52"/>
        <v>0.12655349285331641</v>
      </c>
      <c r="U105" s="174">
        <f t="shared" si="53"/>
        <v>-2.8020205350352927E-3</v>
      </c>
      <c r="V105" s="174">
        <f t="shared" si="54"/>
        <v>2.5071638967525331E-2</v>
      </c>
      <c r="W105" s="174">
        <f t="shared" si="55"/>
        <v>5.1453594294867615E-2</v>
      </c>
      <c r="X105" s="174">
        <f t="shared" si="56"/>
        <v>2.5315777792815686E-2</v>
      </c>
      <c r="Z105" s="33">
        <f t="shared" si="42"/>
        <v>0.47123601625265743</v>
      </c>
      <c r="AA105" s="60" t="str">
        <f t="shared" si="43"/>
        <v>Lab</v>
      </c>
      <c r="AB105" s="33">
        <f t="shared" si="44"/>
        <v>0.11120146974981104</v>
      </c>
      <c r="AC105" s="33">
        <f t="shared" si="45"/>
        <v>0.36003454650284639</v>
      </c>
      <c r="AD105" s="60" t="str">
        <f t="shared" si="46"/>
        <v>Con</v>
      </c>
      <c r="AF105" s="20" t="s">
        <v>1</v>
      </c>
      <c r="AG105" s="151" t="str">
        <f t="shared" si="47"/>
        <v>Lab</v>
      </c>
      <c r="AH105" s="149" t="str">
        <f t="shared" si="48"/>
        <v>Gain from</v>
      </c>
      <c r="AI105" s="149" t="str">
        <f t="shared" si="49"/>
        <v>Con</v>
      </c>
      <c r="AK105" s="33">
        <v>0.58562702987633597</v>
      </c>
      <c r="AL105" s="33">
        <v>0.34468252339934102</v>
      </c>
      <c r="AM105" s="33">
        <v>3.1712361268351599E-2</v>
      </c>
      <c r="AN105" s="33">
        <v>1.67348773828132E-2</v>
      </c>
      <c r="AO105" s="33">
        <v>0</v>
      </c>
      <c r="AP105" s="86">
        <f t="shared" si="50"/>
        <v>2.124320807315816E-2</v>
      </c>
    </row>
    <row r="106" spans="1:42" ht="19.95" customHeight="1">
      <c r="A106" s="132" t="s">
        <v>125</v>
      </c>
      <c r="B106" s="20" t="s">
        <v>69</v>
      </c>
      <c r="C106" s="20" t="s">
        <v>21</v>
      </c>
      <c r="D106" s="170">
        <f>('Eng19'!D106+'Eng19'!AD106+'Eng19'!AS106)+('Eng19'!E106+'Eng19'!AE106+'Eng19'!AT106)</f>
        <v>13493.870049110566</v>
      </c>
      <c r="E106" s="170">
        <f>('Eng19'!F106+'Eng19'!AF106+'Eng19'!AU106)+'Eng19'!G106+'Eng19'!AG106+'Eng19'!AV106</f>
        <v>24717.794962840569</v>
      </c>
      <c r="F106" s="170">
        <f>('Eng19'!H106+'Eng19'!AH106+'Eng19'!AW106)+('Eng19'!I106+'Eng19'!AI106+'Eng19'!AX106)</f>
        <v>6617.7354487564089</v>
      </c>
      <c r="G106" s="170">
        <f>('Eng19'!J106+'Eng19'!AJ106+'Eng19'!AY106)+('Eng19'!AZ106+'Eng19'!AK106+'Eng19'!K106)</f>
        <v>1149.1886591980506</v>
      </c>
      <c r="H106" s="170">
        <f>('Eng19'!L106+'Eng19'!AL106+'Eng19'!BA106)+('Eng19'!BB106+'Eng19'!AM106+'Eng19'!M106)</f>
        <v>2049.2863205011035</v>
      </c>
      <c r="I106" s="170">
        <f>('Eng19'!N106+'Eng19'!AN106+'Eng19'!BC106)+('Eng19'!BD106+'Eng19'!AO106+'Eng19'!O106)</f>
        <v>1250.0653019157005</v>
      </c>
      <c r="J106" s="188">
        <f t="shared" si="35"/>
        <v>49277.940742322397</v>
      </c>
      <c r="L106" s="33">
        <f t="shared" si="36"/>
        <v>0.2738318575378566</v>
      </c>
      <c r="M106" s="33">
        <f t="shared" si="37"/>
        <v>0.50159959183545333</v>
      </c>
      <c r="N106" s="33">
        <f t="shared" si="38"/>
        <v>0.1342940745710334</v>
      </c>
      <c r="O106" s="33">
        <f t="shared" si="39"/>
        <v>2.3320549558010831E-2</v>
      </c>
      <c r="P106" s="33">
        <f t="shared" si="40"/>
        <v>4.1586281602491407E-2</v>
      </c>
      <c r="Q106" s="33">
        <f t="shared" si="41"/>
        <v>2.5367644895154497E-2</v>
      </c>
      <c r="S106" s="174">
        <f t="shared" si="51"/>
        <v>-0.1715791147510134</v>
      </c>
      <c r="T106" s="174">
        <f t="shared" si="52"/>
        <v>0.10228418954401231</v>
      </c>
      <c r="U106" s="174">
        <f t="shared" si="53"/>
        <v>-1.3015922508583605E-2</v>
      </c>
      <c r="V106" s="174">
        <f t="shared" si="54"/>
        <v>2.0263623030189443E-2</v>
      </c>
      <c r="W106" s="174">
        <f t="shared" si="55"/>
        <v>4.1586281602491407E-2</v>
      </c>
      <c r="X106" s="174">
        <f t="shared" si="56"/>
        <v>2.0460943082903939E-2</v>
      </c>
      <c r="Z106" s="33">
        <f t="shared" si="42"/>
        <v>0.50159959183545333</v>
      </c>
      <c r="AA106" s="60" t="str">
        <f t="shared" si="43"/>
        <v>Lab</v>
      </c>
      <c r="AB106" s="33">
        <f t="shared" si="44"/>
        <v>0.22776773429759672</v>
      </c>
      <c r="AC106" s="33">
        <f t="shared" si="45"/>
        <v>0.2738318575378566</v>
      </c>
      <c r="AD106" s="60" t="str">
        <f t="shared" si="46"/>
        <v>Con</v>
      </c>
      <c r="AF106" s="20" t="s">
        <v>1</v>
      </c>
      <c r="AG106" s="151" t="str">
        <f t="shared" si="47"/>
        <v>Lab</v>
      </c>
      <c r="AH106" s="149" t="str">
        <f t="shared" si="48"/>
        <v>Gain from</v>
      </c>
      <c r="AI106" s="149" t="str">
        <f t="shared" si="49"/>
        <v>Con</v>
      </c>
      <c r="AK106" s="33">
        <v>0.44541097228887</v>
      </c>
      <c r="AL106" s="33">
        <v>0.39931540229144102</v>
      </c>
      <c r="AM106" s="33">
        <v>0.14730999707961701</v>
      </c>
      <c r="AN106" s="33">
        <v>3.0569265278213901E-3</v>
      </c>
      <c r="AO106" s="33">
        <v>0</v>
      </c>
      <c r="AP106" s="86">
        <f t="shared" si="50"/>
        <v>4.9067018122505579E-3</v>
      </c>
    </row>
    <row r="107" spans="1:42" ht="19.95" customHeight="1">
      <c r="A107" s="132" t="s">
        <v>126</v>
      </c>
      <c r="B107" s="20" t="s">
        <v>69</v>
      </c>
      <c r="C107" s="20" t="s">
        <v>21</v>
      </c>
      <c r="D107" s="170">
        <f>('Eng19'!D107+'Eng19'!AD107+'Eng19'!AS107)+('Eng19'!E107+'Eng19'!AE107+'Eng19'!AT107)</f>
        <v>21130.245627848031</v>
      </c>
      <c r="E107" s="170">
        <f>('Eng19'!F107+'Eng19'!AF107+'Eng19'!AU107)+'Eng19'!G107+'Eng19'!AG107+'Eng19'!AV107</f>
        <v>15066.668196349507</v>
      </c>
      <c r="F107" s="170">
        <f>('Eng19'!H107+'Eng19'!AH107+'Eng19'!AW107)+('Eng19'!I107+'Eng19'!AI107+'Eng19'!AX107)</f>
        <v>4495.2745155794173</v>
      </c>
      <c r="G107" s="170">
        <f>('Eng19'!J107+'Eng19'!AJ107+'Eng19'!AY107)+('Eng19'!AZ107+'Eng19'!AK107+'Eng19'!K107)</f>
        <v>5276.5617763432729</v>
      </c>
      <c r="H107" s="170">
        <f>('Eng19'!L107+'Eng19'!AL107+'Eng19'!BA107)+('Eng19'!BB107+'Eng19'!AM107+'Eng19'!M107)</f>
        <v>3080.8908931856367</v>
      </c>
      <c r="I107" s="170">
        <f>('Eng19'!N107+'Eng19'!AN107+'Eng19'!BC107)+('Eng19'!BD107+'Eng19'!AO107+'Eng19'!O107)</f>
        <v>1934.386484720131</v>
      </c>
      <c r="J107" s="188">
        <f t="shared" si="35"/>
        <v>50984.027494025999</v>
      </c>
      <c r="L107" s="33">
        <f t="shared" si="36"/>
        <v>0.41444834130304725</v>
      </c>
      <c r="M107" s="33">
        <f t="shared" si="37"/>
        <v>0.29551741862909769</v>
      </c>
      <c r="N107" s="33">
        <f t="shared" si="38"/>
        <v>8.8170251283230749E-2</v>
      </c>
      <c r="O107" s="33">
        <f t="shared" si="39"/>
        <v>0.10349440865497628</v>
      </c>
      <c r="P107" s="33">
        <f t="shared" si="40"/>
        <v>6.0428550756344956E-2</v>
      </c>
      <c r="Q107" s="33">
        <f t="shared" si="41"/>
        <v>3.7941029373303056E-2</v>
      </c>
      <c r="S107" s="174">
        <f t="shared" si="51"/>
        <v>-0.2596873868153618</v>
      </c>
      <c r="T107" s="174">
        <f t="shared" si="52"/>
        <v>0.14862798743375968</v>
      </c>
      <c r="U107" s="174">
        <f t="shared" si="53"/>
        <v>-8.5455531968228471E-3</v>
      </c>
      <c r="V107" s="174">
        <f t="shared" si="54"/>
        <v>2.9444839153733873E-2</v>
      </c>
      <c r="W107" s="174">
        <f t="shared" si="55"/>
        <v>6.0428550756344956E-2</v>
      </c>
      <c r="X107" s="174">
        <f t="shared" si="56"/>
        <v>2.9731562668346131E-2</v>
      </c>
      <c r="Z107" s="33">
        <f t="shared" si="42"/>
        <v>0.41444834130304725</v>
      </c>
      <c r="AA107" s="60" t="str">
        <f t="shared" si="43"/>
        <v>Con</v>
      </c>
      <c r="AB107" s="33">
        <f t="shared" si="44"/>
        <v>0.11893092267394956</v>
      </c>
      <c r="AC107" s="33">
        <f t="shared" si="45"/>
        <v>0.29551741862909769</v>
      </c>
      <c r="AD107" s="60" t="str">
        <f t="shared" si="46"/>
        <v>Lab</v>
      </c>
      <c r="AF107" s="20" t="s">
        <v>1</v>
      </c>
      <c r="AG107" s="151" t="str">
        <f t="shared" si="47"/>
        <v>Con</v>
      </c>
      <c r="AH107" s="149" t="str">
        <f t="shared" si="48"/>
        <v>Hold</v>
      </c>
      <c r="AI107" s="149" t="str">
        <f t="shared" si="49"/>
        <v/>
      </c>
      <c r="AK107" s="33">
        <v>0.67413572811840905</v>
      </c>
      <c r="AL107" s="33">
        <v>0.14688943119533801</v>
      </c>
      <c r="AM107" s="33">
        <v>9.6715804480053597E-2</v>
      </c>
      <c r="AN107" s="33">
        <v>7.4049569501242404E-2</v>
      </c>
      <c r="AO107" s="33">
        <v>0</v>
      </c>
      <c r="AP107" s="86">
        <f t="shared" si="50"/>
        <v>8.2094667049569248E-3</v>
      </c>
    </row>
    <row r="108" spans="1:42" ht="19.95" customHeight="1">
      <c r="A108" s="132" t="s">
        <v>127</v>
      </c>
      <c r="B108" s="20" t="s">
        <v>69</v>
      </c>
      <c r="C108" s="20" t="s">
        <v>21</v>
      </c>
      <c r="D108" s="170">
        <f>('Eng19'!D108+'Eng19'!AD108+'Eng19'!AS108)+('Eng19'!E108+'Eng19'!AE108+'Eng19'!AT108)</f>
        <v>16681.842367460922</v>
      </c>
      <c r="E108" s="170">
        <f>('Eng19'!F108+'Eng19'!AF108+'Eng19'!AU108)+'Eng19'!G108+'Eng19'!AG108+'Eng19'!AV108</f>
        <v>22526.992989710539</v>
      </c>
      <c r="F108" s="170">
        <f>('Eng19'!H108+'Eng19'!AH108+'Eng19'!AW108)+('Eng19'!I108+'Eng19'!AI108+'Eng19'!AX108)</f>
        <v>5986.7370412547598</v>
      </c>
      <c r="G108" s="170">
        <f>('Eng19'!J108+'Eng19'!AJ108+'Eng19'!AY108)+('Eng19'!AZ108+'Eng19'!AK108+'Eng19'!K108)</f>
        <v>2823.6227891494018</v>
      </c>
      <c r="H108" s="170">
        <f>('Eng19'!L108+'Eng19'!AL108+'Eng19'!BA108)+('Eng19'!BB108+'Eng19'!AM108+'Eng19'!M108)</f>
        <v>2485.5216308403778</v>
      </c>
      <c r="I108" s="170">
        <f>('Eng19'!N108+'Eng19'!AN108+'Eng19'!BC108)+('Eng19'!BD108+'Eng19'!AO108+'Eng19'!O108)</f>
        <v>1222.9060800883142</v>
      </c>
      <c r="J108" s="188">
        <f t="shared" si="35"/>
        <v>51727.622898504313</v>
      </c>
      <c r="L108" s="33">
        <f t="shared" si="36"/>
        <v>0.32249389074368756</v>
      </c>
      <c r="M108" s="33">
        <f t="shared" si="37"/>
        <v>0.43549252270708733</v>
      </c>
      <c r="N108" s="33">
        <f t="shared" si="38"/>
        <v>0.11573578497897424</v>
      </c>
      <c r="O108" s="33">
        <f t="shared" si="39"/>
        <v>5.4586362777382644E-2</v>
      </c>
      <c r="P108" s="33">
        <f t="shared" si="40"/>
        <v>4.8050180765454156E-2</v>
      </c>
      <c r="Q108" s="33">
        <f t="shared" si="41"/>
        <v>2.3641258027414094E-2</v>
      </c>
      <c r="S108" s="174">
        <f t="shared" si="51"/>
        <v>-0.20207004686721647</v>
      </c>
      <c r="T108" s="174">
        <f t="shared" si="52"/>
        <v>0.11818257385972331</v>
      </c>
      <c r="U108" s="174">
        <f t="shared" si="53"/>
        <v>-1.1217233623808748E-2</v>
      </c>
      <c r="V108" s="174">
        <f t="shared" si="54"/>
        <v>2.3413267838432845E-2</v>
      </c>
      <c r="W108" s="174">
        <f t="shared" si="55"/>
        <v>4.8050180765454156E-2</v>
      </c>
      <c r="X108" s="174">
        <f t="shared" si="56"/>
        <v>2.3641258027414094E-2</v>
      </c>
      <c r="Z108" s="33">
        <f t="shared" si="42"/>
        <v>0.43549252270708733</v>
      </c>
      <c r="AA108" s="60" t="str">
        <f t="shared" si="43"/>
        <v>Lab</v>
      </c>
      <c r="AB108" s="33">
        <f t="shared" si="44"/>
        <v>0.11299863196339976</v>
      </c>
      <c r="AC108" s="33">
        <f t="shared" si="45"/>
        <v>0.32249389074368756</v>
      </c>
      <c r="AD108" s="60" t="str">
        <f t="shared" si="46"/>
        <v>Con</v>
      </c>
      <c r="AF108" s="20" t="s">
        <v>1</v>
      </c>
      <c r="AG108" s="151" t="str">
        <f t="shared" si="47"/>
        <v>Lab</v>
      </c>
      <c r="AH108" s="149" t="str">
        <f t="shared" si="48"/>
        <v>Gain from</v>
      </c>
      <c r="AI108" s="149" t="str">
        <f t="shared" si="49"/>
        <v>Con</v>
      </c>
      <c r="AK108" s="33">
        <v>0.52456393761090403</v>
      </c>
      <c r="AL108" s="33">
        <v>0.31730994884736402</v>
      </c>
      <c r="AM108" s="33">
        <v>0.12695301860278299</v>
      </c>
      <c r="AN108" s="33">
        <v>3.1173094938949798E-2</v>
      </c>
      <c r="AO108" s="33">
        <v>0</v>
      </c>
      <c r="AP108" s="86">
        <f t="shared" si="50"/>
        <v>0</v>
      </c>
    </row>
    <row r="109" spans="1:42" ht="19.95" customHeight="1">
      <c r="A109" s="132" t="s">
        <v>128</v>
      </c>
      <c r="B109" s="20" t="s">
        <v>69</v>
      </c>
      <c r="C109" s="20" t="s">
        <v>21</v>
      </c>
      <c r="D109" s="170">
        <f>('Eng19'!D109+'Eng19'!AD109+'Eng19'!AS109)+('Eng19'!E109+'Eng19'!AE109+'Eng19'!AT109)</f>
        <v>20250.616486466744</v>
      </c>
      <c r="E109" s="170">
        <f>('Eng19'!F109+'Eng19'!AF109+'Eng19'!AU109)+'Eng19'!G109+'Eng19'!AG109+'Eng19'!AV109</f>
        <v>17729.766828914399</v>
      </c>
      <c r="F109" s="170">
        <f>('Eng19'!H109+'Eng19'!AH109+'Eng19'!AW109)+('Eng19'!I109+'Eng19'!AI109+'Eng19'!AX109)</f>
        <v>3985.7301203613856</v>
      </c>
      <c r="G109" s="170">
        <f>('Eng19'!J109+'Eng19'!AJ109+'Eng19'!AY109)+('Eng19'!AZ109+'Eng19'!AK109+'Eng19'!K109)</f>
        <v>3750.5844835736189</v>
      </c>
      <c r="H109" s="170">
        <f>('Eng19'!L109+'Eng19'!AL109+'Eng19'!BA109)+('Eng19'!BB109+'Eng19'!AM109+'Eng19'!M109)</f>
        <v>2945.5969935948206</v>
      </c>
      <c r="I109" s="170">
        <f>('Eng19'!N109+'Eng19'!AN109+'Eng19'!BC109)+('Eng19'!BD109+'Eng19'!AO109+'Eng19'!O109)</f>
        <v>1489.7694628431007</v>
      </c>
      <c r="J109" s="188">
        <f t="shared" si="35"/>
        <v>50152.064375754067</v>
      </c>
      <c r="L109" s="33">
        <f t="shared" si="36"/>
        <v>0.40378430556204326</v>
      </c>
      <c r="M109" s="33">
        <f t="shared" si="37"/>
        <v>0.35352018006831687</v>
      </c>
      <c r="N109" s="33">
        <f t="shared" si="38"/>
        <v>7.9472902461185227E-2</v>
      </c>
      <c r="O109" s="33">
        <f t="shared" si="39"/>
        <v>7.4784249267849337E-2</v>
      </c>
      <c r="P109" s="33">
        <f t="shared" si="40"/>
        <v>5.8733314974345592E-2</v>
      </c>
      <c r="Q109" s="33">
        <f t="shared" si="41"/>
        <v>2.9705047666259719E-2</v>
      </c>
      <c r="S109" s="174">
        <f t="shared" si="51"/>
        <v>-0.2530054549591978</v>
      </c>
      <c r="T109" s="174">
        <f t="shared" si="52"/>
        <v>0.14445844374372188</v>
      </c>
      <c r="U109" s="174">
        <f t="shared" si="53"/>
        <v>-7.702597030220068E-3</v>
      </c>
      <c r="V109" s="174">
        <f t="shared" si="54"/>
        <v>2.8618806685573435E-2</v>
      </c>
      <c r="W109" s="174">
        <f t="shared" si="55"/>
        <v>5.8733314974345592E-2</v>
      </c>
      <c r="X109" s="174">
        <f t="shared" si="56"/>
        <v>2.8897486585777087E-2</v>
      </c>
      <c r="Z109" s="33">
        <f t="shared" si="42"/>
        <v>0.40378430556204326</v>
      </c>
      <c r="AA109" s="60" t="str">
        <f t="shared" si="43"/>
        <v>Con</v>
      </c>
      <c r="AB109" s="33">
        <f t="shared" si="44"/>
        <v>5.0264125493726386E-2</v>
      </c>
      <c r="AC109" s="33">
        <f t="shared" si="45"/>
        <v>0.35352018006831687</v>
      </c>
      <c r="AD109" s="60" t="str">
        <f t="shared" si="46"/>
        <v>Lab</v>
      </c>
      <c r="AF109" s="20" t="s">
        <v>1</v>
      </c>
      <c r="AG109" s="151" t="str">
        <f t="shared" si="47"/>
        <v>Con</v>
      </c>
      <c r="AH109" s="149" t="str">
        <f t="shared" si="48"/>
        <v>Hold</v>
      </c>
      <c r="AI109" s="149" t="str">
        <f t="shared" si="49"/>
        <v/>
      </c>
      <c r="AK109" s="33">
        <v>0.65678976052124105</v>
      </c>
      <c r="AL109" s="33">
        <v>0.20906173632459499</v>
      </c>
      <c r="AM109" s="33">
        <v>8.7175499491405295E-2</v>
      </c>
      <c r="AN109" s="33">
        <v>4.6165442582275902E-2</v>
      </c>
      <c r="AO109" s="33">
        <v>0</v>
      </c>
      <c r="AP109" s="86">
        <f t="shared" si="50"/>
        <v>8.0756108048263275E-4</v>
      </c>
    </row>
    <row r="110" spans="1:42" ht="19.95" customHeight="1">
      <c r="A110" s="132" t="s">
        <v>129</v>
      </c>
      <c r="B110" s="20" t="s">
        <v>69</v>
      </c>
      <c r="C110" s="20" t="s">
        <v>21</v>
      </c>
      <c r="D110" s="170">
        <f>('Eng19'!D110+'Eng19'!AD110+'Eng19'!AS110)+('Eng19'!E110+'Eng19'!AE110+'Eng19'!AT110)</f>
        <v>21608.903469488374</v>
      </c>
      <c r="E110" s="170">
        <f>('Eng19'!F110+'Eng19'!AF110+'Eng19'!AU110)+'Eng19'!G110+'Eng19'!AG110+'Eng19'!AV110</f>
        <v>16935.568192779716</v>
      </c>
      <c r="F110" s="170">
        <f>('Eng19'!H110+'Eng19'!AH110+'Eng19'!AW110)+('Eng19'!I110+'Eng19'!AI110+'Eng19'!AX110)</f>
        <v>4612.3887131625515</v>
      </c>
      <c r="G110" s="170">
        <f>('Eng19'!J110+'Eng19'!AJ110+'Eng19'!AY110)+('Eng19'!AZ110+'Eng19'!AK110+'Eng19'!K110)</f>
        <v>4543.180353991901</v>
      </c>
      <c r="H110" s="170">
        <f>('Eng19'!L110+'Eng19'!AL110+'Eng19'!BA110)+('Eng19'!BB110+'Eng19'!AM110+'Eng19'!M110)</f>
        <v>3151.0152171758132</v>
      </c>
      <c r="I110" s="170">
        <f>('Eng19'!N110+'Eng19'!AN110+'Eng19'!BC110)+('Eng19'!BD110+'Eng19'!AO110+'Eng19'!O110)</f>
        <v>1735.1348339346891</v>
      </c>
      <c r="J110" s="188">
        <f t="shared" si="35"/>
        <v>52586.190780533041</v>
      </c>
      <c r="L110" s="33">
        <f t="shared" si="36"/>
        <v>0.41092353617459215</v>
      </c>
      <c r="M110" s="33">
        <f t="shared" si="37"/>
        <v>0.32205352662754799</v>
      </c>
      <c r="N110" s="33">
        <f t="shared" si="38"/>
        <v>8.7711025360483391E-2</v>
      </c>
      <c r="O110" s="33">
        <f t="shared" si="39"/>
        <v>8.6394931569634584E-2</v>
      </c>
      <c r="P110" s="33">
        <f t="shared" si="40"/>
        <v>5.9920963477398177E-2</v>
      </c>
      <c r="Q110" s="33">
        <f t="shared" si="41"/>
        <v>3.2996016790343773E-2</v>
      </c>
      <c r="S110" s="174">
        <f t="shared" si="51"/>
        <v>-0.25747879447315586</v>
      </c>
      <c r="T110" s="174">
        <f t="shared" si="52"/>
        <v>0.14737954320048699</v>
      </c>
      <c r="U110" s="174">
        <f t="shared" si="53"/>
        <v>-8.5010445389128025E-3</v>
      </c>
      <c r="V110" s="174">
        <f t="shared" si="54"/>
        <v>2.9197508618779781E-2</v>
      </c>
      <c r="W110" s="174">
        <f t="shared" si="55"/>
        <v>5.9920963477398177E-2</v>
      </c>
      <c r="X110" s="174">
        <f t="shared" si="56"/>
        <v>2.9481823715403831E-2</v>
      </c>
      <c r="Z110" s="33">
        <f t="shared" si="42"/>
        <v>0.41092353617459215</v>
      </c>
      <c r="AA110" s="60" t="str">
        <f t="shared" si="43"/>
        <v>Con</v>
      </c>
      <c r="AB110" s="33">
        <f t="shared" si="44"/>
        <v>8.887000954704416E-2</v>
      </c>
      <c r="AC110" s="33">
        <f t="shared" si="45"/>
        <v>0.32205352662754799</v>
      </c>
      <c r="AD110" s="60" t="str">
        <f t="shared" si="46"/>
        <v>Lab</v>
      </c>
      <c r="AF110" s="20" t="s">
        <v>1</v>
      </c>
      <c r="AG110" s="151" t="str">
        <f t="shared" si="47"/>
        <v>Con</v>
      </c>
      <c r="AH110" s="149" t="str">
        <f t="shared" si="48"/>
        <v>Hold</v>
      </c>
      <c r="AI110" s="149" t="str">
        <f t="shared" si="49"/>
        <v/>
      </c>
      <c r="AK110" s="33">
        <v>0.66840233064774801</v>
      </c>
      <c r="AL110" s="33">
        <v>0.174673983427061</v>
      </c>
      <c r="AM110" s="33">
        <v>9.6212069899396194E-2</v>
      </c>
      <c r="AN110" s="33">
        <v>5.7197422950854802E-2</v>
      </c>
      <c r="AO110" s="33">
        <v>0</v>
      </c>
      <c r="AP110" s="86">
        <f t="shared" si="50"/>
        <v>3.5141930749399419E-3</v>
      </c>
    </row>
    <row r="111" spans="1:42" ht="19.95" customHeight="1">
      <c r="A111" s="132" t="s">
        <v>130</v>
      </c>
      <c r="B111" s="20" t="s">
        <v>131</v>
      </c>
      <c r="C111" s="20" t="s">
        <v>21</v>
      </c>
      <c r="D111" s="170">
        <f>('Eng19'!D111+'Eng19'!AD111+'Eng19'!AS111)+('Eng19'!E111+'Eng19'!AE111+'Eng19'!AT111)</f>
        <v>7312.0004536930001</v>
      </c>
      <c r="E111" s="170">
        <f>('Eng19'!F111+'Eng19'!AF111+'Eng19'!AU111)+'Eng19'!G111+'Eng19'!AG111+'Eng19'!AV111</f>
        <v>28164.687920388904</v>
      </c>
      <c r="F111" s="170">
        <f>('Eng19'!H111+'Eng19'!AH111+'Eng19'!AW111)+('Eng19'!I111+'Eng19'!AI111+'Eng19'!AX111)</f>
        <v>1252.2537672667331</v>
      </c>
      <c r="G111" s="170">
        <f>('Eng19'!J111+'Eng19'!AJ111+'Eng19'!AY111)+('Eng19'!AZ111+'Eng19'!AK111+'Eng19'!K111)</f>
        <v>1268.5817431658227</v>
      </c>
      <c r="H111" s="170">
        <f>('Eng19'!L111+'Eng19'!AL111+'Eng19'!BA111)+('Eng19'!BB111+'Eng19'!AM111+'Eng19'!M111)</f>
        <v>3820.3760299833375</v>
      </c>
      <c r="I111" s="170">
        <f>('Eng19'!N111+'Eng19'!AN111+'Eng19'!BC111)+('Eng19'!BD111+'Eng19'!AO111+'Eng19'!O111)</f>
        <v>680.3138514694964</v>
      </c>
      <c r="J111" s="188">
        <f t="shared" si="35"/>
        <v>42498.213765967288</v>
      </c>
      <c r="L111" s="33">
        <f t="shared" si="36"/>
        <v>0.17205430077507103</v>
      </c>
      <c r="M111" s="33">
        <f t="shared" si="37"/>
        <v>0.66272639305474246</v>
      </c>
      <c r="N111" s="33">
        <f t="shared" si="38"/>
        <v>2.9466032952884767E-2</v>
      </c>
      <c r="O111" s="33">
        <f t="shared" si="39"/>
        <v>2.9850236768814674E-2</v>
      </c>
      <c r="P111" s="33">
        <f t="shared" si="40"/>
        <v>8.9894978904800638E-2</v>
      </c>
      <c r="Q111" s="33">
        <f t="shared" si="41"/>
        <v>1.6008057543686553E-2</v>
      </c>
      <c r="S111" s="174">
        <f t="shared" si="51"/>
        <v>-9.4463317755663995E-2</v>
      </c>
      <c r="T111" s="174">
        <f t="shared" si="52"/>
        <v>4.8567982721665404E-2</v>
      </c>
      <c r="U111" s="174">
        <f t="shared" si="53"/>
        <v>-4.0744383745708324E-3</v>
      </c>
      <c r="V111" s="174">
        <f t="shared" si="54"/>
        <v>1.1480418469722073E-2</v>
      </c>
      <c r="W111" s="174">
        <f t="shared" si="55"/>
        <v>2.2481297395160735E-2</v>
      </c>
      <c r="X111" s="174">
        <f t="shared" si="56"/>
        <v>1.6008057543686553E-2</v>
      </c>
      <c r="Z111" s="33">
        <f t="shared" si="42"/>
        <v>0.66272639305474246</v>
      </c>
      <c r="AA111" s="60" t="str">
        <f t="shared" si="43"/>
        <v>Lab</v>
      </c>
      <c r="AB111" s="33">
        <f t="shared" si="44"/>
        <v>0.49067209227967146</v>
      </c>
      <c r="AC111" s="33">
        <f t="shared" si="45"/>
        <v>0.17205430077507103</v>
      </c>
      <c r="AD111" s="60" t="str">
        <f t="shared" si="46"/>
        <v>Con</v>
      </c>
      <c r="AF111" s="20" t="s">
        <v>2</v>
      </c>
      <c r="AG111" s="151" t="str">
        <f t="shared" si="47"/>
        <v>Lab</v>
      </c>
      <c r="AH111" s="149" t="str">
        <f t="shared" si="48"/>
        <v>Hold</v>
      </c>
      <c r="AI111" s="149" t="str">
        <f t="shared" si="49"/>
        <v/>
      </c>
      <c r="AK111" s="33">
        <v>0.26651761853073502</v>
      </c>
      <c r="AL111" s="33">
        <v>0.61415841033307705</v>
      </c>
      <c r="AM111" s="33">
        <v>3.35404713274556E-2</v>
      </c>
      <c r="AN111" s="33">
        <v>1.8369818299092601E-2</v>
      </c>
      <c r="AO111" s="33">
        <v>6.7413681509639903E-2</v>
      </c>
      <c r="AP111" s="86">
        <f t="shared" si="50"/>
        <v>0</v>
      </c>
    </row>
    <row r="112" spans="1:42" ht="19.95" customHeight="1">
      <c r="A112" s="132" t="s">
        <v>132</v>
      </c>
      <c r="B112" s="20" t="s">
        <v>131</v>
      </c>
      <c r="C112" s="20" t="s">
        <v>21</v>
      </c>
      <c r="D112" s="170">
        <f>('Eng19'!D112+'Eng19'!AD112+'Eng19'!AS112)+('Eng19'!E112+'Eng19'!AE112+'Eng19'!AT112)</f>
        <v>11930.545602699684</v>
      </c>
      <c r="E112" s="170">
        <f>('Eng19'!F112+'Eng19'!AF112+'Eng19'!AU112)+'Eng19'!G112+'Eng19'!AG112+'Eng19'!AV112</f>
        <v>29483.26398357276</v>
      </c>
      <c r="F112" s="170">
        <f>('Eng19'!H112+'Eng19'!AH112+'Eng19'!AW112)+('Eng19'!I112+'Eng19'!AI112+'Eng19'!AX112)</f>
        <v>7517.9970289317089</v>
      </c>
      <c r="G112" s="170">
        <f>('Eng19'!J112+'Eng19'!AJ112+'Eng19'!AY112)+('Eng19'!AZ112+'Eng19'!AK112+'Eng19'!K112)</f>
        <v>2291.3540971036882</v>
      </c>
      <c r="H112" s="170">
        <f>('Eng19'!L112+'Eng19'!AL112+'Eng19'!BA112)+('Eng19'!BB112+'Eng19'!AM112+'Eng19'!M112)</f>
        <v>2208.183149257799</v>
      </c>
      <c r="I112" s="170">
        <f>('Eng19'!N112+'Eng19'!AN112+'Eng19'!BC112)+('Eng19'!BD112+'Eng19'!AO112+'Eng19'!O112)</f>
        <v>930.09955575138792</v>
      </c>
      <c r="J112" s="188">
        <f t="shared" si="35"/>
        <v>54361.443417317023</v>
      </c>
      <c r="L112" s="33">
        <f t="shared" si="36"/>
        <v>0.21946704967181146</v>
      </c>
      <c r="M112" s="33">
        <f t="shared" si="37"/>
        <v>0.54235616514518015</v>
      </c>
      <c r="N112" s="33">
        <f t="shared" si="38"/>
        <v>0.13829649391790846</v>
      </c>
      <c r="O112" s="33">
        <f t="shared" si="39"/>
        <v>4.2150354241215195E-2</v>
      </c>
      <c r="P112" s="33">
        <f t="shared" si="40"/>
        <v>4.0620392146437645E-2</v>
      </c>
      <c r="Q112" s="33">
        <f t="shared" si="41"/>
        <v>1.7109544877447119E-2</v>
      </c>
      <c r="S112" s="174">
        <f t="shared" si="51"/>
        <v>-0.13648616320211254</v>
      </c>
      <c r="T112" s="174">
        <f t="shared" si="52"/>
        <v>8.2897507961995132E-2</v>
      </c>
      <c r="U112" s="174">
        <f t="shared" si="53"/>
        <v>-1.3967624241047527E-2</v>
      </c>
      <c r="V112" s="174">
        <f t="shared" si="54"/>
        <v>1.6471783333084095E-2</v>
      </c>
      <c r="W112" s="174">
        <f t="shared" si="55"/>
        <v>3.3974951270632783E-2</v>
      </c>
      <c r="X112" s="174">
        <f t="shared" si="56"/>
        <v>1.7109544877448118E-2</v>
      </c>
      <c r="Z112" s="33">
        <f t="shared" si="42"/>
        <v>0.54235616514518015</v>
      </c>
      <c r="AA112" s="60" t="str">
        <f t="shared" si="43"/>
        <v>Lab</v>
      </c>
      <c r="AB112" s="33">
        <f t="shared" si="44"/>
        <v>0.32288911547336868</v>
      </c>
      <c r="AC112" s="33">
        <f t="shared" si="45"/>
        <v>0.21946704967181146</v>
      </c>
      <c r="AD112" s="60" t="str">
        <f t="shared" si="46"/>
        <v>Con</v>
      </c>
      <c r="AF112" s="20" t="s">
        <v>2</v>
      </c>
      <c r="AG112" s="151" t="str">
        <f t="shared" si="47"/>
        <v>Lab</v>
      </c>
      <c r="AH112" s="149" t="str">
        <f t="shared" si="48"/>
        <v>Hold</v>
      </c>
      <c r="AI112" s="149" t="str">
        <f t="shared" si="49"/>
        <v/>
      </c>
      <c r="AK112" s="33">
        <v>0.35595321287392401</v>
      </c>
      <c r="AL112" s="33">
        <v>0.45945865718318502</v>
      </c>
      <c r="AM112" s="33">
        <v>0.15226411815895599</v>
      </c>
      <c r="AN112" s="33">
        <v>2.5678570908131099E-2</v>
      </c>
      <c r="AO112" s="33">
        <v>6.6454408758048599E-3</v>
      </c>
      <c r="AP112" s="86">
        <f t="shared" si="50"/>
        <v>-9.9920072216264089E-16</v>
      </c>
    </row>
    <row r="113" spans="1:42" ht="19.95" customHeight="1">
      <c r="A113" s="132" t="s">
        <v>133</v>
      </c>
      <c r="B113" s="20" t="s">
        <v>131</v>
      </c>
      <c r="C113" s="20" t="s">
        <v>21</v>
      </c>
      <c r="D113" s="170">
        <f>('Eng19'!D113+'Eng19'!AD113+'Eng19'!AS113)+('Eng19'!E113+'Eng19'!AE113+'Eng19'!AT113)</f>
        <v>14708.549600378385</v>
      </c>
      <c r="E113" s="170">
        <f>('Eng19'!F113+'Eng19'!AF113+'Eng19'!AU113)+'Eng19'!G113+'Eng19'!AG113+'Eng19'!AV113</f>
        <v>26330.062309977293</v>
      </c>
      <c r="F113" s="170">
        <f>('Eng19'!H113+'Eng19'!AH113+'Eng19'!AW113)+('Eng19'!I113+'Eng19'!AI113+'Eng19'!AX113)</f>
        <v>7856.4498782418195</v>
      </c>
      <c r="G113" s="170">
        <f>('Eng19'!J113+'Eng19'!AJ113+'Eng19'!AY113)+('Eng19'!AZ113+'Eng19'!AK113+'Eng19'!K113)</f>
        <v>3376.5859162504885</v>
      </c>
      <c r="H113" s="170">
        <f>('Eng19'!L113+'Eng19'!AL113+'Eng19'!BA113)+('Eng19'!BB113+'Eng19'!AM113+'Eng19'!M113)</f>
        <v>2683.0739544368789</v>
      </c>
      <c r="I113" s="170">
        <f>('Eng19'!N113+'Eng19'!AN113+'Eng19'!BC113)+('Eng19'!BD113+'Eng19'!AO113+'Eng19'!O113)</f>
        <v>1228.2308643742033</v>
      </c>
      <c r="J113" s="188">
        <f t="shared" si="35"/>
        <v>56182.952523659056</v>
      </c>
      <c r="L113" s="33">
        <f t="shared" si="36"/>
        <v>0.26179737695672911</v>
      </c>
      <c r="M113" s="33">
        <f t="shared" si="37"/>
        <v>0.46864860473271691</v>
      </c>
      <c r="N113" s="33">
        <f t="shared" si="38"/>
        <v>0.1398368993678894</v>
      </c>
      <c r="O113" s="33">
        <f t="shared" si="39"/>
        <v>6.009983036809223E-2</v>
      </c>
      <c r="P113" s="33">
        <f t="shared" si="40"/>
        <v>4.77560155512834E-2</v>
      </c>
      <c r="Q113" s="33">
        <f t="shared" si="41"/>
        <v>2.1861273023289159E-2</v>
      </c>
      <c r="S113" s="174">
        <f t="shared" si="51"/>
        <v>-0.16313354245689488</v>
      </c>
      <c r="T113" s="174">
        <f t="shared" si="52"/>
        <v>9.7937830237058932E-2</v>
      </c>
      <c r="U113" s="174">
        <f t="shared" si="53"/>
        <v>-1.4220630288466596E-2</v>
      </c>
      <c r="V113" s="174">
        <f t="shared" si="54"/>
        <v>1.9318137738214433E-2</v>
      </c>
      <c r="W113" s="174">
        <f t="shared" si="55"/>
        <v>3.9974810979814139E-2</v>
      </c>
      <c r="X113" s="174">
        <f t="shared" si="56"/>
        <v>2.012339379027411E-2</v>
      </c>
      <c r="Z113" s="33">
        <f t="shared" si="42"/>
        <v>0.46864860473271691</v>
      </c>
      <c r="AA113" s="60" t="str">
        <f t="shared" si="43"/>
        <v>Lab</v>
      </c>
      <c r="AB113" s="33">
        <f t="shared" si="44"/>
        <v>0.2068512277759878</v>
      </c>
      <c r="AC113" s="33">
        <f t="shared" si="45"/>
        <v>0.26179737695672911</v>
      </c>
      <c r="AD113" s="60" t="str">
        <f t="shared" si="46"/>
        <v>Con</v>
      </c>
      <c r="AF113" s="20" t="s">
        <v>1</v>
      </c>
      <c r="AG113" s="151" t="str">
        <f t="shared" si="47"/>
        <v>Lab</v>
      </c>
      <c r="AH113" s="149" t="str">
        <f t="shared" si="48"/>
        <v>Gain from</v>
      </c>
      <c r="AI113" s="149" t="str">
        <f t="shared" si="49"/>
        <v>Con</v>
      </c>
      <c r="AK113" s="33">
        <v>0.42493091941362399</v>
      </c>
      <c r="AL113" s="33">
        <v>0.37071077449565798</v>
      </c>
      <c r="AM113" s="33">
        <v>0.154057529656356</v>
      </c>
      <c r="AN113" s="33">
        <v>4.0781692629877797E-2</v>
      </c>
      <c r="AO113" s="33">
        <v>7.7812045714692598E-3</v>
      </c>
      <c r="AP113" s="86">
        <f t="shared" si="50"/>
        <v>1.7378792330150494E-3</v>
      </c>
    </row>
    <row r="114" spans="1:42" ht="19.95" customHeight="1">
      <c r="A114" s="132" t="s">
        <v>134</v>
      </c>
      <c r="B114" s="20" t="s">
        <v>131</v>
      </c>
      <c r="C114" s="20" t="s">
        <v>21</v>
      </c>
      <c r="D114" s="170">
        <f>('Eng19'!D114+'Eng19'!AD114+'Eng19'!AS114)+('Eng19'!E114+'Eng19'!AE114+'Eng19'!AT114)</f>
        <v>5158.081064964811</v>
      </c>
      <c r="E114" s="170">
        <f>('Eng19'!F114+'Eng19'!AF114+'Eng19'!AU114)+'Eng19'!G114+'Eng19'!AG114+'Eng19'!AV114</f>
        <v>26466.465580760465</v>
      </c>
      <c r="F114" s="170">
        <f>('Eng19'!H114+'Eng19'!AH114+'Eng19'!AW114)+('Eng19'!I114+'Eng19'!AI114+'Eng19'!AX114)</f>
        <v>11934.369364759354</v>
      </c>
      <c r="G114" s="170">
        <f>('Eng19'!J114+'Eng19'!AJ114+'Eng19'!AY114)+('Eng19'!AZ114+'Eng19'!AK114+'Eng19'!K114)</f>
        <v>463.14914311459069</v>
      </c>
      <c r="H114" s="170">
        <f>('Eng19'!L114+'Eng19'!AL114+'Eng19'!BA114)+('Eng19'!BB114+'Eng19'!AM114+'Eng19'!M114)</f>
        <v>2204.2817490157227</v>
      </c>
      <c r="I114" s="170">
        <f>('Eng19'!N114+'Eng19'!AN114+'Eng19'!BC114)+('Eng19'!BD114+'Eng19'!AO114+'Eng19'!O114)</f>
        <v>524.42354994276013</v>
      </c>
      <c r="J114" s="188">
        <f t="shared" si="35"/>
        <v>46750.770452557706</v>
      </c>
      <c r="L114" s="33">
        <f t="shared" si="36"/>
        <v>0.11033146651987669</v>
      </c>
      <c r="M114" s="33">
        <f t="shared" si="37"/>
        <v>0.56611827622431199</v>
      </c>
      <c r="N114" s="33">
        <f t="shared" si="38"/>
        <v>0.25527642109920418</v>
      </c>
      <c r="O114" s="33">
        <f t="shared" si="39"/>
        <v>9.9067702763228384E-3</v>
      </c>
      <c r="P114" s="33">
        <f t="shared" si="40"/>
        <v>4.7149634705006827E-2</v>
      </c>
      <c r="Q114" s="33">
        <f t="shared" si="41"/>
        <v>1.1217431175277438E-2</v>
      </c>
      <c r="S114" s="174">
        <f t="shared" si="51"/>
        <v>-6.1994940945317323E-2</v>
      </c>
      <c r="T114" s="174">
        <f t="shared" si="52"/>
        <v>4.3941227047874953E-2</v>
      </c>
      <c r="U114" s="174">
        <f t="shared" si="53"/>
        <v>-2.168168491957484E-2</v>
      </c>
      <c r="V114" s="174">
        <f t="shared" si="54"/>
        <v>9.4923113453746644E-3</v>
      </c>
      <c r="W114" s="174">
        <f t="shared" si="55"/>
        <v>1.9059421131646128E-2</v>
      </c>
      <c r="X114" s="174">
        <f t="shared" si="56"/>
        <v>1.118366633999638E-2</v>
      </c>
      <c r="Z114" s="33">
        <f t="shared" si="42"/>
        <v>0.56611827622431199</v>
      </c>
      <c r="AA114" s="60" t="str">
        <f t="shared" si="43"/>
        <v>Lab</v>
      </c>
      <c r="AB114" s="33">
        <f t="shared" si="44"/>
        <v>0.31084185512510781</v>
      </c>
      <c r="AC114" s="33">
        <f t="shared" si="45"/>
        <v>0.25527642109920418</v>
      </c>
      <c r="AD114" s="60" t="str">
        <f t="shared" si="46"/>
        <v>LD</v>
      </c>
      <c r="AF114" s="20" t="s">
        <v>2</v>
      </c>
      <c r="AG114" s="151" t="str">
        <f t="shared" si="47"/>
        <v>Lab</v>
      </c>
      <c r="AH114" s="149" t="str">
        <f t="shared" si="48"/>
        <v>Hold</v>
      </c>
      <c r="AI114" s="149" t="str">
        <f t="shared" si="49"/>
        <v/>
      </c>
      <c r="AK114" s="33">
        <v>0.17232640746519401</v>
      </c>
      <c r="AL114" s="33">
        <v>0.52217704917643704</v>
      </c>
      <c r="AM114" s="33">
        <v>0.27695810601877902</v>
      </c>
      <c r="AN114" s="33">
        <v>4.14458930948174E-4</v>
      </c>
      <c r="AO114" s="33">
        <v>2.8090213573360698E-2</v>
      </c>
      <c r="AP114" s="86">
        <f t="shared" si="50"/>
        <v>3.3764835281058225E-5</v>
      </c>
    </row>
    <row r="115" spans="1:42" ht="19.95" customHeight="1">
      <c r="A115" s="132" t="s">
        <v>135</v>
      </c>
      <c r="B115" s="20" t="s">
        <v>131</v>
      </c>
      <c r="C115" s="20" t="s">
        <v>21</v>
      </c>
      <c r="D115" s="170">
        <f>('Eng19'!D115+'Eng19'!AD115+'Eng19'!AS115)+('Eng19'!E115+'Eng19'!AE115+'Eng19'!AT115)</f>
        <v>3564.6034940119666</v>
      </c>
      <c r="E115" s="170">
        <f>('Eng19'!F115+'Eng19'!AF115+'Eng19'!AU115)+'Eng19'!G115+'Eng19'!AG115+'Eng19'!AV115</f>
        <v>41042.976524183468</v>
      </c>
      <c r="F115" s="170">
        <f>('Eng19'!H115+'Eng19'!AH115+'Eng19'!AW115)+('Eng19'!I115+'Eng19'!AI115+'Eng19'!AX115)</f>
        <v>4874.2239022780022</v>
      </c>
      <c r="G115" s="170">
        <f>('Eng19'!J115+'Eng19'!AJ115+'Eng19'!AY115)+('Eng19'!AZ115+'Eng19'!AK115+'Eng19'!K115)</f>
        <v>2464.0053111299208</v>
      </c>
      <c r="H115" s="170">
        <f>('Eng19'!L115+'Eng19'!AL115+'Eng19'!BA115)+('Eng19'!BB115+'Eng19'!AM115+'Eng19'!M115)</f>
        <v>1491.7477318837159</v>
      </c>
      <c r="I115" s="170">
        <f>('Eng19'!N115+'Eng19'!AN115+'Eng19'!BC115)+('Eng19'!BD115+'Eng19'!AO115+'Eng19'!O115)</f>
        <v>721.22392609221038</v>
      </c>
      <c r="J115" s="188">
        <f t="shared" si="35"/>
        <v>54158.780889579284</v>
      </c>
      <c r="L115" s="33">
        <f t="shared" si="36"/>
        <v>6.5817646473239455E-2</v>
      </c>
      <c r="M115" s="33">
        <f t="shared" si="37"/>
        <v>0.75782681681597019</v>
      </c>
      <c r="N115" s="33">
        <f t="shared" si="38"/>
        <v>8.9998774385555896E-2</v>
      </c>
      <c r="O115" s="33">
        <f t="shared" si="39"/>
        <v>4.549595228433255E-2</v>
      </c>
      <c r="P115" s="33">
        <f t="shared" si="40"/>
        <v>2.7543968076481275E-2</v>
      </c>
      <c r="Q115" s="33">
        <f t="shared" si="41"/>
        <v>1.331684196442061E-2</v>
      </c>
      <c r="S115" s="174">
        <f t="shared" si="51"/>
        <v>-3.6398262613575538E-2</v>
      </c>
      <c r="T115" s="174">
        <f t="shared" si="52"/>
        <v>2.339224273185625E-2</v>
      </c>
      <c r="U115" s="174">
        <f t="shared" si="53"/>
        <v>-9.6302982110293006E-3</v>
      </c>
      <c r="V115" s="174">
        <f t="shared" si="54"/>
        <v>5.1168122712850483E-3</v>
      </c>
      <c r="W115" s="174">
        <f t="shared" si="55"/>
        <v>1.1106163102702175E-2</v>
      </c>
      <c r="X115" s="174">
        <f t="shared" si="56"/>
        <v>6.4133427187613602E-3</v>
      </c>
      <c r="Z115" s="33">
        <f t="shared" si="42"/>
        <v>0.75782681681597019</v>
      </c>
      <c r="AA115" s="60" t="str">
        <f t="shared" si="43"/>
        <v>Lab</v>
      </c>
      <c r="AB115" s="33">
        <f t="shared" si="44"/>
        <v>0.66782804243041427</v>
      </c>
      <c r="AC115" s="33">
        <f t="shared" si="45"/>
        <v>8.9998774385555896E-2</v>
      </c>
      <c r="AD115" s="60" t="str">
        <f t="shared" si="46"/>
        <v>LD</v>
      </c>
      <c r="AF115" s="20" t="s">
        <v>2</v>
      </c>
      <c r="AG115" s="151" t="str">
        <f t="shared" si="47"/>
        <v>Lab</v>
      </c>
      <c r="AH115" s="149" t="str">
        <f t="shared" si="48"/>
        <v>Hold</v>
      </c>
      <c r="AI115" s="149" t="str">
        <f t="shared" si="49"/>
        <v/>
      </c>
      <c r="AK115" s="33">
        <v>0.10221590908681499</v>
      </c>
      <c r="AL115" s="33">
        <v>0.73443457408411394</v>
      </c>
      <c r="AM115" s="33">
        <v>9.9629072596585197E-2</v>
      </c>
      <c r="AN115" s="33">
        <v>4.0379140013047501E-2</v>
      </c>
      <c r="AO115" s="33">
        <v>1.6437804973779099E-2</v>
      </c>
      <c r="AP115" s="86">
        <f t="shared" si="50"/>
        <v>6.9034992456592503E-3</v>
      </c>
    </row>
    <row r="116" spans="1:42" ht="19.95" customHeight="1">
      <c r="A116" s="132" t="s">
        <v>136</v>
      </c>
      <c r="B116" s="20" t="s">
        <v>131</v>
      </c>
      <c r="C116" s="20" t="s">
        <v>21</v>
      </c>
      <c r="D116" s="170">
        <f>('Eng19'!D116+'Eng19'!AD116+'Eng19'!AS116)+('Eng19'!E116+'Eng19'!AE116+'Eng19'!AT116)</f>
        <v>17492.679663149738</v>
      </c>
      <c r="E116" s="170">
        <f>('Eng19'!F116+'Eng19'!AF116+'Eng19'!AU116)+'Eng19'!G116+'Eng19'!AG116+'Eng19'!AV116</f>
        <v>18502.893135540078</v>
      </c>
      <c r="F116" s="170">
        <f>('Eng19'!H116+'Eng19'!AH116+'Eng19'!AW116)+('Eng19'!I116+'Eng19'!AI116+'Eng19'!AX116)</f>
        <v>2639.4887325533614</v>
      </c>
      <c r="G116" s="170">
        <f>('Eng19'!J116+'Eng19'!AJ116+'Eng19'!AY116)+('Eng19'!AZ116+'Eng19'!AK116+'Eng19'!K116)</f>
        <v>2457.1376068341124</v>
      </c>
      <c r="H116" s="170">
        <f>('Eng19'!L116+'Eng19'!AL116+'Eng19'!BA116)+('Eng19'!BB116+'Eng19'!AM116+'Eng19'!M116)</f>
        <v>2963.9843764913917</v>
      </c>
      <c r="I116" s="170">
        <f>('Eng19'!N116+'Eng19'!AN116+'Eng19'!BC116)+('Eng19'!BD116+'Eng19'!AO116+'Eng19'!O116)</f>
        <v>1782.5730781121324</v>
      </c>
      <c r="J116" s="188">
        <f t="shared" si="35"/>
        <v>45838.756592680809</v>
      </c>
      <c r="L116" s="33">
        <f t="shared" si="36"/>
        <v>0.38161331073153149</v>
      </c>
      <c r="M116" s="33">
        <f t="shared" si="37"/>
        <v>0.40365172423753054</v>
      </c>
      <c r="N116" s="33">
        <f t="shared" si="38"/>
        <v>5.7582031642080256E-2</v>
      </c>
      <c r="O116" s="33">
        <f t="shared" si="39"/>
        <v>5.3603932337607296E-2</v>
      </c>
      <c r="P116" s="33">
        <f t="shared" si="40"/>
        <v>6.4661098965425656E-2</v>
      </c>
      <c r="Q116" s="33">
        <f t="shared" si="41"/>
        <v>3.8887902085824912E-2</v>
      </c>
      <c r="S116" s="174">
        <f t="shared" si="51"/>
        <v>-0.23904338387629953</v>
      </c>
      <c r="T116" s="174">
        <f t="shared" si="52"/>
        <v>0.13555921367626755</v>
      </c>
      <c r="U116" s="174">
        <f t="shared" si="53"/>
        <v>-5.9195411392359426E-3</v>
      </c>
      <c r="V116" s="174">
        <f t="shared" si="54"/>
        <v>2.6717551999492696E-2</v>
      </c>
      <c r="W116" s="174">
        <f t="shared" si="55"/>
        <v>5.5074562422026956E-2</v>
      </c>
      <c r="X116" s="174">
        <f t="shared" si="56"/>
        <v>2.7611596917748372E-2</v>
      </c>
      <c r="Z116" s="33">
        <f t="shared" si="42"/>
        <v>0.40365172423753054</v>
      </c>
      <c r="AA116" s="60" t="str">
        <f t="shared" si="43"/>
        <v>Lab</v>
      </c>
      <c r="AB116" s="33">
        <f t="shared" si="44"/>
        <v>2.2038413505999055E-2</v>
      </c>
      <c r="AC116" s="33">
        <f t="shared" si="45"/>
        <v>0.38161331073153149</v>
      </c>
      <c r="AD116" s="60" t="str">
        <f t="shared" si="46"/>
        <v>Con</v>
      </c>
      <c r="AF116" s="20" t="s">
        <v>1</v>
      </c>
      <c r="AG116" s="151" t="str">
        <f t="shared" si="47"/>
        <v>Lab</v>
      </c>
      <c r="AH116" s="149" t="str">
        <f t="shared" si="48"/>
        <v>Gain from</v>
      </c>
      <c r="AI116" s="149" t="str">
        <f t="shared" si="49"/>
        <v>Con</v>
      </c>
      <c r="AK116" s="33">
        <v>0.62065669460783102</v>
      </c>
      <c r="AL116" s="33">
        <v>0.26809251056126299</v>
      </c>
      <c r="AM116" s="33">
        <v>6.3501572781316198E-2</v>
      </c>
      <c r="AN116" s="33">
        <v>2.68863803381146E-2</v>
      </c>
      <c r="AO116" s="33">
        <v>9.5865365433987007E-3</v>
      </c>
      <c r="AP116" s="86">
        <f t="shared" si="50"/>
        <v>1.1276305168076539E-2</v>
      </c>
    </row>
    <row r="117" spans="1:42" ht="19.95" customHeight="1">
      <c r="A117" s="132" t="s">
        <v>137</v>
      </c>
      <c r="B117" s="20" t="s">
        <v>131</v>
      </c>
      <c r="C117" s="20" t="s">
        <v>21</v>
      </c>
      <c r="D117" s="170">
        <f>('Eng19'!D117+'Eng19'!AD117+'Eng19'!AS117)+('Eng19'!E117+'Eng19'!AE117+'Eng19'!AT117)</f>
        <v>10027.05142915426</v>
      </c>
      <c r="E117" s="170">
        <f>('Eng19'!F117+'Eng19'!AF117+'Eng19'!AU117)+'Eng19'!G117+'Eng19'!AG117+'Eng19'!AV117</f>
        <v>30777.215603199755</v>
      </c>
      <c r="F117" s="170">
        <f>('Eng19'!H117+'Eng19'!AH117+'Eng19'!AW117)+('Eng19'!I117+'Eng19'!AI117+'Eng19'!AX117)</f>
        <v>4842.7895750677917</v>
      </c>
      <c r="G117" s="170">
        <f>('Eng19'!J117+'Eng19'!AJ117+'Eng19'!AY117)+('Eng19'!AZ117+'Eng19'!AK117+'Eng19'!K117)</f>
        <v>2069.2348403481319</v>
      </c>
      <c r="H117" s="170">
        <f>('Eng19'!L117+'Eng19'!AL117+'Eng19'!BA117)+('Eng19'!BB117+'Eng19'!AM117+'Eng19'!M117)</f>
        <v>2683.7933150506924</v>
      </c>
      <c r="I117" s="170">
        <f>('Eng19'!N117+'Eng19'!AN117+'Eng19'!BC117)+('Eng19'!BD117+'Eng19'!AO117+'Eng19'!O117)</f>
        <v>815.39467003352809</v>
      </c>
      <c r="J117" s="188">
        <f t="shared" si="35"/>
        <v>51215.479432854161</v>
      </c>
      <c r="L117" s="33">
        <f t="shared" si="36"/>
        <v>0.19578165703398684</v>
      </c>
      <c r="M117" s="33">
        <f t="shared" si="37"/>
        <v>0.60093580972038141</v>
      </c>
      <c r="N117" s="33">
        <f t="shared" si="38"/>
        <v>9.4557146173295331E-2</v>
      </c>
      <c r="O117" s="33">
        <f t="shared" si="39"/>
        <v>4.0402527971274652E-2</v>
      </c>
      <c r="P117" s="33">
        <f t="shared" si="40"/>
        <v>5.2401995349262882E-2</v>
      </c>
      <c r="Q117" s="33">
        <f t="shared" si="41"/>
        <v>1.5920863751798863E-2</v>
      </c>
      <c r="S117" s="174">
        <f t="shared" si="51"/>
        <v>-0.11861920071940715</v>
      </c>
      <c r="T117" s="174">
        <f t="shared" si="52"/>
        <v>6.9648494018241358E-2</v>
      </c>
      <c r="U117" s="174">
        <f t="shared" si="53"/>
        <v>-1.0498293386280666E-2</v>
      </c>
      <c r="V117" s="174">
        <f t="shared" si="54"/>
        <v>1.4138939798240352E-2</v>
      </c>
      <c r="W117" s="174">
        <f t="shared" si="55"/>
        <v>2.9409196537406281E-2</v>
      </c>
      <c r="X117" s="174">
        <f t="shared" si="56"/>
        <v>1.5920863751799751E-2</v>
      </c>
      <c r="Z117" s="33">
        <f t="shared" si="42"/>
        <v>0.60093580972038141</v>
      </c>
      <c r="AA117" s="60" t="str">
        <f t="shared" si="43"/>
        <v>Lab</v>
      </c>
      <c r="AB117" s="33">
        <f t="shared" si="44"/>
        <v>0.40515415268639454</v>
      </c>
      <c r="AC117" s="33">
        <f t="shared" si="45"/>
        <v>0.19578165703398684</v>
      </c>
      <c r="AD117" s="60" t="str">
        <f t="shared" si="46"/>
        <v>Con</v>
      </c>
      <c r="AF117" s="20" t="s">
        <v>2</v>
      </c>
      <c r="AG117" s="151" t="str">
        <f t="shared" si="47"/>
        <v>Lab</v>
      </c>
      <c r="AH117" s="149" t="str">
        <f t="shared" si="48"/>
        <v>Hold</v>
      </c>
      <c r="AI117" s="149" t="str">
        <f t="shared" si="49"/>
        <v/>
      </c>
      <c r="AK117" s="33">
        <v>0.31440085775339399</v>
      </c>
      <c r="AL117" s="33">
        <v>0.53128731570214005</v>
      </c>
      <c r="AM117" s="33">
        <v>0.105055439559576</v>
      </c>
      <c r="AN117" s="33">
        <v>2.62635881730343E-2</v>
      </c>
      <c r="AO117" s="33">
        <v>2.2992798811856601E-2</v>
      </c>
      <c r="AP117" s="86">
        <f t="shared" si="50"/>
        <v>-8.8817841970012523E-16</v>
      </c>
    </row>
    <row r="118" spans="1:42" ht="19.95" customHeight="1">
      <c r="A118" s="132" t="s">
        <v>138</v>
      </c>
      <c r="B118" s="20" t="s">
        <v>131</v>
      </c>
      <c r="C118" s="20" t="s">
        <v>21</v>
      </c>
      <c r="D118" s="170">
        <f>('Eng19'!D118+'Eng19'!AD118+'Eng19'!AS118)+('Eng19'!E118+'Eng19'!AE118+'Eng19'!AT118)</f>
        <v>16965.071976071355</v>
      </c>
      <c r="E118" s="170">
        <f>('Eng19'!F118+'Eng19'!AF118+'Eng19'!AU118)+'Eng19'!G118+'Eng19'!AG118+'Eng19'!AV118</f>
        <v>19123.158642724226</v>
      </c>
      <c r="F118" s="170">
        <f>('Eng19'!H118+'Eng19'!AH118+'Eng19'!AW118)+('Eng19'!I118+'Eng19'!AI118+'Eng19'!AX118)</f>
        <v>6907.3555875997872</v>
      </c>
      <c r="G118" s="170">
        <f>('Eng19'!J118+'Eng19'!AJ118+'Eng19'!AY118)+('Eng19'!AZ118+'Eng19'!AK118+'Eng19'!K118)</f>
        <v>3217.9530012879341</v>
      </c>
      <c r="H118" s="170">
        <f>('Eng19'!L118+'Eng19'!AL118+'Eng19'!BA118)+('Eng19'!BB118+'Eng19'!AM118+'Eng19'!M118)</f>
        <v>2545.6036917657184</v>
      </c>
      <c r="I118" s="170">
        <f>('Eng19'!N118+'Eng19'!AN118+'Eng19'!BC118)+('Eng19'!BD118+'Eng19'!AO118+'Eng19'!O118)</f>
        <v>1433.7422160910792</v>
      </c>
      <c r="J118" s="188">
        <f t="shared" si="35"/>
        <v>50192.885115540099</v>
      </c>
      <c r="L118" s="33">
        <f t="shared" si="36"/>
        <v>0.33799754560868706</v>
      </c>
      <c r="M118" s="33">
        <f t="shared" si="37"/>
        <v>0.38099341368212264</v>
      </c>
      <c r="N118" s="33">
        <f t="shared" si="38"/>
        <v>0.13761622930619738</v>
      </c>
      <c r="O118" s="33">
        <f t="shared" si="39"/>
        <v>6.4111736033512667E-2</v>
      </c>
      <c r="P118" s="33">
        <f t="shared" si="40"/>
        <v>5.0716424965529229E-2</v>
      </c>
      <c r="Q118" s="33">
        <f t="shared" si="41"/>
        <v>2.8564650403951012E-2</v>
      </c>
      <c r="S118" s="174">
        <f t="shared" si="51"/>
        <v>-0.21178441465867798</v>
      </c>
      <c r="T118" s="174">
        <f t="shared" si="52"/>
        <v>0.12474037649612862</v>
      </c>
      <c r="U118" s="174">
        <f t="shared" si="53"/>
        <v>-1.3337909228641615E-2</v>
      </c>
      <c r="V118" s="174">
        <f t="shared" si="54"/>
        <v>2.4712440673676464E-2</v>
      </c>
      <c r="W118" s="174">
        <f t="shared" si="55"/>
        <v>5.0716424965529229E-2</v>
      </c>
      <c r="X118" s="174">
        <f t="shared" si="56"/>
        <v>2.4953081751985243E-2</v>
      </c>
      <c r="Z118" s="33">
        <f t="shared" si="42"/>
        <v>0.38099341368212264</v>
      </c>
      <c r="AA118" s="60" t="str">
        <f t="shared" si="43"/>
        <v>Lab</v>
      </c>
      <c r="AB118" s="33">
        <f t="shared" si="44"/>
        <v>4.2995868073435584E-2</v>
      </c>
      <c r="AC118" s="33">
        <f t="shared" si="45"/>
        <v>0.33799754560868706</v>
      </c>
      <c r="AD118" s="60" t="str">
        <f t="shared" si="46"/>
        <v>Con</v>
      </c>
      <c r="AF118" s="20" t="s">
        <v>1</v>
      </c>
      <c r="AG118" s="151" t="str">
        <f t="shared" si="47"/>
        <v>Lab</v>
      </c>
      <c r="AH118" s="149" t="str">
        <f t="shared" si="48"/>
        <v>Gain from</v>
      </c>
      <c r="AI118" s="149" t="str">
        <f t="shared" si="49"/>
        <v>Con</v>
      </c>
      <c r="AK118" s="33">
        <v>0.54978196026736503</v>
      </c>
      <c r="AL118" s="33">
        <v>0.25625303718599401</v>
      </c>
      <c r="AM118" s="33">
        <v>0.15095413853483899</v>
      </c>
      <c r="AN118" s="33">
        <v>3.9399295359836203E-2</v>
      </c>
      <c r="AO118" s="33">
        <v>0</v>
      </c>
      <c r="AP118" s="86">
        <f t="shared" si="50"/>
        <v>3.6115686519657686E-3</v>
      </c>
    </row>
    <row r="119" spans="1:42" ht="19.95" customHeight="1">
      <c r="A119" s="132" t="s">
        <v>139</v>
      </c>
      <c r="B119" s="20" t="s">
        <v>131</v>
      </c>
      <c r="C119" s="20" t="s">
        <v>21</v>
      </c>
      <c r="D119" s="170">
        <f>('Eng19'!D119+'Eng19'!AD119+'Eng19'!AS119)+('Eng19'!E119+'Eng19'!AE119+'Eng19'!AT119)</f>
        <v>13103.036536480446</v>
      </c>
      <c r="E119" s="170">
        <f>('Eng19'!F119+'Eng19'!AF119+'Eng19'!AU119)+'Eng19'!G119+'Eng19'!AG119+'Eng19'!AV119</f>
        <v>11281.995160473285</v>
      </c>
      <c r="F119" s="170">
        <f>('Eng19'!H119+'Eng19'!AH119+'Eng19'!AW119)+('Eng19'!I119+'Eng19'!AI119+'Eng19'!AX119)</f>
        <v>19498.303918623649</v>
      </c>
      <c r="G119" s="170">
        <f>('Eng19'!J119+'Eng19'!AJ119+'Eng19'!AY119)+('Eng19'!AZ119+'Eng19'!AK119+'Eng19'!K119)</f>
        <v>1762.1881596358212</v>
      </c>
      <c r="H119" s="170">
        <f>('Eng19'!L119+'Eng19'!AL119+'Eng19'!BA119)+('Eng19'!BB119+'Eng19'!AM119+'Eng19'!M119)</f>
        <v>3089.3596890730032</v>
      </c>
      <c r="I119" s="170">
        <f>('Eng19'!N119+'Eng19'!AN119+'Eng19'!BC119)+('Eng19'!BD119+'Eng19'!AO119+'Eng19'!O119)</f>
        <v>1266.9100034466694</v>
      </c>
      <c r="J119" s="188">
        <f t="shared" si="35"/>
        <v>50001.793467732874</v>
      </c>
      <c r="L119" s="33">
        <f t="shared" si="36"/>
        <v>0.26205133111747458</v>
      </c>
      <c r="M119" s="33">
        <f t="shared" si="37"/>
        <v>0.22563180994205287</v>
      </c>
      <c r="N119" s="33">
        <f t="shared" si="38"/>
        <v>0.38995209104261996</v>
      </c>
      <c r="O119" s="33">
        <f t="shared" si="39"/>
        <v>3.5242499067018374E-2</v>
      </c>
      <c r="P119" s="33">
        <f t="shared" si="40"/>
        <v>6.1784977594186233E-2</v>
      </c>
      <c r="Q119" s="33">
        <f t="shared" si="41"/>
        <v>2.533729123664796E-2</v>
      </c>
      <c r="S119" s="174">
        <f t="shared" si="51"/>
        <v>-0.16174795691317839</v>
      </c>
      <c r="T119" s="174">
        <f t="shared" si="52"/>
        <v>0.10229117060959587</v>
      </c>
      <c r="U119" s="174">
        <f t="shared" si="53"/>
        <v>-2.2274119088838029E-2</v>
      </c>
      <c r="V119" s="174">
        <f t="shared" si="54"/>
        <v>1.9761159644337674E-2</v>
      </c>
      <c r="W119" s="174">
        <f t="shared" si="55"/>
        <v>4.0679521781387229E-2</v>
      </c>
      <c r="X119" s="174">
        <f t="shared" si="56"/>
        <v>2.1290223966695606E-2</v>
      </c>
      <c r="Z119" s="33">
        <f t="shared" si="42"/>
        <v>0.38995209104261996</v>
      </c>
      <c r="AA119" s="60" t="str">
        <f t="shared" si="43"/>
        <v>LD</v>
      </c>
      <c r="AB119" s="33">
        <f t="shared" si="44"/>
        <v>0.12790075992514538</v>
      </c>
      <c r="AC119" s="33">
        <f t="shared" si="45"/>
        <v>0.26205133111747458</v>
      </c>
      <c r="AD119" s="60" t="str">
        <f t="shared" si="46"/>
        <v>Con</v>
      </c>
      <c r="AF119" s="20" t="s">
        <v>1</v>
      </c>
      <c r="AG119" s="151" t="str">
        <f t="shared" si="47"/>
        <v>LD</v>
      </c>
      <c r="AH119" s="149" t="str">
        <f t="shared" si="48"/>
        <v>Gain from</v>
      </c>
      <c r="AI119" s="149" t="str">
        <f t="shared" si="49"/>
        <v>Con</v>
      </c>
      <c r="AK119" s="33">
        <v>0.42379928803065298</v>
      </c>
      <c r="AL119" s="33">
        <v>0.12334063933245699</v>
      </c>
      <c r="AM119" s="33">
        <v>0.41222621013145799</v>
      </c>
      <c r="AN119" s="33">
        <v>1.54813394226807E-2</v>
      </c>
      <c r="AO119" s="33">
        <v>2.1105455812799E-2</v>
      </c>
      <c r="AP119" s="86">
        <f t="shared" si="50"/>
        <v>4.0470672699523536E-3</v>
      </c>
    </row>
    <row r="120" spans="1:42" ht="19.95" customHeight="1">
      <c r="A120" s="132" t="s">
        <v>140</v>
      </c>
      <c r="B120" s="20" t="s">
        <v>131</v>
      </c>
      <c r="C120" s="20" t="s">
        <v>21</v>
      </c>
      <c r="D120" s="170">
        <f>('Eng19'!D120+'Eng19'!AD120+'Eng19'!AS120)+('Eng19'!E120+'Eng19'!AE120+'Eng19'!AT120)</f>
        <v>14986.234496379517</v>
      </c>
      <c r="E120" s="170">
        <f>('Eng19'!F120+'Eng19'!AF120+'Eng19'!AU120)+'Eng19'!G120+'Eng19'!AG120+'Eng19'!AV120</f>
        <v>23406.14525676562</v>
      </c>
      <c r="F120" s="170">
        <f>('Eng19'!H120+'Eng19'!AH120+'Eng19'!AW120)+('Eng19'!I120+'Eng19'!AI120+'Eng19'!AX120)</f>
        <v>11821.58560228989</v>
      </c>
      <c r="G120" s="170">
        <f>('Eng19'!J120+'Eng19'!AJ120+'Eng19'!AY120)+('Eng19'!AZ120+'Eng19'!AK120+'Eng19'!K120)</f>
        <v>1456.9274106250193</v>
      </c>
      <c r="H120" s="170">
        <f>('Eng19'!L120+'Eng19'!AL120+'Eng19'!BA120)+('Eng19'!BB120+'Eng19'!AM120+'Eng19'!M120)</f>
        <v>2550.2920040899644</v>
      </c>
      <c r="I120" s="170">
        <f>('Eng19'!N120+'Eng19'!AN120+'Eng19'!BC120)+('Eng19'!BD120+'Eng19'!AO120+'Eng19'!O120)</f>
        <v>1642.14808783495</v>
      </c>
      <c r="J120" s="188">
        <f t="shared" si="35"/>
        <v>55863.332857984948</v>
      </c>
      <c r="L120" s="33">
        <f t="shared" si="36"/>
        <v>0.26826602942716166</v>
      </c>
      <c r="M120" s="33">
        <f t="shared" si="37"/>
        <v>0.41898941683748842</v>
      </c>
      <c r="N120" s="33">
        <f t="shared" si="38"/>
        <v>0.21161618896499737</v>
      </c>
      <c r="O120" s="33">
        <f t="shared" si="39"/>
        <v>2.6080209255126285E-2</v>
      </c>
      <c r="P120" s="33">
        <f t="shared" si="40"/>
        <v>4.5652342486855992E-2</v>
      </c>
      <c r="Q120" s="33">
        <f t="shared" si="41"/>
        <v>2.9395813028370469E-2</v>
      </c>
      <c r="S120" s="174">
        <f t="shared" si="51"/>
        <v>-0.16766991682275134</v>
      </c>
      <c r="T120" s="174">
        <f t="shared" si="52"/>
        <v>0.10279762685363142</v>
      </c>
      <c r="U120" s="174">
        <f t="shared" si="53"/>
        <v>-1.8123495999113642E-2</v>
      </c>
      <c r="V120" s="174">
        <f t="shared" si="54"/>
        <v>2.0375552997810634E-2</v>
      </c>
      <c r="W120" s="174">
        <f t="shared" si="55"/>
        <v>4.1832804434287822E-2</v>
      </c>
      <c r="X120" s="174">
        <f t="shared" si="56"/>
        <v>2.0787428536135303E-2</v>
      </c>
      <c r="Z120" s="33">
        <f t="shared" si="42"/>
        <v>0.41898941683748842</v>
      </c>
      <c r="AA120" s="60" t="str">
        <f t="shared" si="43"/>
        <v>Lab</v>
      </c>
      <c r="AB120" s="33">
        <f t="shared" si="44"/>
        <v>0.15072338741032676</v>
      </c>
      <c r="AC120" s="33">
        <f t="shared" si="45"/>
        <v>0.26826602942716166</v>
      </c>
      <c r="AD120" s="60" t="str">
        <f t="shared" si="46"/>
        <v>Con</v>
      </c>
      <c r="AF120" s="20" t="s">
        <v>1</v>
      </c>
      <c r="AG120" s="151" t="str">
        <f t="shared" si="47"/>
        <v>Lab</v>
      </c>
      <c r="AH120" s="149" t="str">
        <f t="shared" si="48"/>
        <v>Gain from</v>
      </c>
      <c r="AI120" s="149" t="str">
        <f t="shared" si="49"/>
        <v>Con</v>
      </c>
      <c r="AK120" s="33">
        <v>0.435935946249913</v>
      </c>
      <c r="AL120" s="33">
        <v>0.316191789983857</v>
      </c>
      <c r="AM120" s="33">
        <v>0.22973968496411101</v>
      </c>
      <c r="AN120" s="33">
        <v>5.7046562573156503E-3</v>
      </c>
      <c r="AO120" s="33">
        <v>3.8195380525681698E-3</v>
      </c>
      <c r="AP120" s="86">
        <f t="shared" si="50"/>
        <v>8.608384492235166E-3</v>
      </c>
    </row>
    <row r="121" spans="1:42" ht="19.95" customHeight="1">
      <c r="A121" s="132" t="s">
        <v>141</v>
      </c>
      <c r="B121" s="20" t="s">
        <v>131</v>
      </c>
      <c r="C121" s="20" t="s">
        <v>21</v>
      </c>
      <c r="D121" s="170">
        <f>('Eng19'!D121+'Eng19'!AD121+'Eng19'!AS121)+('Eng19'!E121+'Eng19'!AE121+'Eng19'!AT121)</f>
        <v>16314.405287444328</v>
      </c>
      <c r="E121" s="170">
        <f>('Eng19'!F121+'Eng19'!AF121+'Eng19'!AU121)+'Eng19'!G121+'Eng19'!AG121+'Eng19'!AV121</f>
        <v>31006.699685784213</v>
      </c>
      <c r="F121" s="170">
        <f>('Eng19'!H121+'Eng19'!AH121+'Eng19'!AW121)+('Eng19'!I121+'Eng19'!AI121+'Eng19'!AX121)</f>
        <v>2828.841231985914</v>
      </c>
      <c r="G121" s="170">
        <f>('Eng19'!J121+'Eng19'!AJ121+'Eng19'!AY121)+('Eng19'!AZ121+'Eng19'!AK121+'Eng19'!K121)</f>
        <v>1333.5410348806386</v>
      </c>
      <c r="H121" s="170">
        <f>('Eng19'!L121+'Eng19'!AL121+'Eng19'!BA121)+('Eng19'!BB121+'Eng19'!AM121+'Eng19'!M121)</f>
        <v>2496.9329597466249</v>
      </c>
      <c r="I121" s="170">
        <f>('Eng19'!N121+'Eng19'!AN121+'Eng19'!BC121)+('Eng19'!BD121+'Eng19'!AO121+'Eng19'!O121)</f>
        <v>1212.2515430775159</v>
      </c>
      <c r="J121" s="188">
        <f t="shared" si="35"/>
        <v>55192.671742919236</v>
      </c>
      <c r="L121" s="33">
        <f t="shared" si="36"/>
        <v>0.29559006245312508</v>
      </c>
      <c r="M121" s="33">
        <f t="shared" si="37"/>
        <v>0.56179015631295504</v>
      </c>
      <c r="N121" s="33">
        <f t="shared" si="38"/>
        <v>5.1253928151228353E-2</v>
      </c>
      <c r="O121" s="33">
        <f t="shared" si="39"/>
        <v>2.4161559728293473E-2</v>
      </c>
      <c r="P121" s="33">
        <f t="shared" si="40"/>
        <v>4.5240298773305182E-2</v>
      </c>
      <c r="Q121" s="33">
        <f t="shared" si="41"/>
        <v>2.1963994581092872E-2</v>
      </c>
      <c r="S121" s="174">
        <f t="shared" si="51"/>
        <v>-0.18500723856067791</v>
      </c>
      <c r="T121" s="174">
        <f t="shared" si="52"/>
        <v>0.10511966083002006</v>
      </c>
      <c r="U121" s="174">
        <f t="shared" si="53"/>
        <v>-5.0430131499089453E-3</v>
      </c>
      <c r="V121" s="174">
        <f t="shared" si="54"/>
        <v>2.0872304861515853E-2</v>
      </c>
      <c r="W121" s="174">
        <f t="shared" si="55"/>
        <v>4.2841286907599495E-2</v>
      </c>
      <c r="X121" s="174">
        <f t="shared" si="56"/>
        <v>2.1216999111451463E-2</v>
      </c>
      <c r="Z121" s="33">
        <f t="shared" si="42"/>
        <v>0.56179015631295504</v>
      </c>
      <c r="AA121" s="60" t="str">
        <f t="shared" si="43"/>
        <v>Lab</v>
      </c>
      <c r="AB121" s="33">
        <f t="shared" si="44"/>
        <v>0.26620009385982996</v>
      </c>
      <c r="AC121" s="33">
        <f t="shared" si="45"/>
        <v>0.29559006245312508</v>
      </c>
      <c r="AD121" s="60" t="str">
        <f t="shared" si="46"/>
        <v>Con</v>
      </c>
      <c r="AF121" s="20" t="s">
        <v>1</v>
      </c>
      <c r="AG121" s="151" t="str">
        <f t="shared" si="47"/>
        <v>Lab</v>
      </c>
      <c r="AH121" s="149" t="str">
        <f t="shared" si="48"/>
        <v>Gain from</v>
      </c>
      <c r="AI121" s="149" t="str">
        <f t="shared" si="49"/>
        <v>Con</v>
      </c>
      <c r="AK121" s="33">
        <v>0.48059730101380299</v>
      </c>
      <c r="AL121" s="33">
        <v>0.45667049548293498</v>
      </c>
      <c r="AM121" s="33">
        <v>5.6296941301137299E-2</v>
      </c>
      <c r="AN121" s="33">
        <v>3.2892548667776199E-3</v>
      </c>
      <c r="AO121" s="33">
        <v>2.3990118657056898E-3</v>
      </c>
      <c r="AP121" s="86">
        <f t="shared" si="50"/>
        <v>7.4699546964140939E-4</v>
      </c>
    </row>
    <row r="122" spans="1:42" ht="19.95" customHeight="1">
      <c r="A122" s="132" t="s">
        <v>142</v>
      </c>
      <c r="B122" s="20" t="s">
        <v>131</v>
      </c>
      <c r="C122" s="20" t="s">
        <v>21</v>
      </c>
      <c r="D122" s="170">
        <f>('Eng19'!D122+'Eng19'!AD122+'Eng19'!AS122)+('Eng19'!E122+'Eng19'!AE122+'Eng19'!AT122)</f>
        <v>16110.338026993495</v>
      </c>
      <c r="E122" s="170">
        <f>('Eng19'!F122+'Eng19'!AF122+'Eng19'!AU122)+'Eng19'!G122+'Eng19'!AG122+'Eng19'!AV122</f>
        <v>27329.125747994316</v>
      </c>
      <c r="F122" s="170">
        <f>('Eng19'!H122+'Eng19'!AH122+'Eng19'!AW122)+('Eng19'!I122+'Eng19'!AI122+'Eng19'!AX122)</f>
        <v>5301.3953658783312</v>
      </c>
      <c r="G122" s="170">
        <f>('Eng19'!J122+'Eng19'!AJ122+'Eng19'!AY122)+('Eng19'!AZ122+'Eng19'!AK122+'Eng19'!K122)</f>
        <v>2311.611596156009</v>
      </c>
      <c r="H122" s="170">
        <f>('Eng19'!L122+'Eng19'!AL122+'Eng19'!BA122)+('Eng19'!BB122+'Eng19'!AM122+'Eng19'!M122)</f>
        <v>2389.884025730958</v>
      </c>
      <c r="I122" s="170">
        <f>('Eng19'!N122+'Eng19'!AN122+'Eng19'!BC122)+('Eng19'!BD122+'Eng19'!AO122+'Eng19'!O122)</f>
        <v>1238.0754106326704</v>
      </c>
      <c r="J122" s="188">
        <f t="shared" si="35"/>
        <v>54680.430173385772</v>
      </c>
      <c r="L122" s="33">
        <f t="shared" si="36"/>
        <v>0.29462712666870655</v>
      </c>
      <c r="M122" s="33">
        <f t="shared" si="37"/>
        <v>0.49979719730325078</v>
      </c>
      <c r="N122" s="33">
        <f t="shared" si="38"/>
        <v>9.6952334666500897E-2</v>
      </c>
      <c r="O122" s="33">
        <f t="shared" si="39"/>
        <v>4.2274934356334379E-2</v>
      </c>
      <c r="P122" s="33">
        <f t="shared" si="40"/>
        <v>4.3706386693610356E-2</v>
      </c>
      <c r="Q122" s="33">
        <f t="shared" si="41"/>
        <v>2.264202031159715E-2</v>
      </c>
      <c r="S122" s="174">
        <f t="shared" si="51"/>
        <v>-0.18460913215133345</v>
      </c>
      <c r="T122" s="174">
        <f t="shared" si="52"/>
        <v>0.10749872719049081</v>
      </c>
      <c r="U122" s="174">
        <f t="shared" si="53"/>
        <v>-9.3967219259400991E-3</v>
      </c>
      <c r="V122" s="174">
        <f t="shared" si="54"/>
        <v>2.1296680295598877E-2</v>
      </c>
      <c r="W122" s="174">
        <f t="shared" si="55"/>
        <v>4.3706386693610356E-2</v>
      </c>
      <c r="X122" s="174">
        <f t="shared" si="56"/>
        <v>2.1504059897573619E-2</v>
      </c>
      <c r="Z122" s="33">
        <f t="shared" si="42"/>
        <v>0.49979719730325078</v>
      </c>
      <c r="AA122" s="60" t="str">
        <f t="shared" si="43"/>
        <v>Lab</v>
      </c>
      <c r="AB122" s="33">
        <f t="shared" si="44"/>
        <v>0.20517007063454423</v>
      </c>
      <c r="AC122" s="33">
        <f t="shared" si="45"/>
        <v>0.29462712666870655</v>
      </c>
      <c r="AD122" s="60" t="str">
        <f t="shared" si="46"/>
        <v>Con</v>
      </c>
      <c r="AF122" s="20" t="s">
        <v>1</v>
      </c>
      <c r="AG122" s="151" t="str">
        <f t="shared" si="47"/>
        <v>Lab</v>
      </c>
      <c r="AH122" s="149" t="str">
        <f t="shared" si="48"/>
        <v>Gain from</v>
      </c>
      <c r="AI122" s="149" t="str">
        <f t="shared" si="49"/>
        <v>Con</v>
      </c>
      <c r="AK122" s="33">
        <v>0.47923625882004001</v>
      </c>
      <c r="AL122" s="33">
        <v>0.39229847011275998</v>
      </c>
      <c r="AM122" s="33">
        <v>0.106349056592441</v>
      </c>
      <c r="AN122" s="33">
        <v>2.0978254060735502E-2</v>
      </c>
      <c r="AO122" s="33">
        <v>0</v>
      </c>
      <c r="AP122" s="86">
        <f t="shared" si="50"/>
        <v>1.1379604140235311E-3</v>
      </c>
    </row>
    <row r="123" spans="1:42" ht="19.95" customHeight="1">
      <c r="A123" s="132" t="s">
        <v>143</v>
      </c>
      <c r="B123" s="20" t="s">
        <v>131</v>
      </c>
      <c r="C123" s="20" t="s">
        <v>21</v>
      </c>
      <c r="D123" s="170">
        <f>('Eng19'!D123+'Eng19'!AD123+'Eng19'!AS123)+('Eng19'!E123+'Eng19'!AE123+'Eng19'!AT123)</f>
        <v>13629.934048446963</v>
      </c>
      <c r="E123" s="170">
        <f>('Eng19'!F123+'Eng19'!AF123+'Eng19'!AU123)+'Eng19'!G123+'Eng19'!AG123+'Eng19'!AV123</f>
        <v>19501.049041949816</v>
      </c>
      <c r="F123" s="170">
        <f>('Eng19'!H123+'Eng19'!AH123+'Eng19'!AW123)+('Eng19'!I123+'Eng19'!AI123+'Eng19'!AX123)</f>
        <v>13428.015599170853</v>
      </c>
      <c r="G123" s="170">
        <f>('Eng19'!J123+'Eng19'!AJ123+'Eng19'!AY123)+('Eng19'!AZ123+'Eng19'!AK123+'Eng19'!K123)</f>
        <v>1933.5397033361396</v>
      </c>
      <c r="H123" s="170">
        <f>('Eng19'!L123+'Eng19'!AL123+'Eng19'!BA123)+('Eng19'!BB123+'Eng19'!AM123+'Eng19'!M123)</f>
        <v>2185.1447767876793</v>
      </c>
      <c r="I123" s="170">
        <f>('Eng19'!N123+'Eng19'!AN123+'Eng19'!BC123)+('Eng19'!BD123+'Eng19'!AO123+'Eng19'!O123)</f>
        <v>1296.2963327071543</v>
      </c>
      <c r="J123" s="188">
        <f t="shared" si="35"/>
        <v>51973.979502398608</v>
      </c>
      <c r="L123" s="33">
        <f t="shared" si="36"/>
        <v>0.26224534236055447</v>
      </c>
      <c r="M123" s="33">
        <f t="shared" si="37"/>
        <v>0.3752079257477261</v>
      </c>
      <c r="N123" s="33">
        <f t="shared" si="38"/>
        <v>0.25836035123212275</v>
      </c>
      <c r="O123" s="33">
        <f t="shared" si="39"/>
        <v>3.7202071533639372E-2</v>
      </c>
      <c r="P123" s="33">
        <f t="shared" si="40"/>
        <v>4.2043053037469157E-2</v>
      </c>
      <c r="Q123" s="33">
        <f t="shared" si="41"/>
        <v>2.4941256088488087E-2</v>
      </c>
      <c r="S123" s="174">
        <f t="shared" si="51"/>
        <v>-0.16419789794213052</v>
      </c>
      <c r="T123" s="174">
        <f t="shared" si="52"/>
        <v>0.10082883521854108</v>
      </c>
      <c r="U123" s="174">
        <f t="shared" si="53"/>
        <v>-1.7822668633388272E-2</v>
      </c>
      <c r="V123" s="174">
        <f t="shared" si="54"/>
        <v>1.9966514608071771E-2</v>
      </c>
      <c r="W123" s="174">
        <f t="shared" si="55"/>
        <v>4.0996613060106497E-2</v>
      </c>
      <c r="X123" s="174">
        <f t="shared" si="56"/>
        <v>2.0228603688799376E-2</v>
      </c>
      <c r="Z123" s="33">
        <f t="shared" si="42"/>
        <v>0.3752079257477261</v>
      </c>
      <c r="AA123" s="60" t="str">
        <f t="shared" si="43"/>
        <v>Lab</v>
      </c>
      <c r="AB123" s="33">
        <f t="shared" si="44"/>
        <v>0.11296258338717163</v>
      </c>
      <c r="AC123" s="33">
        <f t="shared" si="45"/>
        <v>0.26224534236055447</v>
      </c>
      <c r="AD123" s="60" t="str">
        <f t="shared" si="46"/>
        <v>Con</v>
      </c>
      <c r="AF123" s="20" t="s">
        <v>1</v>
      </c>
      <c r="AG123" s="151" t="str">
        <f t="shared" si="47"/>
        <v>Lab</v>
      </c>
      <c r="AH123" s="149" t="str">
        <f t="shared" si="48"/>
        <v>Gain from</v>
      </c>
      <c r="AI123" s="149" t="str">
        <f t="shared" si="49"/>
        <v>Con</v>
      </c>
      <c r="AK123" s="33">
        <v>0.42644324030268499</v>
      </c>
      <c r="AL123" s="33">
        <v>0.27437909052918502</v>
      </c>
      <c r="AM123" s="33">
        <v>0.27618301986551103</v>
      </c>
      <c r="AN123" s="33">
        <v>1.7235556925567601E-2</v>
      </c>
      <c r="AO123" s="33">
        <v>1.0464399773626599E-3</v>
      </c>
      <c r="AP123" s="86">
        <f t="shared" si="50"/>
        <v>4.7126523996887104E-3</v>
      </c>
    </row>
    <row r="124" spans="1:42" ht="19.95" customHeight="1">
      <c r="A124" s="132" t="s">
        <v>144</v>
      </c>
      <c r="B124" s="20" t="s">
        <v>131</v>
      </c>
      <c r="C124" s="20" t="s">
        <v>21</v>
      </c>
      <c r="D124" s="170">
        <f>('Eng19'!D124+'Eng19'!AD124+'Eng19'!AS124)+('Eng19'!E124+'Eng19'!AE124+'Eng19'!AT124)</f>
        <v>13475.850529919002</v>
      </c>
      <c r="E124" s="170">
        <f>('Eng19'!F124+'Eng19'!AF124+'Eng19'!AU124)+'Eng19'!G124+'Eng19'!AG124+'Eng19'!AV124</f>
        <v>27820.707147509445</v>
      </c>
      <c r="F124" s="170">
        <f>('Eng19'!H124+'Eng19'!AH124+'Eng19'!AW124)+('Eng19'!I124+'Eng19'!AI124+'Eng19'!AX124)</f>
        <v>3276.093052223116</v>
      </c>
      <c r="G124" s="170">
        <f>('Eng19'!J124+'Eng19'!AJ124+'Eng19'!AY124)+('Eng19'!AZ124+'Eng19'!AK124+'Eng19'!K124)</f>
        <v>2164.9158803226364</v>
      </c>
      <c r="H124" s="170">
        <f>('Eng19'!L124+'Eng19'!AL124+'Eng19'!BA124)+('Eng19'!BB124+'Eng19'!AM124+'Eng19'!M124)</f>
        <v>2842.9337187453934</v>
      </c>
      <c r="I124" s="170">
        <f>('Eng19'!N124+'Eng19'!AN124+'Eng19'!BC124)+('Eng19'!BD124+'Eng19'!AO124+'Eng19'!O124)</f>
        <v>1061.7627307425612</v>
      </c>
      <c r="J124" s="188">
        <f t="shared" si="35"/>
        <v>50642.263059462159</v>
      </c>
      <c r="L124" s="33">
        <f t="shared" si="36"/>
        <v>0.26609890071650605</v>
      </c>
      <c r="M124" s="33">
        <f t="shared" si="37"/>
        <v>0.54935750234628067</v>
      </c>
      <c r="N124" s="33">
        <f t="shared" si="38"/>
        <v>6.4690889670085558E-2</v>
      </c>
      <c r="O124" s="33">
        <f t="shared" si="39"/>
        <v>4.2749193056018785E-2</v>
      </c>
      <c r="P124" s="33">
        <f t="shared" si="40"/>
        <v>5.6137572592428034E-2</v>
      </c>
      <c r="Q124" s="33">
        <f t="shared" si="41"/>
        <v>2.0965941618680844E-2</v>
      </c>
      <c r="S124" s="174">
        <f t="shared" si="51"/>
        <v>-0.16478623587630498</v>
      </c>
      <c r="T124" s="174">
        <f t="shared" si="52"/>
        <v>9.4017339622027685E-2</v>
      </c>
      <c r="U124" s="174">
        <f t="shared" si="53"/>
        <v>-6.9575990166602375E-3</v>
      </c>
      <c r="V124" s="174">
        <f t="shared" si="54"/>
        <v>1.8760956906815184E-2</v>
      </c>
      <c r="W124" s="174">
        <f t="shared" si="55"/>
        <v>3.8808606956697231E-2</v>
      </c>
      <c r="X124" s="174">
        <f t="shared" si="56"/>
        <v>2.015693140742511E-2</v>
      </c>
      <c r="Z124" s="33">
        <f t="shared" si="42"/>
        <v>0.54935750234628067</v>
      </c>
      <c r="AA124" s="60" t="str">
        <f t="shared" si="43"/>
        <v>Lab</v>
      </c>
      <c r="AB124" s="33">
        <f t="shared" si="44"/>
        <v>0.28325860162977462</v>
      </c>
      <c r="AC124" s="33">
        <f t="shared" si="45"/>
        <v>0.26609890071650605</v>
      </c>
      <c r="AD124" s="60" t="str">
        <f t="shared" si="46"/>
        <v>Con</v>
      </c>
      <c r="AF124" s="20" t="s">
        <v>2</v>
      </c>
      <c r="AG124" s="151" t="str">
        <f t="shared" si="47"/>
        <v>Lab</v>
      </c>
      <c r="AH124" s="149" t="str">
        <f t="shared" si="48"/>
        <v>Hold</v>
      </c>
      <c r="AI124" s="149" t="str">
        <f t="shared" si="49"/>
        <v/>
      </c>
      <c r="AK124" s="33">
        <v>0.43088513659281102</v>
      </c>
      <c r="AL124" s="33">
        <v>0.45534016272425298</v>
      </c>
      <c r="AM124" s="33">
        <v>7.1648488686745795E-2</v>
      </c>
      <c r="AN124" s="33">
        <v>2.39882361492036E-2</v>
      </c>
      <c r="AO124" s="33">
        <v>1.73289656357308E-2</v>
      </c>
      <c r="AP124" s="86">
        <f t="shared" si="50"/>
        <v>8.0901021125573402E-4</v>
      </c>
    </row>
    <row r="125" spans="1:42" ht="19.95" customHeight="1">
      <c r="A125" s="132" t="s">
        <v>145</v>
      </c>
      <c r="B125" s="20" t="s">
        <v>131</v>
      </c>
      <c r="C125" s="20" t="s">
        <v>21</v>
      </c>
      <c r="D125" s="170">
        <f>('Eng19'!D125+'Eng19'!AD125+'Eng19'!AS125)+('Eng19'!E125+'Eng19'!AE125+'Eng19'!AT125)</f>
        <v>16820.460751202685</v>
      </c>
      <c r="E125" s="170">
        <f>('Eng19'!F125+'Eng19'!AF125+'Eng19'!AU125)+'Eng19'!G125+'Eng19'!AG125+'Eng19'!AV125</f>
        <v>20940.65433356868</v>
      </c>
      <c r="F125" s="170">
        <f>('Eng19'!H125+'Eng19'!AH125+'Eng19'!AW125)+('Eng19'!I125+'Eng19'!AI125+'Eng19'!AX125)</f>
        <v>6256.3128531533876</v>
      </c>
      <c r="G125" s="170">
        <f>('Eng19'!J125+'Eng19'!AJ125+'Eng19'!AY125)+('Eng19'!AZ125+'Eng19'!AK125+'Eng19'!K125)</f>
        <v>2770.6872544151843</v>
      </c>
      <c r="H125" s="170">
        <f>('Eng19'!L125+'Eng19'!AL125+'Eng19'!BA125)+('Eng19'!BB125+'Eng19'!AM125+'Eng19'!M125)</f>
        <v>2549.25919735854</v>
      </c>
      <c r="I125" s="170">
        <f>('Eng19'!N125+'Eng19'!AN125+'Eng19'!BC125)+('Eng19'!BD125+'Eng19'!AO125+'Eng19'!O125)</f>
        <v>1606.9893640751011</v>
      </c>
      <c r="J125" s="188">
        <f t="shared" si="35"/>
        <v>50944.363753773578</v>
      </c>
      <c r="L125" s="33">
        <f t="shared" si="36"/>
        <v>0.33017314403022163</v>
      </c>
      <c r="M125" s="33">
        <f t="shared" si="37"/>
        <v>0.41104948203455682</v>
      </c>
      <c r="N125" s="33">
        <f t="shared" si="38"/>
        <v>0.12280677178326654</v>
      </c>
      <c r="O125" s="33">
        <f t="shared" si="39"/>
        <v>5.4386531703616625E-2</v>
      </c>
      <c r="P125" s="33">
        <f t="shared" si="40"/>
        <v>5.0040063502995655E-2</v>
      </c>
      <c r="Q125" s="33">
        <f t="shared" si="41"/>
        <v>3.1544006945342748E-2</v>
      </c>
      <c r="S125" s="174">
        <f t="shared" si="51"/>
        <v>-0.20684108459303835</v>
      </c>
      <c r="T125" s="174">
        <f t="shared" si="52"/>
        <v>0.12121729721934582</v>
      </c>
      <c r="U125" s="174">
        <f t="shared" si="53"/>
        <v>-1.1959198636859458E-2</v>
      </c>
      <c r="V125" s="174">
        <f t="shared" si="54"/>
        <v>2.4003927496392127E-2</v>
      </c>
      <c r="W125" s="174">
        <f t="shared" si="55"/>
        <v>4.9288258590857545E-2</v>
      </c>
      <c r="X125" s="174">
        <f t="shared" si="56"/>
        <v>2.4290799923302395E-2</v>
      </c>
      <c r="Z125" s="33">
        <f t="shared" si="42"/>
        <v>0.41104948203455682</v>
      </c>
      <c r="AA125" s="60" t="str">
        <f t="shared" si="43"/>
        <v>Lab</v>
      </c>
      <c r="AB125" s="33">
        <f t="shared" si="44"/>
        <v>8.0876338004335191E-2</v>
      </c>
      <c r="AC125" s="33">
        <f t="shared" si="45"/>
        <v>0.33017314403022163</v>
      </c>
      <c r="AD125" s="60" t="str">
        <f t="shared" si="46"/>
        <v>Con</v>
      </c>
      <c r="AF125" s="20" t="s">
        <v>1</v>
      </c>
      <c r="AG125" s="151" t="str">
        <f t="shared" si="47"/>
        <v>Lab</v>
      </c>
      <c r="AH125" s="149" t="str">
        <f t="shared" si="48"/>
        <v>Gain from</v>
      </c>
      <c r="AI125" s="149" t="str">
        <f t="shared" si="49"/>
        <v>Con</v>
      </c>
      <c r="AK125" s="33">
        <v>0.53701422862325998</v>
      </c>
      <c r="AL125" s="33">
        <v>0.289832184815211</v>
      </c>
      <c r="AM125" s="33">
        <v>0.134765970420126</v>
      </c>
      <c r="AN125" s="33">
        <v>3.0382604207224499E-2</v>
      </c>
      <c r="AO125" s="33">
        <v>7.5180491213810996E-4</v>
      </c>
      <c r="AP125" s="86">
        <f t="shared" si="50"/>
        <v>7.2532070220403533E-3</v>
      </c>
    </row>
    <row r="126" spans="1:42" ht="19.95" customHeight="1">
      <c r="A126" s="132" t="s">
        <v>146</v>
      </c>
      <c r="B126" s="20" t="s">
        <v>131</v>
      </c>
      <c r="C126" s="20" t="s">
        <v>21</v>
      </c>
      <c r="D126" s="170">
        <f>('Eng19'!D126+'Eng19'!AD126+'Eng19'!AS126)+('Eng19'!E126+'Eng19'!AE126+'Eng19'!AT126)</f>
        <v>5786.1581183568633</v>
      </c>
      <c r="E126" s="170">
        <f>('Eng19'!F126+'Eng19'!AF126+'Eng19'!AU126)+'Eng19'!G126+'Eng19'!AG126+'Eng19'!AV126</f>
        <v>34664.321531855669</v>
      </c>
      <c r="F126" s="170">
        <f>('Eng19'!H126+'Eng19'!AH126+'Eng19'!AW126)+('Eng19'!I126+'Eng19'!AI126+'Eng19'!AX126)</f>
        <v>2155.9182834634544</v>
      </c>
      <c r="G126" s="170">
        <f>('Eng19'!J126+'Eng19'!AJ126+'Eng19'!AY126)+('Eng19'!AZ126+'Eng19'!AK126+'Eng19'!K126)</f>
        <v>1527.4279068779381</v>
      </c>
      <c r="H126" s="170">
        <f>('Eng19'!L126+'Eng19'!AL126+'Eng19'!BA126)+('Eng19'!BB126+'Eng19'!AM126+'Eng19'!M126)</f>
        <v>1489.294136860758</v>
      </c>
      <c r="I126" s="170">
        <f>('Eng19'!N126+'Eng19'!AN126+'Eng19'!BC126)+('Eng19'!BD126+'Eng19'!AO126+'Eng19'!O126)</f>
        <v>691.09215653581828</v>
      </c>
      <c r="J126" s="188">
        <f t="shared" si="35"/>
        <v>46314.212133950496</v>
      </c>
      <c r="L126" s="33">
        <f t="shared" si="36"/>
        <v>0.12493266865086834</v>
      </c>
      <c r="M126" s="33">
        <f t="shared" si="37"/>
        <v>0.74845970458482858</v>
      </c>
      <c r="N126" s="33">
        <f t="shared" si="38"/>
        <v>4.6549820975645292E-2</v>
      </c>
      <c r="O126" s="33">
        <f t="shared" si="39"/>
        <v>3.2979680242865704E-2</v>
      </c>
      <c r="P126" s="33">
        <f t="shared" si="40"/>
        <v>3.2156309440251399E-2</v>
      </c>
      <c r="Q126" s="33">
        <f t="shared" si="41"/>
        <v>1.4921816105540857E-2</v>
      </c>
      <c r="S126" s="174">
        <f t="shared" si="51"/>
        <v>-7.5004422270171664E-2</v>
      </c>
      <c r="T126" s="174">
        <f t="shared" si="52"/>
        <v>4.2531940587857586E-2</v>
      </c>
      <c r="U126" s="174">
        <f t="shared" si="53"/>
        <v>-4.9002232183271086E-3</v>
      </c>
      <c r="V126" s="174">
        <f t="shared" si="54"/>
        <v>8.9066259679966044E-3</v>
      </c>
      <c r="W126" s="174">
        <f t="shared" si="55"/>
        <v>1.8549087474487799E-2</v>
      </c>
      <c r="X126" s="174">
        <f t="shared" si="56"/>
        <v>9.9169914581568579E-3</v>
      </c>
      <c r="Z126" s="33">
        <f t="shared" si="42"/>
        <v>0.74845970458482858</v>
      </c>
      <c r="AA126" s="60" t="str">
        <f t="shared" si="43"/>
        <v>Lab</v>
      </c>
      <c r="AB126" s="33">
        <f t="shared" si="44"/>
        <v>0.62352703593396019</v>
      </c>
      <c r="AC126" s="33">
        <f t="shared" si="45"/>
        <v>0.12493266865086834</v>
      </c>
      <c r="AD126" s="60" t="str">
        <f t="shared" si="46"/>
        <v>Con</v>
      </c>
      <c r="AF126" s="20" t="s">
        <v>2</v>
      </c>
      <c r="AG126" s="151" t="str">
        <f t="shared" si="47"/>
        <v>Lab</v>
      </c>
      <c r="AH126" s="149" t="str">
        <f t="shared" si="48"/>
        <v>Hold</v>
      </c>
      <c r="AI126" s="149" t="str">
        <f t="shared" si="49"/>
        <v/>
      </c>
      <c r="AK126" s="33">
        <v>0.19993709092104001</v>
      </c>
      <c r="AL126" s="33">
        <v>0.70592776399697099</v>
      </c>
      <c r="AM126" s="33">
        <v>5.1450044193972401E-2</v>
      </c>
      <c r="AN126" s="33">
        <v>2.40730542748691E-2</v>
      </c>
      <c r="AO126" s="33">
        <v>1.36072219657636E-2</v>
      </c>
      <c r="AP126" s="86">
        <f t="shared" si="50"/>
        <v>5.0048246473839986E-3</v>
      </c>
    </row>
    <row r="127" spans="1:42" ht="19.95" customHeight="1">
      <c r="A127" s="132" t="s">
        <v>147</v>
      </c>
      <c r="B127" s="20" t="s">
        <v>131</v>
      </c>
      <c r="C127" s="20" t="s">
        <v>21</v>
      </c>
      <c r="D127" s="170">
        <f>('Eng19'!D127+'Eng19'!AD127+'Eng19'!AS127)+('Eng19'!E127+'Eng19'!AE127+'Eng19'!AT127)</f>
        <v>12768.424404442849</v>
      </c>
      <c r="E127" s="170">
        <f>('Eng19'!F127+'Eng19'!AF127+'Eng19'!AU127)+'Eng19'!G127+'Eng19'!AG127+'Eng19'!AV127</f>
        <v>24747.734000884968</v>
      </c>
      <c r="F127" s="170">
        <f>('Eng19'!H127+'Eng19'!AH127+'Eng19'!AW127)+('Eng19'!I127+'Eng19'!AI127+'Eng19'!AX127)</f>
        <v>1135.5462436607995</v>
      </c>
      <c r="G127" s="170">
        <f>('Eng19'!J127+'Eng19'!AJ127+'Eng19'!AY127)+('Eng19'!AZ127+'Eng19'!AK127+'Eng19'!K127)</f>
        <v>1549.7197480320019</v>
      </c>
      <c r="H127" s="170">
        <f>('Eng19'!L127+'Eng19'!AL127+'Eng19'!BA127)+('Eng19'!BB127+'Eng19'!AM127+'Eng19'!M127)</f>
        <v>4880.9130953808017</v>
      </c>
      <c r="I127" s="170">
        <f>('Eng19'!N127+'Eng19'!AN127+'Eng19'!BC127)+('Eng19'!BD127+'Eng19'!AO127+'Eng19'!O127)</f>
        <v>1476.8845821534235</v>
      </c>
      <c r="J127" s="188">
        <f t="shared" si="35"/>
        <v>46559.222074554847</v>
      </c>
      <c r="L127" s="33">
        <f t="shared" si="36"/>
        <v>0.27424050135538969</v>
      </c>
      <c r="M127" s="33">
        <f t="shared" si="37"/>
        <v>0.53153237743656134</v>
      </c>
      <c r="N127" s="33">
        <f t="shared" si="38"/>
        <v>2.4389287300429115E-2</v>
      </c>
      <c r="O127" s="33">
        <f t="shared" si="39"/>
        <v>3.3284914974533945E-2</v>
      </c>
      <c r="P127" s="33">
        <f t="shared" si="40"/>
        <v>0.10483235925989144</v>
      </c>
      <c r="Q127" s="33">
        <f t="shared" si="41"/>
        <v>3.1720559673194322E-2</v>
      </c>
      <c r="S127" s="174">
        <f t="shared" si="51"/>
        <v>-0.16468761022528033</v>
      </c>
      <c r="T127" s="174">
        <f t="shared" si="52"/>
        <v>8.9982347489296344E-2</v>
      </c>
      <c r="U127" s="174">
        <f t="shared" si="53"/>
        <v>-3.3824988925145842E-3</v>
      </c>
      <c r="V127" s="174">
        <f t="shared" si="54"/>
        <v>1.8583157271378846E-2</v>
      </c>
      <c r="W127" s="174">
        <f t="shared" si="55"/>
        <v>3.674685975709914E-2</v>
      </c>
      <c r="X127" s="174">
        <f t="shared" si="56"/>
        <v>2.2757744600020453E-2</v>
      </c>
      <c r="Z127" s="33">
        <f t="shared" si="42"/>
        <v>0.53153237743656134</v>
      </c>
      <c r="AA127" s="60" t="str">
        <f t="shared" si="43"/>
        <v>Lab</v>
      </c>
      <c r="AB127" s="33">
        <f t="shared" si="44"/>
        <v>0.25729187608117166</v>
      </c>
      <c r="AC127" s="33">
        <f t="shared" si="45"/>
        <v>0.27424050135538969</v>
      </c>
      <c r="AD127" s="60" t="str">
        <f t="shared" si="46"/>
        <v>Con</v>
      </c>
      <c r="AF127" s="20" t="s">
        <v>2</v>
      </c>
      <c r="AG127" s="151" t="str">
        <f t="shared" si="47"/>
        <v>Lab</v>
      </c>
      <c r="AH127" s="149" t="str">
        <f t="shared" si="48"/>
        <v>Hold</v>
      </c>
      <c r="AI127" s="149" t="str">
        <f t="shared" si="49"/>
        <v/>
      </c>
      <c r="AK127" s="33">
        <v>0.43892811158067002</v>
      </c>
      <c r="AL127" s="33">
        <v>0.441550029947265</v>
      </c>
      <c r="AM127" s="33">
        <v>2.7771786192943699E-2</v>
      </c>
      <c r="AN127" s="33">
        <v>1.4701757703155099E-2</v>
      </c>
      <c r="AO127" s="33">
        <v>6.8085499502792302E-2</v>
      </c>
      <c r="AP127" s="86">
        <f t="shared" si="50"/>
        <v>8.9628150731738687E-3</v>
      </c>
    </row>
    <row r="128" spans="1:42" ht="19.95" customHeight="1">
      <c r="A128" s="132" t="s">
        <v>148</v>
      </c>
      <c r="B128" s="20" t="s">
        <v>131</v>
      </c>
      <c r="C128" s="20" t="s">
        <v>21</v>
      </c>
      <c r="D128" s="170">
        <f>('Eng19'!D128+'Eng19'!AD128+'Eng19'!AS128)+('Eng19'!E128+'Eng19'!AE128+'Eng19'!AT128)</f>
        <v>5396.1311123735277</v>
      </c>
      <c r="E128" s="170">
        <f>('Eng19'!F128+'Eng19'!AF128+'Eng19'!AU128)+'Eng19'!G128+'Eng19'!AG128+'Eng19'!AV128</f>
        <v>36196.746928413158</v>
      </c>
      <c r="F128" s="170">
        <f>('Eng19'!H128+'Eng19'!AH128+'Eng19'!AW128)+('Eng19'!I128+'Eng19'!AI128+'Eng19'!AX128)</f>
        <v>603.52355338039263</v>
      </c>
      <c r="G128" s="170">
        <f>('Eng19'!J128+'Eng19'!AJ128+'Eng19'!AY128)+('Eng19'!AZ128+'Eng19'!AK128+'Eng19'!K128)</f>
        <v>8298.424056978618</v>
      </c>
      <c r="H128" s="170">
        <f>('Eng19'!L128+'Eng19'!AL128+'Eng19'!BA128)+('Eng19'!BB128+'Eng19'!AM128+'Eng19'!M128)</f>
        <v>1335.0225919859331</v>
      </c>
      <c r="I128" s="170">
        <f>('Eng19'!N128+'Eng19'!AN128+'Eng19'!BC128)+('Eng19'!BD128+'Eng19'!AO128+'Eng19'!O128)</f>
        <v>694.69458992960381</v>
      </c>
      <c r="J128" s="188">
        <f t="shared" si="35"/>
        <v>52524.542833061241</v>
      </c>
      <c r="L128" s="33">
        <f t="shared" si="36"/>
        <v>0.10273542274368863</v>
      </c>
      <c r="M128" s="33">
        <f t="shared" si="37"/>
        <v>0.68913968548869209</v>
      </c>
      <c r="N128" s="33">
        <f t="shared" si="38"/>
        <v>1.1490315209378816E-2</v>
      </c>
      <c r="O128" s="33">
        <f t="shared" si="39"/>
        <v>0.15799136193062166</v>
      </c>
      <c r="P128" s="33">
        <f t="shared" si="40"/>
        <v>2.541711969257944E-2</v>
      </c>
      <c r="Q128" s="33">
        <f t="shared" si="41"/>
        <v>1.3226094935039257E-2</v>
      </c>
      <c r="S128" s="174">
        <f t="shared" si="51"/>
        <v>-6.1572608370840359E-2</v>
      </c>
      <c r="T128" s="174">
        <f t="shared" si="52"/>
        <v>3.394822051550006E-2</v>
      </c>
      <c r="U128" s="174">
        <f t="shared" si="53"/>
        <v>-1.1892726764391841E-3</v>
      </c>
      <c r="V128" s="174">
        <f t="shared" si="54"/>
        <v>6.2838796338556546E-3</v>
      </c>
      <c r="W128" s="174">
        <f t="shared" si="55"/>
        <v>1.4689001672344741E-2</v>
      </c>
      <c r="X128" s="174">
        <f t="shared" si="56"/>
        <v>7.8407792255789591E-3</v>
      </c>
      <c r="Z128" s="33">
        <f t="shared" si="42"/>
        <v>0.68913968548869209</v>
      </c>
      <c r="AA128" s="60" t="str">
        <f t="shared" si="43"/>
        <v>Lab</v>
      </c>
      <c r="AB128" s="33">
        <f t="shared" si="44"/>
        <v>0.5311483235580704</v>
      </c>
      <c r="AC128" s="33">
        <f t="shared" si="45"/>
        <v>0.15799136193062166</v>
      </c>
      <c r="AD128" s="60" t="str">
        <f t="shared" si="46"/>
        <v>Grn</v>
      </c>
      <c r="AF128" s="20" t="s">
        <v>2</v>
      </c>
      <c r="AG128" s="151" t="str">
        <f t="shared" si="47"/>
        <v>Lab</v>
      </c>
      <c r="AH128" s="149" t="str">
        <f t="shared" si="48"/>
        <v>Hold</v>
      </c>
      <c r="AI128" s="149" t="str">
        <f t="shared" si="49"/>
        <v/>
      </c>
      <c r="AK128" s="33">
        <v>0.16430803111452899</v>
      </c>
      <c r="AL128" s="33">
        <v>0.65519146497319203</v>
      </c>
      <c r="AM128" s="33">
        <v>1.2679587885818E-2</v>
      </c>
      <c r="AN128" s="33">
        <v>0.15170748229676601</v>
      </c>
      <c r="AO128" s="33">
        <v>1.0728118020234699E-2</v>
      </c>
      <c r="AP128" s="86">
        <f t="shared" si="50"/>
        <v>5.3853157094602977E-3</v>
      </c>
    </row>
    <row r="129" spans="1:42" ht="19.95" customHeight="1">
      <c r="A129" s="132" t="s">
        <v>149</v>
      </c>
      <c r="B129" s="20" t="s">
        <v>131</v>
      </c>
      <c r="C129" s="20" t="s">
        <v>21</v>
      </c>
      <c r="D129" s="170">
        <f>('Eng19'!D129+'Eng19'!AD129+'Eng19'!AS129)+('Eng19'!E129+'Eng19'!AE129+'Eng19'!AT129)</f>
        <v>8777.4127781828283</v>
      </c>
      <c r="E129" s="170">
        <f>('Eng19'!F129+'Eng19'!AF129+'Eng19'!AU129)+'Eng19'!G129+'Eng19'!AG129+'Eng19'!AV129</f>
        <v>34241.133423462292</v>
      </c>
      <c r="F129" s="170">
        <f>('Eng19'!H129+'Eng19'!AH129+'Eng19'!AW129)+('Eng19'!I129+'Eng19'!AI129+'Eng19'!AX129)</f>
        <v>7874.9395742105917</v>
      </c>
      <c r="G129" s="170">
        <f>('Eng19'!J129+'Eng19'!AJ129+'Eng19'!AY129)+('Eng19'!AZ129+'Eng19'!AK129+'Eng19'!K129)</f>
        <v>2413.0998072913744</v>
      </c>
      <c r="H129" s="170">
        <f>('Eng19'!L129+'Eng19'!AL129+'Eng19'!BA129)+('Eng19'!BB129+'Eng19'!AM129+'Eng19'!M129)</f>
        <v>2241.3071272424813</v>
      </c>
      <c r="I129" s="170">
        <f>('Eng19'!N129+'Eng19'!AN129+'Eng19'!BC129)+('Eng19'!BD129+'Eng19'!AO129+'Eng19'!O129)</f>
        <v>742.03862390641757</v>
      </c>
      <c r="J129" s="188">
        <f t="shared" si="35"/>
        <v>56289.931334295979</v>
      </c>
      <c r="L129" s="33">
        <f t="shared" si="36"/>
        <v>0.1559321990651458</v>
      </c>
      <c r="M129" s="33">
        <f t="shared" si="37"/>
        <v>0.60829943493997596</v>
      </c>
      <c r="N129" s="33">
        <f t="shared" si="38"/>
        <v>0.13989961237370702</v>
      </c>
      <c r="O129" s="33">
        <f t="shared" si="39"/>
        <v>4.2869119753591457E-2</v>
      </c>
      <c r="P129" s="33">
        <f t="shared" si="40"/>
        <v>3.981719419644969E-2</v>
      </c>
      <c r="Q129" s="33">
        <f t="shared" si="41"/>
        <v>1.3182439671130189E-2</v>
      </c>
      <c r="S129" s="174">
        <f t="shared" si="51"/>
        <v>-9.4542700325069201E-2</v>
      </c>
      <c r="T129" s="174">
        <f t="shared" si="52"/>
        <v>5.9293825759305974E-2</v>
      </c>
      <c r="U129" s="174">
        <f t="shared" si="53"/>
        <v>-1.4835709366826988E-2</v>
      </c>
      <c r="V129" s="174">
        <f t="shared" si="54"/>
        <v>1.1958842112364258E-2</v>
      </c>
      <c r="W129" s="174">
        <f t="shared" si="55"/>
        <v>2.494330214909719E-2</v>
      </c>
      <c r="X129" s="174">
        <f t="shared" si="56"/>
        <v>1.3182439671128912E-2</v>
      </c>
      <c r="Z129" s="33">
        <f t="shared" si="42"/>
        <v>0.60829943493997596</v>
      </c>
      <c r="AA129" s="60" t="str">
        <f t="shared" si="43"/>
        <v>Lab</v>
      </c>
      <c r="AB129" s="33">
        <f t="shared" si="44"/>
        <v>0.45236723587483019</v>
      </c>
      <c r="AC129" s="33">
        <f t="shared" si="45"/>
        <v>0.1559321990651458</v>
      </c>
      <c r="AD129" s="60" t="str">
        <f t="shared" si="46"/>
        <v>Con</v>
      </c>
      <c r="AF129" s="20" t="s">
        <v>2</v>
      </c>
      <c r="AG129" s="151" t="str">
        <f t="shared" si="47"/>
        <v>Lab</v>
      </c>
      <c r="AH129" s="149" t="str">
        <f t="shared" si="48"/>
        <v>Hold</v>
      </c>
      <c r="AI129" s="149" t="str">
        <f t="shared" si="49"/>
        <v/>
      </c>
      <c r="AK129" s="33">
        <v>0.250474899390215</v>
      </c>
      <c r="AL129" s="33">
        <v>0.54900560918066998</v>
      </c>
      <c r="AM129" s="33">
        <v>0.154735321740534</v>
      </c>
      <c r="AN129" s="33">
        <v>3.09102776412272E-2</v>
      </c>
      <c r="AO129" s="33">
        <v>1.48738920473525E-2</v>
      </c>
      <c r="AP129" s="86">
        <f t="shared" si="50"/>
        <v>1.27675647831893E-15</v>
      </c>
    </row>
    <row r="130" spans="1:42" ht="19.95" customHeight="1">
      <c r="A130" s="132" t="s">
        <v>150</v>
      </c>
      <c r="B130" s="20" t="s">
        <v>131</v>
      </c>
      <c r="C130" s="20" t="s">
        <v>21</v>
      </c>
      <c r="D130" s="170">
        <f>('Eng19'!D130+'Eng19'!AD130+'Eng19'!AS130)+('Eng19'!E130+'Eng19'!AE130+'Eng19'!AT130)</f>
        <v>9484.6885090536452</v>
      </c>
      <c r="E130" s="170">
        <f>('Eng19'!F130+'Eng19'!AF130+'Eng19'!AU130)+'Eng19'!G130+'Eng19'!AG130+'Eng19'!AV130</f>
        <v>31082.278221665078</v>
      </c>
      <c r="F130" s="170">
        <f>('Eng19'!H130+'Eng19'!AH130+'Eng19'!AW130)+('Eng19'!I130+'Eng19'!AI130+'Eng19'!AX130)</f>
        <v>3954.3198749135386</v>
      </c>
      <c r="G130" s="170">
        <f>('Eng19'!J130+'Eng19'!AJ130+'Eng19'!AY130)+('Eng19'!AZ130+'Eng19'!AK130+'Eng19'!K130)</f>
        <v>2135.0863027169407</v>
      </c>
      <c r="H130" s="170">
        <f>('Eng19'!L130+'Eng19'!AL130+'Eng19'!BA130)+('Eng19'!BB130+'Eng19'!AM130+'Eng19'!M130)</f>
        <v>1425.1967209479319</v>
      </c>
      <c r="I130" s="170">
        <f>('Eng19'!N130+'Eng19'!AN130+'Eng19'!BC130)+('Eng19'!BD130+'Eng19'!AO130+'Eng19'!O130)</f>
        <v>701.21366627570649</v>
      </c>
      <c r="J130" s="188">
        <f t="shared" si="35"/>
        <v>48782.783295572837</v>
      </c>
      <c r="L130" s="33">
        <f t="shared" si="36"/>
        <v>0.19442696517716743</v>
      </c>
      <c r="M130" s="33">
        <f t="shared" si="37"/>
        <v>0.63715672050401184</v>
      </c>
      <c r="N130" s="33">
        <f t="shared" si="38"/>
        <v>8.1059742962070871E-2</v>
      </c>
      <c r="O130" s="33">
        <f t="shared" si="39"/>
        <v>4.3767209627637325E-2</v>
      </c>
      <c r="P130" s="33">
        <f t="shared" si="40"/>
        <v>2.9215157985404909E-2</v>
      </c>
      <c r="Q130" s="33">
        <f t="shared" si="41"/>
        <v>1.437420374370774E-2</v>
      </c>
      <c r="S130" s="174">
        <f t="shared" si="51"/>
        <v>-0.1218251479896286</v>
      </c>
      <c r="T130" s="174">
        <f t="shared" si="52"/>
        <v>7.1856598902037883E-2</v>
      </c>
      <c r="U130" s="174">
        <f t="shared" si="53"/>
        <v>-7.8563952752953303E-3</v>
      </c>
      <c r="V130" s="174">
        <f t="shared" si="54"/>
        <v>1.4235582633774224E-2</v>
      </c>
      <c r="W130" s="174">
        <f t="shared" si="55"/>
        <v>2.9215157985404909E-2</v>
      </c>
      <c r="X130" s="174">
        <f t="shared" si="56"/>
        <v>1.4374203743707074E-2</v>
      </c>
      <c r="Z130" s="33">
        <f t="shared" si="42"/>
        <v>0.63715672050401184</v>
      </c>
      <c r="AA130" s="60" t="str">
        <f t="shared" si="43"/>
        <v>Lab</v>
      </c>
      <c r="AB130" s="33">
        <f t="shared" si="44"/>
        <v>0.44272975532684444</v>
      </c>
      <c r="AC130" s="33">
        <f t="shared" si="45"/>
        <v>0.19442696517716743</v>
      </c>
      <c r="AD130" s="60" t="str">
        <f t="shared" si="46"/>
        <v>Con</v>
      </c>
      <c r="AF130" s="20" t="s">
        <v>2</v>
      </c>
      <c r="AG130" s="151" t="str">
        <f t="shared" si="47"/>
        <v>Lab</v>
      </c>
      <c r="AH130" s="149" t="str">
        <f t="shared" si="48"/>
        <v>Hold</v>
      </c>
      <c r="AI130" s="149" t="str">
        <f t="shared" si="49"/>
        <v/>
      </c>
      <c r="AK130" s="33">
        <v>0.31625211316679602</v>
      </c>
      <c r="AL130" s="33">
        <v>0.56530012160197396</v>
      </c>
      <c r="AM130" s="33">
        <v>8.8916138237366202E-2</v>
      </c>
      <c r="AN130" s="33">
        <v>2.9531626993863101E-2</v>
      </c>
      <c r="AO130" s="33">
        <v>0</v>
      </c>
      <c r="AP130" s="86">
        <f t="shared" si="50"/>
        <v>6.6613381477509392E-16</v>
      </c>
    </row>
    <row r="131" spans="1:42" ht="19.95" customHeight="1">
      <c r="A131" s="132" t="s">
        <v>151</v>
      </c>
      <c r="B131" s="20" t="s">
        <v>131</v>
      </c>
      <c r="C131" s="20" t="s">
        <v>21</v>
      </c>
      <c r="D131" s="170">
        <f>('Eng19'!D131+'Eng19'!AD131+'Eng19'!AS131)+('Eng19'!E131+'Eng19'!AE131+'Eng19'!AT131)</f>
        <v>7462.5695713153737</v>
      </c>
      <c r="E131" s="170">
        <f>('Eng19'!F131+'Eng19'!AF131+'Eng19'!AU131)+'Eng19'!G131+'Eng19'!AG131+'Eng19'!AV131</f>
        <v>32561.428080300124</v>
      </c>
      <c r="F131" s="170">
        <f>('Eng19'!H131+'Eng19'!AH131+'Eng19'!AW131)+('Eng19'!I131+'Eng19'!AI131+'Eng19'!AX131)</f>
        <v>4914.7334691751166</v>
      </c>
      <c r="G131" s="170">
        <f>('Eng19'!J131+'Eng19'!AJ131+'Eng19'!AY131)+('Eng19'!AZ131+'Eng19'!AK131+'Eng19'!K131)</f>
        <v>2489.9680351661818</v>
      </c>
      <c r="H131" s="170">
        <f>('Eng19'!L131+'Eng19'!AL131+'Eng19'!BA131)+('Eng19'!BB131+'Eng19'!AM131+'Eng19'!M131)</f>
        <v>2101.4159836489025</v>
      </c>
      <c r="I131" s="170">
        <f>('Eng19'!N131+'Eng19'!AN131+'Eng19'!BC131)+('Eng19'!BD131+'Eng19'!AO131+'Eng19'!O131)</f>
        <v>1082.2744837432949</v>
      </c>
      <c r="J131" s="188">
        <f t="shared" ref="J131:J194" si="57">SUM(D131:I131)</f>
        <v>50612.389623349001</v>
      </c>
      <c r="L131" s="33">
        <f t="shared" ref="L131:L194" si="58">D131/J131</f>
        <v>0.14744550942666157</v>
      </c>
      <c r="M131" s="33">
        <f t="shared" ref="M131:M194" si="59">E131/J131</f>
        <v>0.64334895709564699</v>
      </c>
      <c r="N131" s="33">
        <f t="shared" ref="N131:N194" si="60">F131/J131</f>
        <v>9.7105343291433999E-2</v>
      </c>
      <c r="O131" s="33">
        <f t="shared" ref="O131:O194" si="61">G131/J131</f>
        <v>4.9196808403954226E-2</v>
      </c>
      <c r="P131" s="33">
        <f t="shared" ref="P131:P194" si="62">H131/J131</f>
        <v>4.1519793854575417E-2</v>
      </c>
      <c r="Q131" s="33">
        <f t="shared" ref="Q131:Q194" si="63">I131/J131</f>
        <v>2.1383587927727672E-2</v>
      </c>
      <c r="S131" s="174">
        <f t="shared" si="51"/>
        <v>-8.8249339367153429E-2</v>
      </c>
      <c r="T131" s="174">
        <f t="shared" si="52"/>
        <v>5.3006494609381005E-2</v>
      </c>
      <c r="U131" s="174">
        <f t="shared" si="53"/>
        <v>-1.0530339781066003E-2</v>
      </c>
      <c r="V131" s="174">
        <f t="shared" si="54"/>
        <v>1.0775438786597626E-2</v>
      </c>
      <c r="W131" s="174">
        <f t="shared" si="55"/>
        <v>2.2738406866897716E-2</v>
      </c>
      <c r="X131" s="174">
        <f t="shared" si="56"/>
        <v>1.2259338885343075E-2</v>
      </c>
      <c r="Z131" s="33">
        <f t="shared" ref="Z131:Z194" si="64">LARGE(L131:Q131,1)</f>
        <v>0.64334895709564699</v>
      </c>
      <c r="AA131" s="60" t="str">
        <f t="shared" ref="AA131:AA194" si="65">IF(L131=Z131,"Con",IF(M131=Z131,"Lab",IF(N131=Z131,"LD",IF(O131=Z131,"Grn",IF(P131=Z131,"Ref",IF(Q131=Z131,"Oth","OTH "))))))</f>
        <v>Lab</v>
      </c>
      <c r="AB131" s="33">
        <f t="shared" ref="AB131:AB194" si="66">Z131-AC131</f>
        <v>0.49590344766898542</v>
      </c>
      <c r="AC131" s="33">
        <f t="shared" ref="AC131:AC194" si="67">LARGE(L131:Q131,2)</f>
        <v>0.14744550942666157</v>
      </c>
      <c r="AD131" s="60" t="str">
        <f t="shared" ref="AD131:AD194" si="68">IF(L131=AC131,"Con",IF(M131=AC131,"Lab",IF(N131=AC131,"LD",IF(O131=AC131,"Grn",IF(P131=AC131,"Ref",IF(Q131=AC131,"Oth","OTH "))))))</f>
        <v>Con</v>
      </c>
      <c r="AF131" s="20" t="s">
        <v>2</v>
      </c>
      <c r="AG131" s="151" t="str">
        <f t="shared" ref="AG131:AG194" si="69">AA131</f>
        <v>Lab</v>
      </c>
      <c r="AH131" s="149" t="str">
        <f t="shared" ref="AH131:AH194" si="70">IF(AG131=AF131,"Hold","Gain from")</f>
        <v>Hold</v>
      </c>
      <c r="AI131" s="149" t="str">
        <f t="shared" ref="AI131:AI194" si="71">IF(AH131="Hold","",(AF131))</f>
        <v/>
      </c>
      <c r="AK131" s="33">
        <v>0.235694848793815</v>
      </c>
      <c r="AL131" s="33">
        <v>0.59034246248626598</v>
      </c>
      <c r="AM131" s="33">
        <v>0.1076356830725</v>
      </c>
      <c r="AN131" s="33">
        <v>3.84213696173566E-2</v>
      </c>
      <c r="AO131" s="33">
        <v>1.8781386987677701E-2</v>
      </c>
      <c r="AP131" s="86">
        <f t="shared" si="50"/>
        <v>9.1242490423845968E-3</v>
      </c>
    </row>
    <row r="132" spans="1:42" ht="19.95" customHeight="1">
      <c r="A132" s="132" t="s">
        <v>152</v>
      </c>
      <c r="B132" s="20" t="s">
        <v>131</v>
      </c>
      <c r="C132" s="20" t="s">
        <v>21</v>
      </c>
      <c r="D132" s="170">
        <f>('Eng19'!D132+'Eng19'!AD132+'Eng19'!AS132)+('Eng19'!E132+'Eng19'!AE132+'Eng19'!AT132)</f>
        <v>3767.8356462309639</v>
      </c>
      <c r="E132" s="170">
        <f>('Eng19'!F132+'Eng19'!AF132+'Eng19'!AU132)+'Eng19'!G132+'Eng19'!AG132+'Eng19'!AV132</f>
        <v>36807.8792285237</v>
      </c>
      <c r="F132" s="170">
        <f>('Eng19'!H132+'Eng19'!AH132+'Eng19'!AW132)+('Eng19'!I132+'Eng19'!AI132+'Eng19'!AX132)</f>
        <v>1339.0352105166776</v>
      </c>
      <c r="G132" s="170">
        <f>('Eng19'!J132+'Eng19'!AJ132+'Eng19'!AY132)+('Eng19'!AZ132+'Eng19'!AK132+'Eng19'!K132)</f>
        <v>920.68609874129345</v>
      </c>
      <c r="H132" s="170">
        <f>('Eng19'!L132+'Eng19'!AL132+'Eng19'!BA132)+('Eng19'!BB132+'Eng19'!AM132+'Eng19'!M132)</f>
        <v>1403.5700256798796</v>
      </c>
      <c r="I132" s="170">
        <f>('Eng19'!N132+'Eng19'!AN132+'Eng19'!BC132)+('Eng19'!BD132+'Eng19'!AO132+'Eng19'!O132)</f>
        <v>527.63693928561759</v>
      </c>
      <c r="J132" s="188">
        <f t="shared" si="57"/>
        <v>44766.643148978124</v>
      </c>
      <c r="L132" s="33">
        <f t="shared" si="58"/>
        <v>8.4166142046703168E-2</v>
      </c>
      <c r="M132" s="33">
        <f t="shared" si="59"/>
        <v>0.82221664702513886</v>
      </c>
      <c r="N132" s="33">
        <f t="shared" si="60"/>
        <v>2.9911450051336792E-2</v>
      </c>
      <c r="O132" s="33">
        <f t="shared" si="61"/>
        <v>2.0566342123919331E-2</v>
      </c>
      <c r="P132" s="33">
        <f t="shared" si="62"/>
        <v>3.1353032681252502E-2</v>
      </c>
      <c r="Q132" s="33">
        <f t="shared" si="63"/>
        <v>1.1786386071649462E-2</v>
      </c>
      <c r="S132" s="174">
        <f t="shared" si="51"/>
        <v>-4.745219694600683E-2</v>
      </c>
      <c r="T132" s="174">
        <f t="shared" si="52"/>
        <v>2.5210230654426846E-2</v>
      </c>
      <c r="U132" s="174">
        <f t="shared" si="53"/>
        <v>-3.2480346337632089E-3</v>
      </c>
      <c r="V132" s="174">
        <f t="shared" si="54"/>
        <v>5.9535992125266304E-3</v>
      </c>
      <c r="W132" s="174">
        <f t="shared" si="55"/>
        <v>1.2333803607967302E-2</v>
      </c>
      <c r="X132" s="174">
        <f t="shared" si="56"/>
        <v>7.2025981048493993E-3</v>
      </c>
      <c r="Z132" s="33">
        <f t="shared" si="64"/>
        <v>0.82221664702513886</v>
      </c>
      <c r="AA132" s="60" t="str">
        <f t="shared" si="65"/>
        <v>Lab</v>
      </c>
      <c r="AB132" s="33">
        <f t="shared" si="66"/>
        <v>0.73805050497843572</v>
      </c>
      <c r="AC132" s="33">
        <f t="shared" si="67"/>
        <v>8.4166142046703168E-2</v>
      </c>
      <c r="AD132" s="60" t="str">
        <f t="shared" si="68"/>
        <v>Con</v>
      </c>
      <c r="AF132" s="20" t="s">
        <v>2</v>
      </c>
      <c r="AG132" s="151" t="str">
        <f t="shared" si="69"/>
        <v>Lab</v>
      </c>
      <c r="AH132" s="149" t="str">
        <f t="shared" si="70"/>
        <v>Hold</v>
      </c>
      <c r="AI132" s="149" t="str">
        <f t="shared" si="71"/>
        <v/>
      </c>
      <c r="AK132" s="33">
        <v>0.13161833899271</v>
      </c>
      <c r="AL132" s="33">
        <v>0.79700641637071201</v>
      </c>
      <c r="AM132" s="33">
        <v>3.3159484685100001E-2</v>
      </c>
      <c r="AN132" s="33">
        <v>1.4612742911392701E-2</v>
      </c>
      <c r="AO132" s="33">
        <v>1.9019229073285199E-2</v>
      </c>
      <c r="AP132" s="86">
        <f t="shared" ref="AP132:AP195" si="72">100%-AO132-AN132-AM132-AL132-AK132</f>
        <v>4.5837879668000625E-3</v>
      </c>
    </row>
    <row r="133" spans="1:42" ht="19.95" customHeight="1">
      <c r="A133" s="132" t="s">
        <v>153</v>
      </c>
      <c r="B133" s="20" t="s">
        <v>131</v>
      </c>
      <c r="C133" s="20" t="s">
        <v>21</v>
      </c>
      <c r="D133" s="170">
        <f>('Eng19'!D133+'Eng19'!AD133+'Eng19'!AS133)+('Eng19'!E133+'Eng19'!AE133+'Eng19'!AT133)</f>
        <v>8082.8109249343606</v>
      </c>
      <c r="E133" s="170">
        <f>('Eng19'!F133+'Eng19'!AF133+'Eng19'!AU133)+'Eng19'!G133+'Eng19'!AG133+'Eng19'!AV133</f>
        <v>32710.925235931256</v>
      </c>
      <c r="F133" s="170">
        <f>('Eng19'!H133+'Eng19'!AH133+'Eng19'!AW133)+('Eng19'!I133+'Eng19'!AI133+'Eng19'!AX133)</f>
        <v>2582.8328451436246</v>
      </c>
      <c r="G133" s="170">
        <f>('Eng19'!J133+'Eng19'!AJ133+'Eng19'!AY133)+('Eng19'!AZ133+'Eng19'!AK133+'Eng19'!K133)</f>
        <v>1590.4485430343743</v>
      </c>
      <c r="H133" s="170">
        <f>('Eng19'!L133+'Eng19'!AL133+'Eng19'!BA133)+('Eng19'!BB133+'Eng19'!AM133+'Eng19'!M133)</f>
        <v>2088.6312736629452</v>
      </c>
      <c r="I133" s="170">
        <f>('Eng19'!N133+'Eng19'!AN133+'Eng19'!BC133)+('Eng19'!BD133+'Eng19'!AO133+'Eng19'!O133)</f>
        <v>709.68865510733519</v>
      </c>
      <c r="J133" s="188">
        <f t="shared" si="57"/>
        <v>47765.337477813897</v>
      </c>
      <c r="L133" s="33">
        <f t="shared" si="58"/>
        <v>0.16921917339511469</v>
      </c>
      <c r="M133" s="33">
        <f t="shared" si="59"/>
        <v>0.68482558615072842</v>
      </c>
      <c r="N133" s="33">
        <f t="shared" si="60"/>
        <v>5.4073371644098651E-2</v>
      </c>
      <c r="O133" s="33">
        <f t="shared" si="61"/>
        <v>3.3297127729352019E-2</v>
      </c>
      <c r="P133" s="33">
        <f t="shared" si="62"/>
        <v>4.3726923831179362E-2</v>
      </c>
      <c r="Q133" s="33">
        <f t="shared" si="63"/>
        <v>1.4857817249526862E-2</v>
      </c>
      <c r="S133" s="174">
        <f t="shared" si="51"/>
        <v>-0.10224942066842432</v>
      </c>
      <c r="T133" s="174">
        <f t="shared" si="52"/>
        <v>5.7859578752920471E-2</v>
      </c>
      <c r="U133" s="174">
        <f t="shared" si="53"/>
        <v>-5.8663261796742458E-3</v>
      </c>
      <c r="V133" s="174">
        <f t="shared" si="54"/>
        <v>1.1992293272547718E-2</v>
      </c>
      <c r="W133" s="174">
        <f t="shared" si="55"/>
        <v>2.4870829029814561E-2</v>
      </c>
      <c r="X133" s="174">
        <f t="shared" si="56"/>
        <v>1.3393045792815828E-2</v>
      </c>
      <c r="Z133" s="33">
        <f t="shared" si="64"/>
        <v>0.68482558615072842</v>
      </c>
      <c r="AA133" s="60" t="str">
        <f t="shared" si="65"/>
        <v>Lab</v>
      </c>
      <c r="AB133" s="33">
        <f t="shared" si="66"/>
        <v>0.5156064127556137</v>
      </c>
      <c r="AC133" s="33">
        <f t="shared" si="67"/>
        <v>0.16921917339511469</v>
      </c>
      <c r="AD133" s="60" t="str">
        <f t="shared" si="68"/>
        <v>Con</v>
      </c>
      <c r="AF133" s="20" t="s">
        <v>2</v>
      </c>
      <c r="AG133" s="151" t="str">
        <f t="shared" si="69"/>
        <v>Lab</v>
      </c>
      <c r="AH133" s="149" t="str">
        <f t="shared" si="70"/>
        <v>Hold</v>
      </c>
      <c r="AI133" s="149" t="str">
        <f t="shared" si="71"/>
        <v/>
      </c>
      <c r="AK133" s="33">
        <v>0.27146859406353901</v>
      </c>
      <c r="AL133" s="33">
        <v>0.62696600739780795</v>
      </c>
      <c r="AM133" s="33">
        <v>5.9939697823772897E-2</v>
      </c>
      <c r="AN133" s="33">
        <v>2.1304834456804301E-2</v>
      </c>
      <c r="AO133" s="33">
        <v>1.8856094801364801E-2</v>
      </c>
      <c r="AP133" s="86">
        <f t="shared" si="72"/>
        <v>1.4647714567110337E-3</v>
      </c>
    </row>
    <row r="134" spans="1:42" ht="19.95" customHeight="1">
      <c r="A134" s="132" t="s">
        <v>154</v>
      </c>
      <c r="B134" s="20" t="s">
        <v>131</v>
      </c>
      <c r="C134" s="20" t="s">
        <v>21</v>
      </c>
      <c r="D134" s="170">
        <f>('Eng19'!D134+'Eng19'!AD134+'Eng19'!AS134)+('Eng19'!E134+'Eng19'!AE134+'Eng19'!AT134)</f>
        <v>13962.721956382115</v>
      </c>
      <c r="E134" s="170">
        <f>('Eng19'!F134+'Eng19'!AF134+'Eng19'!AU134)+'Eng19'!G134+'Eng19'!AG134+'Eng19'!AV134</f>
        <v>25353.709648779379</v>
      </c>
      <c r="F134" s="170">
        <f>('Eng19'!H134+'Eng19'!AH134+'Eng19'!AW134)+('Eng19'!I134+'Eng19'!AI134+'Eng19'!AX134)</f>
        <v>3917.6092164306747</v>
      </c>
      <c r="G134" s="170">
        <f>('Eng19'!J134+'Eng19'!AJ134+'Eng19'!AY134)+('Eng19'!AZ134+'Eng19'!AK134+'Eng19'!K134)</f>
        <v>2568.4468420507928</v>
      </c>
      <c r="H134" s="170">
        <f>('Eng19'!L134+'Eng19'!AL134+'Eng19'!BA134)+('Eng19'!BB134+'Eng19'!AM134+'Eng19'!M134)</f>
        <v>3400.3987145591555</v>
      </c>
      <c r="I134" s="170">
        <f>('Eng19'!N134+'Eng19'!AN134+'Eng19'!BC134)+('Eng19'!BD134+'Eng19'!AO134+'Eng19'!O134)</f>
        <v>1212.7488695784921</v>
      </c>
      <c r="J134" s="188">
        <f t="shared" si="57"/>
        <v>50415.635247780607</v>
      </c>
      <c r="L134" s="33">
        <f t="shared" si="58"/>
        <v>0.27695221706041639</v>
      </c>
      <c r="M134" s="33">
        <f t="shared" si="59"/>
        <v>0.50289378531425921</v>
      </c>
      <c r="N134" s="33">
        <f t="shared" si="60"/>
        <v>7.7706235321177181E-2</v>
      </c>
      <c r="O134" s="33">
        <f t="shared" si="61"/>
        <v>5.0945442409433113E-2</v>
      </c>
      <c r="P134" s="33">
        <f t="shared" si="62"/>
        <v>6.7447304746771936E-2</v>
      </c>
      <c r="Q134" s="33">
        <f t="shared" si="63"/>
        <v>2.4055015147942217E-2</v>
      </c>
      <c r="S134" s="174">
        <f t="shared" si="51"/>
        <v>-0.1707603517840996</v>
      </c>
      <c r="T134" s="174">
        <f t="shared" si="52"/>
        <v>9.8219746049365231E-2</v>
      </c>
      <c r="U134" s="174">
        <f t="shared" si="53"/>
        <v>-8.8212607690235229E-3</v>
      </c>
      <c r="V134" s="174">
        <f t="shared" si="54"/>
        <v>1.940602355959601E-2</v>
      </c>
      <c r="W134" s="174">
        <f t="shared" si="55"/>
        <v>4.038778496616803E-2</v>
      </c>
      <c r="X134" s="174">
        <f t="shared" si="56"/>
        <v>2.1568057977993983E-2</v>
      </c>
      <c r="Z134" s="33">
        <f t="shared" si="64"/>
        <v>0.50289378531425921</v>
      </c>
      <c r="AA134" s="60" t="str">
        <f t="shared" si="65"/>
        <v>Lab</v>
      </c>
      <c r="AB134" s="33">
        <f t="shared" si="66"/>
        <v>0.22594156825384282</v>
      </c>
      <c r="AC134" s="33">
        <f t="shared" si="67"/>
        <v>0.27695221706041639</v>
      </c>
      <c r="AD134" s="60" t="str">
        <f t="shared" si="68"/>
        <v>Con</v>
      </c>
      <c r="AF134" s="20" t="s">
        <v>1</v>
      </c>
      <c r="AG134" s="151" t="str">
        <f t="shared" si="69"/>
        <v>Lab</v>
      </c>
      <c r="AH134" s="149" t="str">
        <f t="shared" si="70"/>
        <v>Gain from</v>
      </c>
      <c r="AI134" s="149" t="str">
        <f t="shared" si="71"/>
        <v>Con</v>
      </c>
      <c r="AK134" s="33">
        <v>0.44771256884451599</v>
      </c>
      <c r="AL134" s="33">
        <v>0.40467403926489398</v>
      </c>
      <c r="AM134" s="33">
        <v>8.6527496090200703E-2</v>
      </c>
      <c r="AN134" s="33">
        <v>3.1539418849837103E-2</v>
      </c>
      <c r="AO134" s="33">
        <v>2.7059519780603902E-2</v>
      </c>
      <c r="AP134" s="86">
        <f t="shared" si="72"/>
        <v>2.486957169948234E-3</v>
      </c>
    </row>
    <row r="135" spans="1:42" ht="19.95" customHeight="1">
      <c r="A135" s="132" t="s">
        <v>155</v>
      </c>
      <c r="B135" s="20" t="s">
        <v>131</v>
      </c>
      <c r="C135" s="20" t="s">
        <v>21</v>
      </c>
      <c r="D135" s="170">
        <f>('Eng19'!D135+'Eng19'!AD135+'Eng19'!AS135)+('Eng19'!E135+'Eng19'!AE135+'Eng19'!AT135)</f>
        <v>12585.020855772847</v>
      </c>
      <c r="E135" s="170">
        <f>('Eng19'!F135+'Eng19'!AF135+'Eng19'!AU135)+'Eng19'!G135+'Eng19'!AG135+'Eng19'!AV135</f>
        <v>30286.907499852347</v>
      </c>
      <c r="F135" s="170">
        <f>('Eng19'!H135+'Eng19'!AH135+'Eng19'!AW135)+('Eng19'!I135+'Eng19'!AI135+'Eng19'!AX135)</f>
        <v>3233.966536301667</v>
      </c>
      <c r="G135" s="170">
        <f>('Eng19'!J135+'Eng19'!AJ135+'Eng19'!AY135)+('Eng19'!AZ135+'Eng19'!AK135+'Eng19'!K135)</f>
        <v>2151.3127099631902</v>
      </c>
      <c r="H135" s="170">
        <f>('Eng19'!L135+'Eng19'!AL135+'Eng19'!BA135)+('Eng19'!BB135+'Eng19'!AM135+'Eng19'!M135)</f>
        <v>2728.9852513526916</v>
      </c>
      <c r="I135" s="170">
        <f>('Eng19'!N135+'Eng19'!AN135+'Eng19'!BC135)+('Eng19'!BD135+'Eng19'!AO135+'Eng19'!O135)</f>
        <v>963.36900281476733</v>
      </c>
      <c r="J135" s="188">
        <f t="shared" si="57"/>
        <v>51949.561856057509</v>
      </c>
      <c r="L135" s="33">
        <f t="shared" si="58"/>
        <v>0.24225461016675326</v>
      </c>
      <c r="M135" s="33">
        <f t="shared" si="59"/>
        <v>0.58300602387699985</v>
      </c>
      <c r="N135" s="33">
        <f t="shared" si="60"/>
        <v>6.225204642268941E-2</v>
      </c>
      <c r="O135" s="33">
        <f t="shared" si="61"/>
        <v>4.1411566009431883E-2</v>
      </c>
      <c r="P135" s="33">
        <f t="shared" si="62"/>
        <v>5.2531439223957227E-2</v>
      </c>
      <c r="Q135" s="33">
        <f t="shared" si="63"/>
        <v>1.8544314300168348E-2</v>
      </c>
      <c r="S135" s="174">
        <f t="shared" si="51"/>
        <v>-0.14949543899116574</v>
      </c>
      <c r="T135" s="174">
        <f t="shared" si="52"/>
        <v>8.5225014727350834E-2</v>
      </c>
      <c r="U135" s="174">
        <f t="shared" si="53"/>
        <v>-6.6880171659628937E-3</v>
      </c>
      <c r="V135" s="174">
        <f t="shared" si="54"/>
        <v>1.7094326574958182E-2</v>
      </c>
      <c r="W135" s="174">
        <f t="shared" si="55"/>
        <v>3.5393126641461527E-2</v>
      </c>
      <c r="X135" s="174">
        <f t="shared" si="56"/>
        <v>1.8470988213358082E-2</v>
      </c>
      <c r="Z135" s="33">
        <f t="shared" si="64"/>
        <v>0.58300602387699985</v>
      </c>
      <c r="AA135" s="60" t="str">
        <f t="shared" si="65"/>
        <v>Lab</v>
      </c>
      <c r="AB135" s="33">
        <f t="shared" si="66"/>
        <v>0.34075141371024659</v>
      </c>
      <c r="AC135" s="33">
        <f t="shared" si="67"/>
        <v>0.24225461016675326</v>
      </c>
      <c r="AD135" s="60" t="str">
        <f t="shared" si="68"/>
        <v>Con</v>
      </c>
      <c r="AF135" s="20" t="s">
        <v>2</v>
      </c>
      <c r="AG135" s="151" t="str">
        <f t="shared" si="69"/>
        <v>Lab</v>
      </c>
      <c r="AH135" s="149" t="str">
        <f t="shared" si="70"/>
        <v>Hold</v>
      </c>
      <c r="AI135" s="149" t="str">
        <f t="shared" si="71"/>
        <v/>
      </c>
      <c r="AK135" s="33">
        <v>0.391750049157919</v>
      </c>
      <c r="AL135" s="33">
        <v>0.49778100914964901</v>
      </c>
      <c r="AM135" s="33">
        <v>6.8940063588652303E-2</v>
      </c>
      <c r="AN135" s="33">
        <v>2.4317239434473701E-2</v>
      </c>
      <c r="AO135" s="33">
        <v>1.71383125824957E-2</v>
      </c>
      <c r="AP135" s="86">
        <f t="shared" si="72"/>
        <v>7.3326086810265867E-5</v>
      </c>
    </row>
    <row r="136" spans="1:42" ht="19.95" customHeight="1">
      <c r="A136" s="132" t="s">
        <v>156</v>
      </c>
      <c r="B136" s="20" t="s">
        <v>131</v>
      </c>
      <c r="C136" s="20" t="s">
        <v>21</v>
      </c>
      <c r="D136" s="170">
        <f>('Eng19'!D136+'Eng19'!AD136+'Eng19'!AS136)+('Eng19'!E136+'Eng19'!AE136+'Eng19'!AT136)</f>
        <v>9355.9467025919694</v>
      </c>
      <c r="E136" s="170">
        <f>('Eng19'!F136+'Eng19'!AF136+'Eng19'!AU136)+'Eng19'!G136+'Eng19'!AG136+'Eng19'!AV136</f>
        <v>32264.624151312135</v>
      </c>
      <c r="F136" s="170">
        <f>('Eng19'!H136+'Eng19'!AH136+'Eng19'!AW136)+('Eng19'!I136+'Eng19'!AI136+'Eng19'!AX136)</f>
        <v>2293.3898130436569</v>
      </c>
      <c r="G136" s="170">
        <f>('Eng19'!J136+'Eng19'!AJ136+'Eng19'!AY136)+('Eng19'!AZ136+'Eng19'!AK136+'Eng19'!K136)</f>
        <v>1947.3516231486187</v>
      </c>
      <c r="H136" s="170">
        <f>('Eng19'!L136+'Eng19'!AL136+'Eng19'!BA136)+('Eng19'!BB136+'Eng19'!AM136+'Eng19'!M136)</f>
        <v>3571.2079761004625</v>
      </c>
      <c r="I136" s="170">
        <f>('Eng19'!N136+'Eng19'!AN136+'Eng19'!BC136)+('Eng19'!BD136+'Eng19'!AO136+'Eng19'!O136)</f>
        <v>1087.6435849316597</v>
      </c>
      <c r="J136" s="188">
        <f t="shared" si="57"/>
        <v>50520.163851128513</v>
      </c>
      <c r="L136" s="33">
        <f t="shared" si="58"/>
        <v>0.18519232697189633</v>
      </c>
      <c r="M136" s="33">
        <f t="shared" si="59"/>
        <v>0.63864844631915052</v>
      </c>
      <c r="N136" s="33">
        <f t="shared" si="60"/>
        <v>4.5395533945649061E-2</v>
      </c>
      <c r="O136" s="33">
        <f t="shared" si="61"/>
        <v>3.8546027461174179E-2</v>
      </c>
      <c r="P136" s="33">
        <f t="shared" si="62"/>
        <v>7.0688764720241284E-2</v>
      </c>
      <c r="Q136" s="33">
        <f t="shared" si="63"/>
        <v>2.1528900581888433E-2</v>
      </c>
      <c r="S136" s="174">
        <f t="shared" si="51"/>
        <v>-0.10773597576039665</v>
      </c>
      <c r="T136" s="174">
        <f t="shared" si="52"/>
        <v>5.9027906830904531E-2</v>
      </c>
      <c r="U136" s="174">
        <f t="shared" si="53"/>
        <v>-5.6429990362407423E-3</v>
      </c>
      <c r="V136" s="174">
        <f t="shared" si="54"/>
        <v>1.2588678558695478E-2</v>
      </c>
      <c r="W136" s="174">
        <f t="shared" si="55"/>
        <v>2.6045441551804584E-2</v>
      </c>
      <c r="X136" s="174">
        <f t="shared" si="56"/>
        <v>1.5716947855232522E-2</v>
      </c>
      <c r="Z136" s="33">
        <f t="shared" si="64"/>
        <v>0.63864844631915052</v>
      </c>
      <c r="AA136" s="60" t="str">
        <f t="shared" si="65"/>
        <v>Lab</v>
      </c>
      <c r="AB136" s="33">
        <f t="shared" si="66"/>
        <v>0.45345611934725416</v>
      </c>
      <c r="AC136" s="33">
        <f t="shared" si="67"/>
        <v>0.18519232697189633</v>
      </c>
      <c r="AD136" s="60" t="str">
        <f t="shared" si="68"/>
        <v>Con</v>
      </c>
      <c r="AF136" s="20" t="s">
        <v>2</v>
      </c>
      <c r="AG136" s="151" t="str">
        <f t="shared" si="69"/>
        <v>Lab</v>
      </c>
      <c r="AH136" s="149" t="str">
        <f t="shared" si="70"/>
        <v>Hold</v>
      </c>
      <c r="AI136" s="149" t="str">
        <f t="shared" si="71"/>
        <v/>
      </c>
      <c r="AK136" s="33">
        <v>0.29292830273229298</v>
      </c>
      <c r="AL136" s="33">
        <v>0.57962053948824599</v>
      </c>
      <c r="AM136" s="33">
        <v>5.1038532981889803E-2</v>
      </c>
      <c r="AN136" s="33">
        <v>2.5957348902478701E-2</v>
      </c>
      <c r="AO136" s="33">
        <v>4.4643323168436701E-2</v>
      </c>
      <c r="AP136" s="86">
        <f t="shared" si="72"/>
        <v>5.8119527266559112E-3</v>
      </c>
    </row>
    <row r="137" spans="1:42" ht="19.95" customHeight="1">
      <c r="A137" s="132" t="s">
        <v>157</v>
      </c>
      <c r="B137" s="20" t="s">
        <v>131</v>
      </c>
      <c r="C137" s="20" t="s">
        <v>21</v>
      </c>
      <c r="D137" s="170">
        <f>('Eng19'!D137+'Eng19'!AD137+'Eng19'!AS137)+('Eng19'!E137+'Eng19'!AE137+'Eng19'!AT137)</f>
        <v>9789.3014050291804</v>
      </c>
      <c r="E137" s="170">
        <f>('Eng19'!F137+'Eng19'!AF137+'Eng19'!AU137)+'Eng19'!G137+'Eng19'!AG137+'Eng19'!AV137</f>
        <v>26545.185668872298</v>
      </c>
      <c r="F137" s="170">
        <f>('Eng19'!H137+'Eng19'!AH137+'Eng19'!AW137)+('Eng19'!I137+'Eng19'!AI137+'Eng19'!AX137)</f>
        <v>2540.998620281146</v>
      </c>
      <c r="G137" s="170">
        <f>('Eng19'!J137+'Eng19'!AJ137+'Eng19'!AY137)+('Eng19'!AZ137+'Eng19'!AK137+'Eng19'!K137)</f>
        <v>1732.8607730624328</v>
      </c>
      <c r="H137" s="170">
        <f>('Eng19'!L137+'Eng19'!AL137+'Eng19'!BA137)+('Eng19'!BB137+'Eng19'!AM137+'Eng19'!M137)</f>
        <v>3013.9357371497235</v>
      </c>
      <c r="I137" s="170">
        <f>('Eng19'!N137+'Eng19'!AN137+'Eng19'!BC137)+('Eng19'!BD137+'Eng19'!AO137+'Eng19'!O137)</f>
        <v>797.99859002442008</v>
      </c>
      <c r="J137" s="188">
        <f t="shared" si="57"/>
        <v>44420.28079441921</v>
      </c>
      <c r="L137" s="33">
        <f t="shared" si="58"/>
        <v>0.22037909778947345</v>
      </c>
      <c r="M137" s="33">
        <f t="shared" si="59"/>
        <v>0.59759157740865365</v>
      </c>
      <c r="N137" s="33">
        <f t="shared" si="60"/>
        <v>5.720356951458954E-2</v>
      </c>
      <c r="O137" s="33">
        <f t="shared" si="61"/>
        <v>3.9010576747190273E-2</v>
      </c>
      <c r="P137" s="33">
        <f t="shared" si="62"/>
        <v>6.7850443159026191E-2</v>
      </c>
      <c r="Q137" s="33">
        <f t="shared" si="63"/>
        <v>1.7964735381066691E-2</v>
      </c>
      <c r="S137" s="174">
        <f t="shared" si="51"/>
        <v>-0.13251072203542952</v>
      </c>
      <c r="T137" s="174">
        <f t="shared" si="52"/>
        <v>7.4425932209873702E-2</v>
      </c>
      <c r="U137" s="174">
        <f t="shared" si="53"/>
        <v>-6.8149425287459611E-3</v>
      </c>
      <c r="V137" s="174">
        <f t="shared" si="54"/>
        <v>1.5296107306039673E-2</v>
      </c>
      <c r="W137" s="174">
        <f t="shared" si="55"/>
        <v>3.1638889667195594E-2</v>
      </c>
      <c r="X137" s="174">
        <f t="shared" si="56"/>
        <v>1.7964735381066691E-2</v>
      </c>
      <c r="Z137" s="33">
        <f t="shared" si="64"/>
        <v>0.59759157740865365</v>
      </c>
      <c r="AA137" s="60" t="str">
        <f t="shared" si="65"/>
        <v>Lab</v>
      </c>
      <c r="AB137" s="33">
        <f t="shared" si="66"/>
        <v>0.3772124796191802</v>
      </c>
      <c r="AC137" s="33">
        <f t="shared" si="67"/>
        <v>0.22037909778947345</v>
      </c>
      <c r="AD137" s="60" t="str">
        <f t="shared" si="68"/>
        <v>Con</v>
      </c>
      <c r="AF137" s="20" t="s">
        <v>2</v>
      </c>
      <c r="AG137" s="151" t="str">
        <f t="shared" si="69"/>
        <v>Lab</v>
      </c>
      <c r="AH137" s="149" t="str">
        <f t="shared" si="70"/>
        <v>Hold</v>
      </c>
      <c r="AI137" s="149" t="str">
        <f t="shared" si="71"/>
        <v/>
      </c>
      <c r="AK137" s="33">
        <v>0.35288981982490297</v>
      </c>
      <c r="AL137" s="33">
        <v>0.52316564519877995</v>
      </c>
      <c r="AM137" s="33">
        <v>6.4018512043335501E-2</v>
      </c>
      <c r="AN137" s="33">
        <v>2.3714469441150601E-2</v>
      </c>
      <c r="AO137" s="33">
        <v>3.6211553491830598E-2</v>
      </c>
      <c r="AP137" s="86">
        <f t="shared" si="72"/>
        <v>0</v>
      </c>
    </row>
    <row r="138" spans="1:42" ht="19.95" customHeight="1">
      <c r="A138" s="132" t="s">
        <v>158</v>
      </c>
      <c r="B138" s="20" t="s">
        <v>131</v>
      </c>
      <c r="C138" s="20" t="s">
        <v>21</v>
      </c>
      <c r="D138" s="170">
        <f>('Eng19'!D138+'Eng19'!AD138+'Eng19'!AS138)+('Eng19'!E138+'Eng19'!AE138+'Eng19'!AT138)</f>
        <v>14871.926857246472</v>
      </c>
      <c r="E138" s="170">
        <f>('Eng19'!F138+'Eng19'!AF138+'Eng19'!AU138)+'Eng19'!G138+'Eng19'!AG138+'Eng19'!AV138</f>
        <v>19114.030692504752</v>
      </c>
      <c r="F138" s="170">
        <f>('Eng19'!H138+'Eng19'!AH138+'Eng19'!AW138)+('Eng19'!I138+'Eng19'!AI138+'Eng19'!AX138)</f>
        <v>16609.597851643401</v>
      </c>
      <c r="G138" s="170">
        <f>('Eng19'!J138+'Eng19'!AJ138+'Eng19'!AY138)+('Eng19'!AZ138+'Eng19'!AK138+'Eng19'!K138)</f>
        <v>1132.3287416249539</v>
      </c>
      <c r="H138" s="170">
        <f>('Eng19'!L138+'Eng19'!AL138+'Eng19'!BA138)+('Eng19'!BB138+'Eng19'!AM138+'Eng19'!M138)</f>
        <v>2319.0249261014255</v>
      </c>
      <c r="I138" s="170">
        <f>('Eng19'!N138+'Eng19'!AN138+'Eng19'!BC138)+('Eng19'!BD138+'Eng19'!AO138+'Eng19'!O138)</f>
        <v>1141.1899167768115</v>
      </c>
      <c r="J138" s="188">
        <f t="shared" si="57"/>
        <v>55188.098985897814</v>
      </c>
      <c r="L138" s="33">
        <f t="shared" si="58"/>
        <v>0.2694770635431144</v>
      </c>
      <c r="M138" s="33">
        <f t="shared" si="59"/>
        <v>0.34634334292596219</v>
      </c>
      <c r="N138" s="33">
        <f t="shared" si="60"/>
        <v>0.30096339893656499</v>
      </c>
      <c r="O138" s="33">
        <f t="shared" si="61"/>
        <v>2.0517625401706575E-2</v>
      </c>
      <c r="P138" s="33">
        <f t="shared" si="62"/>
        <v>4.2020380638477961E-2</v>
      </c>
      <c r="Q138" s="33">
        <f t="shared" si="63"/>
        <v>2.0678188554173957E-2</v>
      </c>
      <c r="S138" s="174">
        <f t="shared" si="51"/>
        <v>-0.16885046328854558</v>
      </c>
      <c r="T138" s="174">
        <f t="shared" si="52"/>
        <v>0.10335188461956921</v>
      </c>
      <c r="U138" s="174">
        <f t="shared" si="53"/>
        <v>-1.7671472088278017E-2</v>
      </c>
      <c r="V138" s="174">
        <f t="shared" si="54"/>
        <v>2.0475145168837996E-2</v>
      </c>
      <c r="W138" s="174">
        <f t="shared" si="55"/>
        <v>4.2020380638477961E-2</v>
      </c>
      <c r="X138" s="174">
        <f t="shared" si="56"/>
        <v>2.067452494993853E-2</v>
      </c>
      <c r="Z138" s="33">
        <f t="shared" si="64"/>
        <v>0.34634334292596219</v>
      </c>
      <c r="AA138" s="60" t="str">
        <f t="shared" si="65"/>
        <v>Lab</v>
      </c>
      <c r="AB138" s="33">
        <f t="shared" si="66"/>
        <v>4.5379943989397209E-2</v>
      </c>
      <c r="AC138" s="33">
        <f t="shared" si="67"/>
        <v>0.30096339893656499</v>
      </c>
      <c r="AD138" s="60" t="str">
        <f t="shared" si="68"/>
        <v>LD</v>
      </c>
      <c r="AF138" s="20" t="s">
        <v>1</v>
      </c>
      <c r="AG138" s="151" t="str">
        <f t="shared" si="69"/>
        <v>Lab</v>
      </c>
      <c r="AH138" s="149" t="str">
        <f t="shared" si="70"/>
        <v>Gain from</v>
      </c>
      <c r="AI138" s="149" t="str">
        <f t="shared" si="71"/>
        <v>Con</v>
      </c>
      <c r="AK138" s="33">
        <v>0.43832752683165999</v>
      </c>
      <c r="AL138" s="33">
        <v>0.24299145830639299</v>
      </c>
      <c r="AM138" s="33">
        <v>0.318634871024843</v>
      </c>
      <c r="AN138" s="33">
        <v>4.2480232868577902E-5</v>
      </c>
      <c r="AO138" s="33">
        <v>0</v>
      </c>
      <c r="AP138" s="86">
        <f t="shared" si="72"/>
        <v>3.6636042354265541E-6</v>
      </c>
    </row>
    <row r="139" spans="1:42" ht="19.95" customHeight="1">
      <c r="A139" s="132" t="s">
        <v>159</v>
      </c>
      <c r="B139" s="20" t="s">
        <v>131</v>
      </c>
      <c r="C139" s="20" t="s">
        <v>21</v>
      </c>
      <c r="D139" s="170">
        <f>('Eng19'!D139+'Eng19'!AD139+'Eng19'!AS139)+('Eng19'!E139+'Eng19'!AE139+'Eng19'!AT139)</f>
        <v>6542.7780128905206</v>
      </c>
      <c r="E139" s="170">
        <f>('Eng19'!F139+'Eng19'!AF139+'Eng19'!AU139)+'Eng19'!G139+'Eng19'!AG139+'Eng19'!AV139</f>
        <v>26728.323912632281</v>
      </c>
      <c r="F139" s="170">
        <f>('Eng19'!H139+'Eng19'!AH139+'Eng19'!AW139)+('Eng19'!I139+'Eng19'!AI139+'Eng19'!AX139)</f>
        <v>6193.9621195035643</v>
      </c>
      <c r="G139" s="170">
        <f>('Eng19'!J139+'Eng19'!AJ139+'Eng19'!AY139)+('Eng19'!AZ139+'Eng19'!AK139+'Eng19'!K139)</f>
        <v>2609.3698505089674</v>
      </c>
      <c r="H139" s="170">
        <f>('Eng19'!L139+'Eng19'!AL139+'Eng19'!BA139)+('Eng19'!BB139+'Eng19'!AM139+'Eng19'!M139)</f>
        <v>2074.391771601971</v>
      </c>
      <c r="I139" s="170">
        <f>('Eng19'!N139+'Eng19'!AN139+'Eng19'!BC139)+('Eng19'!BD139+'Eng19'!AO139+'Eng19'!O139)</f>
        <v>882.33056572842077</v>
      </c>
      <c r="J139" s="188">
        <f t="shared" si="57"/>
        <v>45031.156232865731</v>
      </c>
      <c r="L139" s="33">
        <f t="shared" si="58"/>
        <v>0.14529447076722654</v>
      </c>
      <c r="M139" s="33">
        <f t="shared" si="59"/>
        <v>0.59355180165515642</v>
      </c>
      <c r="N139" s="33">
        <f t="shared" si="60"/>
        <v>0.13754836956602365</v>
      </c>
      <c r="O139" s="33">
        <f t="shared" si="61"/>
        <v>5.7945877228098658E-2</v>
      </c>
      <c r="P139" s="33">
        <f t="shared" si="62"/>
        <v>4.6065700842209067E-2</v>
      </c>
      <c r="Q139" s="33">
        <f t="shared" si="63"/>
        <v>1.9593779941285559E-2</v>
      </c>
      <c r="S139" s="174">
        <f t="shared" si="51"/>
        <v>-8.596248494924047E-2</v>
      </c>
      <c r="T139" s="174">
        <f t="shared" si="52"/>
        <v>5.4350994668656449E-2</v>
      </c>
      <c r="U139" s="174">
        <f t="shared" si="53"/>
        <v>-1.5258601835880348E-2</v>
      </c>
      <c r="V139" s="174">
        <f t="shared" si="54"/>
        <v>1.0863306193734157E-2</v>
      </c>
      <c r="W139" s="174">
        <f t="shared" si="55"/>
        <v>2.3224970547227369E-2</v>
      </c>
      <c r="X139" s="174">
        <f t="shared" si="56"/>
        <v>1.2781815375502773E-2</v>
      </c>
      <c r="Z139" s="33">
        <f t="shared" si="64"/>
        <v>0.59355180165515642</v>
      </c>
      <c r="AA139" s="60" t="str">
        <f t="shared" si="65"/>
        <v>Lab</v>
      </c>
      <c r="AB139" s="33">
        <f t="shared" si="66"/>
        <v>0.44825733088792985</v>
      </c>
      <c r="AC139" s="33">
        <f t="shared" si="67"/>
        <v>0.14529447076722654</v>
      </c>
      <c r="AD139" s="60" t="str">
        <f t="shared" si="68"/>
        <v>Con</v>
      </c>
      <c r="AF139" s="20" t="s">
        <v>2</v>
      </c>
      <c r="AG139" s="151" t="str">
        <f t="shared" si="69"/>
        <v>Lab</v>
      </c>
      <c r="AH139" s="149" t="str">
        <f t="shared" si="70"/>
        <v>Hold</v>
      </c>
      <c r="AI139" s="149" t="str">
        <f t="shared" si="71"/>
        <v/>
      </c>
      <c r="AK139" s="33">
        <v>0.23125695571646701</v>
      </c>
      <c r="AL139" s="33">
        <v>0.53920080698649997</v>
      </c>
      <c r="AM139" s="33">
        <v>0.152806971401904</v>
      </c>
      <c r="AN139" s="33">
        <v>4.7082571034364501E-2</v>
      </c>
      <c r="AO139" s="33">
        <v>2.2840730294981699E-2</v>
      </c>
      <c r="AP139" s="86">
        <f t="shared" si="72"/>
        <v>6.8119645657827854E-3</v>
      </c>
    </row>
    <row r="140" spans="1:42" ht="19.95" customHeight="1">
      <c r="A140" s="132" t="s">
        <v>160</v>
      </c>
      <c r="B140" s="20" t="s">
        <v>131</v>
      </c>
      <c r="C140" s="20" t="s">
        <v>21</v>
      </c>
      <c r="D140" s="170">
        <f>('Eng19'!D140+'Eng19'!AD140+'Eng19'!AS140)+('Eng19'!E140+'Eng19'!AE140+'Eng19'!AT140)</f>
        <v>3903.1888572122598</v>
      </c>
      <c r="E140" s="170">
        <f>('Eng19'!F140+'Eng19'!AF140+'Eng19'!AU140)+'Eng19'!G140+'Eng19'!AG140+'Eng19'!AV140</f>
        <v>37263.748795621636</v>
      </c>
      <c r="F140" s="170">
        <f>('Eng19'!H140+'Eng19'!AH140+'Eng19'!AW140)+('Eng19'!I140+'Eng19'!AI140+'Eng19'!AX140)</f>
        <v>3196.5808840014779</v>
      </c>
      <c r="G140" s="170">
        <f>('Eng19'!J140+'Eng19'!AJ140+'Eng19'!AY140)+('Eng19'!AZ140+'Eng19'!AK140+'Eng19'!K140)</f>
        <v>4199.6769739795945</v>
      </c>
      <c r="H140" s="170">
        <f>('Eng19'!L140+'Eng19'!AL140+'Eng19'!BA140)+('Eng19'!BB140+'Eng19'!AM140+'Eng19'!M140)</f>
        <v>1135.1711300975412</v>
      </c>
      <c r="I140" s="170">
        <f>('Eng19'!N140+'Eng19'!AN140+'Eng19'!BC140)+('Eng19'!BD140+'Eng19'!AO140+'Eng19'!O140)</f>
        <v>529.65041626185985</v>
      </c>
      <c r="J140" s="188">
        <f t="shared" si="57"/>
        <v>50228.017057174373</v>
      </c>
      <c r="L140" s="33">
        <f t="shared" si="58"/>
        <v>7.7709395789391289E-2</v>
      </c>
      <c r="M140" s="33">
        <f t="shared" si="59"/>
        <v>0.74189169668403276</v>
      </c>
      <c r="N140" s="33">
        <f t="shared" si="60"/>
        <v>6.3641391225196506E-2</v>
      </c>
      <c r="O140" s="33">
        <f t="shared" si="61"/>
        <v>8.3612239145318387E-2</v>
      </c>
      <c r="P140" s="33">
        <f t="shared" si="62"/>
        <v>2.2600357262867455E-2</v>
      </c>
      <c r="Q140" s="33">
        <f t="shared" si="63"/>
        <v>1.0544919893193488E-2</v>
      </c>
      <c r="S140" s="174">
        <f t="shared" si="51"/>
        <v>-4.5768819300880711E-2</v>
      </c>
      <c r="T140" s="174">
        <f t="shared" si="52"/>
        <v>2.7815547666824814E-2</v>
      </c>
      <c r="U140" s="174">
        <f t="shared" si="53"/>
        <v>-6.5703215605608933E-3</v>
      </c>
      <c r="V140" s="174">
        <f t="shared" si="54"/>
        <v>5.5751943147449856E-3</v>
      </c>
      <c r="W140" s="174">
        <f t="shared" si="55"/>
        <v>1.2300029270580454E-2</v>
      </c>
      <c r="X140" s="174">
        <f t="shared" si="56"/>
        <v>6.6483696092912402E-3</v>
      </c>
      <c r="Z140" s="33">
        <f t="shared" si="64"/>
        <v>0.74189169668403276</v>
      </c>
      <c r="AA140" s="60" t="str">
        <f t="shared" si="65"/>
        <v>Lab</v>
      </c>
      <c r="AB140" s="33">
        <f t="shared" si="66"/>
        <v>0.65827945753871442</v>
      </c>
      <c r="AC140" s="33">
        <f t="shared" si="67"/>
        <v>8.3612239145318387E-2</v>
      </c>
      <c r="AD140" s="60" t="str">
        <f t="shared" si="68"/>
        <v>Grn</v>
      </c>
      <c r="AF140" s="20" t="s">
        <v>2</v>
      </c>
      <c r="AG140" s="151" t="str">
        <f t="shared" si="69"/>
        <v>Lab</v>
      </c>
      <c r="AH140" s="149" t="str">
        <f t="shared" si="70"/>
        <v>Hold</v>
      </c>
      <c r="AI140" s="149" t="str">
        <f t="shared" si="71"/>
        <v/>
      </c>
      <c r="AK140" s="33">
        <v>0.123478215090272</v>
      </c>
      <c r="AL140" s="33">
        <v>0.71407614901720795</v>
      </c>
      <c r="AM140" s="33">
        <v>7.0211712785757399E-2</v>
      </c>
      <c r="AN140" s="33">
        <v>7.8037044830573402E-2</v>
      </c>
      <c r="AO140" s="33">
        <v>1.0300327992287001E-2</v>
      </c>
      <c r="AP140" s="86">
        <f t="shared" si="72"/>
        <v>3.8965502839022476E-3</v>
      </c>
    </row>
    <row r="141" spans="1:42" ht="19.95" customHeight="1">
      <c r="A141" s="132" t="s">
        <v>161</v>
      </c>
      <c r="B141" s="20" t="s">
        <v>131</v>
      </c>
      <c r="C141" s="20" t="s">
        <v>21</v>
      </c>
      <c r="D141" s="170">
        <f>('Eng19'!D141+'Eng19'!AD141+'Eng19'!AS141)+('Eng19'!E141+'Eng19'!AE141+'Eng19'!AT141)</f>
        <v>3307.2325337601437</v>
      </c>
      <c r="E141" s="170">
        <f>('Eng19'!F141+'Eng19'!AF141+'Eng19'!AU141)+'Eng19'!G141+'Eng19'!AG141+'Eng19'!AV141</f>
        <v>37501.9628198723</v>
      </c>
      <c r="F141" s="170">
        <f>('Eng19'!H141+'Eng19'!AH141+'Eng19'!AW141)+('Eng19'!I141+'Eng19'!AI141+'Eng19'!AX141)</f>
        <v>4001.931245566775</v>
      </c>
      <c r="G141" s="170">
        <f>('Eng19'!J141+'Eng19'!AJ141+'Eng19'!AY141)+('Eng19'!AZ141+'Eng19'!AK141+'Eng19'!K141)</f>
        <v>3420.2315376606166</v>
      </c>
      <c r="H141" s="170">
        <f>('Eng19'!L141+'Eng19'!AL141+'Eng19'!BA141)+('Eng19'!BB141+'Eng19'!AM141+'Eng19'!M141)</f>
        <v>1247.8298008277907</v>
      </c>
      <c r="I141" s="170">
        <f>('Eng19'!N141+'Eng19'!AN141+'Eng19'!BC141)+('Eng19'!BD141+'Eng19'!AO141+'Eng19'!O141)</f>
        <v>416.77110965407411</v>
      </c>
      <c r="J141" s="188">
        <f t="shared" si="57"/>
        <v>49895.959047341705</v>
      </c>
      <c r="L141" s="33">
        <f t="shared" si="58"/>
        <v>6.6282572715401944E-2</v>
      </c>
      <c r="M141" s="33">
        <f t="shared" si="59"/>
        <v>0.75160320667030622</v>
      </c>
      <c r="N141" s="33">
        <f t="shared" si="60"/>
        <v>8.0205518081528593E-2</v>
      </c>
      <c r="O141" s="33">
        <f t="shared" si="61"/>
        <v>6.8547265208701011E-2</v>
      </c>
      <c r="P141" s="33">
        <f t="shared" si="62"/>
        <v>2.500863445963308E-2</v>
      </c>
      <c r="Q141" s="33">
        <f t="shared" si="63"/>
        <v>8.352802864429125E-3</v>
      </c>
      <c r="S141" s="174">
        <f t="shared" ref="S141:S204" si="73">L141-AK141</f>
        <v>-3.7410711462930055E-2</v>
      </c>
      <c r="T141" s="174">
        <f t="shared" ref="T141:T204" si="74">M141-AL141</f>
        <v>2.3707634963307189E-2</v>
      </c>
      <c r="U141" s="174">
        <f t="shared" ref="U141:U204" si="75">N141-AM141</f>
        <v>-8.4629135520235127E-3</v>
      </c>
      <c r="V141" s="174">
        <f t="shared" ref="V141:V204" si="76">O141-AN141</f>
        <v>4.9177538440962065E-3</v>
      </c>
      <c r="W141" s="174">
        <f t="shared" ref="W141:W204" si="77">P141-AO141</f>
        <v>1.0998777859126979E-2</v>
      </c>
      <c r="X141" s="174">
        <f t="shared" ref="X141:X204" si="78">Q141-AP141</f>
        <v>6.2494583484231994E-3</v>
      </c>
      <c r="Z141" s="33">
        <f t="shared" si="64"/>
        <v>0.75160320667030622</v>
      </c>
      <c r="AA141" s="60" t="str">
        <f t="shared" si="65"/>
        <v>Lab</v>
      </c>
      <c r="AB141" s="33">
        <f t="shared" si="66"/>
        <v>0.67139768858877757</v>
      </c>
      <c r="AC141" s="33">
        <f t="shared" si="67"/>
        <v>8.0205518081528593E-2</v>
      </c>
      <c r="AD141" s="60" t="str">
        <f t="shared" si="68"/>
        <v>LD</v>
      </c>
      <c r="AF141" s="20" t="s">
        <v>2</v>
      </c>
      <c r="AG141" s="151" t="str">
        <f t="shared" si="69"/>
        <v>Lab</v>
      </c>
      <c r="AH141" s="149" t="str">
        <f t="shared" si="70"/>
        <v>Hold</v>
      </c>
      <c r="AI141" s="149" t="str">
        <f t="shared" si="71"/>
        <v/>
      </c>
      <c r="AK141" s="33">
        <v>0.103693284178332</v>
      </c>
      <c r="AL141" s="33">
        <v>0.72789557170699903</v>
      </c>
      <c r="AM141" s="33">
        <v>8.8668431633552106E-2</v>
      </c>
      <c r="AN141" s="33">
        <v>6.3629511364604804E-2</v>
      </c>
      <c r="AO141" s="33">
        <v>1.4009856600506101E-2</v>
      </c>
      <c r="AP141" s="86">
        <f t="shared" si="72"/>
        <v>2.1033445160059255E-3</v>
      </c>
    </row>
    <row r="142" spans="1:42" ht="19.95" customHeight="1">
      <c r="A142" s="132" t="s">
        <v>162</v>
      </c>
      <c r="B142" s="20" t="s">
        <v>131</v>
      </c>
      <c r="C142" s="20" t="s">
        <v>21</v>
      </c>
      <c r="D142" s="170">
        <f>('Eng19'!D142+'Eng19'!AD142+'Eng19'!AS142)+('Eng19'!E142+'Eng19'!AE142+'Eng19'!AT142)</f>
        <v>9898.0889779415793</v>
      </c>
      <c r="E142" s="170">
        <f>('Eng19'!F142+'Eng19'!AF142+'Eng19'!AU142)+'Eng19'!G142+'Eng19'!AG142+'Eng19'!AV142</f>
        <v>26304.575758169805</v>
      </c>
      <c r="F142" s="170">
        <f>('Eng19'!H142+'Eng19'!AH142+'Eng19'!AW142)+('Eng19'!I142+'Eng19'!AI142+'Eng19'!AX142)</f>
        <v>8406.944998451545</v>
      </c>
      <c r="G142" s="170">
        <f>('Eng19'!J142+'Eng19'!AJ142+'Eng19'!AY142)+('Eng19'!AZ142+'Eng19'!AK142+'Eng19'!K142)</f>
        <v>2597.9291076946738</v>
      </c>
      <c r="H142" s="170">
        <f>('Eng19'!L142+'Eng19'!AL142+'Eng19'!BA142)+('Eng19'!BB142+'Eng19'!AM142+'Eng19'!M142)</f>
        <v>2295.7988453784346</v>
      </c>
      <c r="I142" s="170">
        <f>('Eng19'!N142+'Eng19'!AN142+'Eng19'!BC142)+('Eng19'!BD142+'Eng19'!AO142+'Eng19'!O142)</f>
        <v>818.94501522260884</v>
      </c>
      <c r="J142" s="188">
        <f t="shared" si="57"/>
        <v>50322.282702858647</v>
      </c>
      <c r="L142" s="33">
        <f t="shared" si="58"/>
        <v>0.19669395834818321</v>
      </c>
      <c r="M142" s="33">
        <f t="shared" si="59"/>
        <v>0.52272222851042338</v>
      </c>
      <c r="N142" s="33">
        <f t="shared" si="60"/>
        <v>0.16706207562348863</v>
      </c>
      <c r="O142" s="33">
        <f t="shared" si="61"/>
        <v>5.1625819977898058E-2</v>
      </c>
      <c r="P142" s="33">
        <f t="shared" si="62"/>
        <v>4.5621913833571337E-2</v>
      </c>
      <c r="Q142" s="33">
        <f t="shared" si="63"/>
        <v>1.6274003706435343E-2</v>
      </c>
      <c r="S142" s="174">
        <f t="shared" si="73"/>
        <v>-0.12073168922995381</v>
      </c>
      <c r="T142" s="174">
        <f t="shared" si="74"/>
        <v>7.5802562719453404E-2</v>
      </c>
      <c r="U142" s="174">
        <f t="shared" si="75"/>
        <v>-1.7659677358090375E-2</v>
      </c>
      <c r="V142" s="174">
        <f t="shared" si="76"/>
        <v>1.5015607008008157E-2</v>
      </c>
      <c r="W142" s="174">
        <f t="shared" si="77"/>
        <v>3.1299193154146136E-2</v>
      </c>
      <c r="X142" s="174">
        <f t="shared" si="78"/>
        <v>1.6274003706436398E-2</v>
      </c>
      <c r="Z142" s="33">
        <f t="shared" si="64"/>
        <v>0.52272222851042338</v>
      </c>
      <c r="AA142" s="60" t="str">
        <f t="shared" si="65"/>
        <v>Lab</v>
      </c>
      <c r="AB142" s="33">
        <f t="shared" si="66"/>
        <v>0.32602827016224017</v>
      </c>
      <c r="AC142" s="33">
        <f t="shared" si="67"/>
        <v>0.19669395834818321</v>
      </c>
      <c r="AD142" s="60" t="str">
        <f t="shared" si="68"/>
        <v>Con</v>
      </c>
      <c r="AF142" s="20" t="s">
        <v>2</v>
      </c>
      <c r="AG142" s="151" t="str">
        <f t="shared" si="69"/>
        <v>Lab</v>
      </c>
      <c r="AH142" s="149" t="str">
        <f t="shared" si="70"/>
        <v>Hold</v>
      </c>
      <c r="AI142" s="149" t="str">
        <f t="shared" si="71"/>
        <v/>
      </c>
      <c r="AK142" s="33">
        <v>0.31742564757813702</v>
      </c>
      <c r="AL142" s="33">
        <v>0.44691966579096998</v>
      </c>
      <c r="AM142" s="33">
        <v>0.184721752981579</v>
      </c>
      <c r="AN142" s="33">
        <v>3.6610212969889901E-2</v>
      </c>
      <c r="AO142" s="33">
        <v>1.4322720679425201E-2</v>
      </c>
      <c r="AP142" s="86">
        <f t="shared" si="72"/>
        <v>-1.0547118733938987E-15</v>
      </c>
    </row>
    <row r="143" spans="1:42" ht="19.95" customHeight="1">
      <c r="A143" s="132" t="s">
        <v>163</v>
      </c>
      <c r="B143" s="20" t="s">
        <v>131</v>
      </c>
      <c r="C143" s="20" t="s">
        <v>21</v>
      </c>
      <c r="D143" s="170">
        <f>('Eng19'!D143+'Eng19'!AD143+'Eng19'!AS143)+('Eng19'!E143+'Eng19'!AE143+'Eng19'!AT143)</f>
        <v>8922.081176683685</v>
      </c>
      <c r="E143" s="170">
        <f>('Eng19'!F143+'Eng19'!AF143+'Eng19'!AU143)+'Eng19'!G143+'Eng19'!AG143+'Eng19'!AV143</f>
        <v>26760.177517741886</v>
      </c>
      <c r="F143" s="170">
        <f>('Eng19'!H143+'Eng19'!AH143+'Eng19'!AW143)+('Eng19'!I143+'Eng19'!AI143+'Eng19'!AX143)</f>
        <v>14086.484026483507</v>
      </c>
      <c r="G143" s="170">
        <f>('Eng19'!J143+'Eng19'!AJ143+'Eng19'!AY143)+('Eng19'!AZ143+'Eng19'!AK143+'Eng19'!K143)</f>
        <v>2468.9364698222762</v>
      </c>
      <c r="H143" s="170">
        <f>('Eng19'!L143+'Eng19'!AL143+'Eng19'!BA143)+('Eng19'!BB143+'Eng19'!AM143+'Eng19'!M143)</f>
        <v>2113.7351164282936</v>
      </c>
      <c r="I143" s="170">
        <f>('Eng19'!N143+'Eng19'!AN143+'Eng19'!BC143)+('Eng19'!BD143+'Eng19'!AO143+'Eng19'!O143)</f>
        <v>832.42263093420127</v>
      </c>
      <c r="J143" s="188">
        <f t="shared" si="57"/>
        <v>55183.83693809386</v>
      </c>
      <c r="L143" s="33">
        <f t="shared" si="58"/>
        <v>0.16167924652815685</v>
      </c>
      <c r="M143" s="33">
        <f t="shared" si="59"/>
        <v>0.48492781587046757</v>
      </c>
      <c r="N143" s="33">
        <f t="shared" si="60"/>
        <v>0.2552646718329129</v>
      </c>
      <c r="O143" s="33">
        <f t="shared" si="61"/>
        <v>4.4740210300925065E-2</v>
      </c>
      <c r="P143" s="33">
        <f t="shared" si="62"/>
        <v>3.8303518452323576E-2</v>
      </c>
      <c r="Q143" s="33">
        <f t="shared" si="63"/>
        <v>1.5084537015213834E-2</v>
      </c>
      <c r="S143" s="174">
        <f t="shared" si="73"/>
        <v>-9.8900332403209168E-2</v>
      </c>
      <c r="T143" s="174">
        <f t="shared" si="74"/>
        <v>6.4851217750464596E-2</v>
      </c>
      <c r="U143" s="174">
        <f t="shared" si="75"/>
        <v>-1.9327472524804101E-2</v>
      </c>
      <c r="V143" s="174">
        <f t="shared" si="76"/>
        <v>1.2842446370660163E-2</v>
      </c>
      <c r="W143" s="174">
        <f t="shared" si="77"/>
        <v>2.6703249591405277E-2</v>
      </c>
      <c r="X143" s="174">
        <f t="shared" si="78"/>
        <v>1.3830891215483027E-2</v>
      </c>
      <c r="Z143" s="33">
        <f t="shared" si="64"/>
        <v>0.48492781587046757</v>
      </c>
      <c r="AA143" s="60" t="str">
        <f t="shared" si="65"/>
        <v>Lab</v>
      </c>
      <c r="AB143" s="33">
        <f t="shared" si="66"/>
        <v>0.22966314403755467</v>
      </c>
      <c r="AC143" s="33">
        <f t="shared" si="67"/>
        <v>0.2552646718329129</v>
      </c>
      <c r="AD143" s="60" t="str">
        <f t="shared" si="68"/>
        <v>LD</v>
      </c>
      <c r="AF143" s="20" t="s">
        <v>2</v>
      </c>
      <c r="AG143" s="151" t="str">
        <f t="shared" si="69"/>
        <v>Lab</v>
      </c>
      <c r="AH143" s="149" t="str">
        <f t="shared" si="70"/>
        <v>Hold</v>
      </c>
      <c r="AI143" s="149" t="str">
        <f t="shared" si="71"/>
        <v/>
      </c>
      <c r="AK143" s="33">
        <v>0.26057957893136602</v>
      </c>
      <c r="AL143" s="33">
        <v>0.42007659812000298</v>
      </c>
      <c r="AM143" s="33">
        <v>0.27459214435771701</v>
      </c>
      <c r="AN143" s="33">
        <v>3.1897763930264902E-2</v>
      </c>
      <c r="AO143" s="33">
        <v>1.1600268860918301E-2</v>
      </c>
      <c r="AP143" s="86">
        <f t="shared" si="72"/>
        <v>1.253645799730807E-3</v>
      </c>
    </row>
    <row r="144" spans="1:42" ht="19.95" customHeight="1">
      <c r="A144" s="132" t="s">
        <v>164</v>
      </c>
      <c r="B144" s="20" t="s">
        <v>131</v>
      </c>
      <c r="C144" s="20" t="s">
        <v>21</v>
      </c>
      <c r="D144" s="170">
        <f>('Eng19'!D144+'Eng19'!AD144+'Eng19'!AS144)+('Eng19'!E144+'Eng19'!AE144+'Eng19'!AT144)</f>
        <v>17603.999328713115</v>
      </c>
      <c r="E144" s="170">
        <f>('Eng19'!F144+'Eng19'!AF144+'Eng19'!AU144)+'Eng19'!G144+'Eng19'!AG144+'Eng19'!AV144</f>
        <v>25909.3973382271</v>
      </c>
      <c r="F144" s="170">
        <f>('Eng19'!H144+'Eng19'!AH144+'Eng19'!AW144)+('Eng19'!I144+'Eng19'!AI144+'Eng19'!AX144)</f>
        <v>3778.8651821073854</v>
      </c>
      <c r="G144" s="170">
        <f>('Eng19'!J144+'Eng19'!AJ144+'Eng19'!AY144)+('Eng19'!AZ144+'Eng19'!AK144+'Eng19'!K144)</f>
        <v>1368.1562550943588</v>
      </c>
      <c r="H144" s="170">
        <f>('Eng19'!L144+'Eng19'!AL144+'Eng19'!BA144)+('Eng19'!BB144+'Eng19'!AM144+'Eng19'!M144)</f>
        <v>2668.5953017529787</v>
      </c>
      <c r="I144" s="170">
        <f>('Eng19'!N144+'Eng19'!AN144+'Eng19'!BC144)+('Eng19'!BD144+'Eng19'!AO144+'Eng19'!O144)</f>
        <v>1301.1547108868392</v>
      </c>
      <c r="J144" s="188">
        <f t="shared" si="57"/>
        <v>52630.168116781773</v>
      </c>
      <c r="L144" s="33">
        <f t="shared" si="58"/>
        <v>0.33448495337600609</v>
      </c>
      <c r="M144" s="33">
        <f t="shared" si="59"/>
        <v>0.49229174569111001</v>
      </c>
      <c r="N144" s="33">
        <f t="shared" si="60"/>
        <v>7.1800363124860475E-2</v>
      </c>
      <c r="O144" s="33">
        <f t="shared" si="61"/>
        <v>2.5995665680917813E-2</v>
      </c>
      <c r="P144" s="33">
        <f t="shared" si="62"/>
        <v>5.0704669911591338E-2</v>
      </c>
      <c r="Q144" s="33">
        <f t="shared" si="63"/>
        <v>2.4722602215514301E-2</v>
      </c>
      <c r="S144" s="174">
        <f t="shared" si="73"/>
        <v>-0.20948697293546287</v>
      </c>
      <c r="T144" s="174">
        <f t="shared" si="74"/>
        <v>0.11986892458088</v>
      </c>
      <c r="U144" s="174">
        <f t="shared" si="75"/>
        <v>-7.043676090954118E-3</v>
      </c>
      <c r="V144" s="174">
        <f t="shared" si="76"/>
        <v>2.3768204694086734E-2</v>
      </c>
      <c r="W144" s="174">
        <f t="shared" si="77"/>
        <v>4.8781449624285149E-2</v>
      </c>
      <c r="X144" s="174">
        <f t="shared" si="78"/>
        <v>2.4112070127165253E-2</v>
      </c>
      <c r="Z144" s="33">
        <f t="shared" si="64"/>
        <v>0.49229174569111001</v>
      </c>
      <c r="AA144" s="60" t="str">
        <f t="shared" si="65"/>
        <v>Lab</v>
      </c>
      <c r="AB144" s="33">
        <f t="shared" si="66"/>
        <v>0.15780679231510392</v>
      </c>
      <c r="AC144" s="33">
        <f t="shared" si="67"/>
        <v>0.33448495337600609</v>
      </c>
      <c r="AD144" s="60" t="str">
        <f t="shared" si="68"/>
        <v>Con</v>
      </c>
      <c r="AF144" s="20" t="s">
        <v>1</v>
      </c>
      <c r="AG144" s="151" t="str">
        <f t="shared" si="69"/>
        <v>Lab</v>
      </c>
      <c r="AH144" s="149" t="str">
        <f t="shared" si="70"/>
        <v>Gain from</v>
      </c>
      <c r="AI144" s="149" t="str">
        <f t="shared" si="71"/>
        <v>Con</v>
      </c>
      <c r="AK144" s="33">
        <v>0.54397192631146896</v>
      </c>
      <c r="AL144" s="33">
        <v>0.37242282111023001</v>
      </c>
      <c r="AM144" s="33">
        <v>7.8844039215814593E-2</v>
      </c>
      <c r="AN144" s="33">
        <v>2.2274609868310801E-3</v>
      </c>
      <c r="AO144" s="33">
        <v>1.9232202873061899E-3</v>
      </c>
      <c r="AP144" s="86">
        <f t="shared" si="72"/>
        <v>6.1053208834904726E-4</v>
      </c>
    </row>
    <row r="145" spans="1:42" ht="19.95" customHeight="1">
      <c r="A145" s="132" t="s">
        <v>165</v>
      </c>
      <c r="B145" s="20" t="s">
        <v>131</v>
      </c>
      <c r="C145" s="20" t="s">
        <v>21</v>
      </c>
      <c r="D145" s="170">
        <f>('Eng19'!D145+'Eng19'!AD145+'Eng19'!AS145)+('Eng19'!E145+'Eng19'!AE145+'Eng19'!AT145)</f>
        <v>10034.179441222346</v>
      </c>
      <c r="E145" s="170">
        <f>('Eng19'!F145+'Eng19'!AF145+'Eng19'!AU145)+'Eng19'!G145+'Eng19'!AG145+'Eng19'!AV145</f>
        <v>30095.119250713309</v>
      </c>
      <c r="F145" s="170">
        <f>('Eng19'!H145+'Eng19'!AH145+'Eng19'!AW145)+('Eng19'!I145+'Eng19'!AI145+'Eng19'!AX145)</f>
        <v>3638.1666677196808</v>
      </c>
      <c r="G145" s="170">
        <f>('Eng19'!J145+'Eng19'!AJ145+'Eng19'!AY145)+('Eng19'!AZ145+'Eng19'!AK145+'Eng19'!K145)</f>
        <v>1766.0780586200699</v>
      </c>
      <c r="H145" s="170">
        <f>('Eng19'!L145+'Eng19'!AL145+'Eng19'!BA145)+('Eng19'!BB145+'Eng19'!AM145+'Eng19'!M145)</f>
        <v>2372.3522310270737</v>
      </c>
      <c r="I145" s="170">
        <f>('Eng19'!N145+'Eng19'!AN145+'Eng19'!BC145)+('Eng19'!BD145+'Eng19'!AO145+'Eng19'!O145)</f>
        <v>786.46658638969836</v>
      </c>
      <c r="J145" s="188">
        <f t="shared" si="57"/>
        <v>48692.362235692177</v>
      </c>
      <c r="L145" s="33">
        <f t="shared" si="58"/>
        <v>0.20607296463976343</v>
      </c>
      <c r="M145" s="33">
        <f t="shared" si="59"/>
        <v>0.61806652766279568</v>
      </c>
      <c r="N145" s="33">
        <f t="shared" si="60"/>
        <v>7.4717399211592456E-2</v>
      </c>
      <c r="O145" s="33">
        <f t="shared" si="61"/>
        <v>3.6270124872387281E-2</v>
      </c>
      <c r="P145" s="33">
        <f t="shared" si="62"/>
        <v>4.8721239268365309E-2</v>
      </c>
      <c r="Q145" s="33">
        <f t="shared" si="63"/>
        <v>1.6151744345095819E-2</v>
      </c>
      <c r="S145" s="174">
        <f t="shared" si="73"/>
        <v>-0.12608590371961359</v>
      </c>
      <c r="T145" s="174">
        <f t="shared" si="74"/>
        <v>7.2719198222233716E-2</v>
      </c>
      <c r="U145" s="174">
        <f t="shared" si="75"/>
        <v>-8.0751401831845454E-3</v>
      </c>
      <c r="V145" s="174">
        <f t="shared" si="76"/>
        <v>1.4752532218081881E-2</v>
      </c>
      <c r="W145" s="174">
        <f t="shared" si="77"/>
        <v>3.0537569117386608E-2</v>
      </c>
      <c r="X145" s="174">
        <f t="shared" si="78"/>
        <v>1.6151744345095819E-2</v>
      </c>
      <c r="Z145" s="33">
        <f t="shared" si="64"/>
        <v>0.61806652766279568</v>
      </c>
      <c r="AA145" s="60" t="str">
        <f t="shared" si="65"/>
        <v>Lab</v>
      </c>
      <c r="AB145" s="33">
        <f t="shared" si="66"/>
        <v>0.41199356302303225</v>
      </c>
      <c r="AC145" s="33">
        <f t="shared" si="67"/>
        <v>0.20607296463976343</v>
      </c>
      <c r="AD145" s="60" t="str">
        <f t="shared" si="68"/>
        <v>Con</v>
      </c>
      <c r="AF145" s="20" t="s">
        <v>2</v>
      </c>
      <c r="AG145" s="151" t="str">
        <f t="shared" si="69"/>
        <v>Lab</v>
      </c>
      <c r="AH145" s="149" t="str">
        <f t="shared" si="70"/>
        <v>Hold</v>
      </c>
      <c r="AI145" s="149" t="str">
        <f t="shared" si="71"/>
        <v/>
      </c>
      <c r="AK145" s="33">
        <v>0.33215886835937702</v>
      </c>
      <c r="AL145" s="33">
        <v>0.54534732944056197</v>
      </c>
      <c r="AM145" s="33">
        <v>8.2792539394777001E-2</v>
      </c>
      <c r="AN145" s="33">
        <v>2.15175926543054E-2</v>
      </c>
      <c r="AO145" s="33">
        <v>1.8183670150978701E-2</v>
      </c>
      <c r="AP145" s="86">
        <f t="shared" si="72"/>
        <v>0</v>
      </c>
    </row>
    <row r="146" spans="1:42" ht="19.95" customHeight="1">
      <c r="A146" s="132" t="s">
        <v>166</v>
      </c>
      <c r="B146" s="20" t="s">
        <v>131</v>
      </c>
      <c r="C146" s="20" t="s">
        <v>21</v>
      </c>
      <c r="D146" s="170">
        <f>('Eng19'!D146+'Eng19'!AD146+'Eng19'!AS146)+('Eng19'!E146+'Eng19'!AE146+'Eng19'!AT146)</f>
        <v>9677.9054584427176</v>
      </c>
      <c r="E146" s="170">
        <f>('Eng19'!F146+'Eng19'!AF146+'Eng19'!AU146)+'Eng19'!G146+'Eng19'!AG146+'Eng19'!AV146</f>
        <v>28190.590662813145</v>
      </c>
      <c r="F146" s="170">
        <f>('Eng19'!H146+'Eng19'!AH146+'Eng19'!AW146)+('Eng19'!I146+'Eng19'!AI146+'Eng19'!AX146)</f>
        <v>1774.9682192206171</v>
      </c>
      <c r="G146" s="170">
        <f>('Eng19'!J146+'Eng19'!AJ146+'Eng19'!AY146)+('Eng19'!AZ146+'Eng19'!AK146+'Eng19'!K146)</f>
        <v>1423.5543848486875</v>
      </c>
      <c r="H146" s="170">
        <f>('Eng19'!L146+'Eng19'!AL146+'Eng19'!BA146)+('Eng19'!BB146+'Eng19'!AM146+'Eng19'!M146)</f>
        <v>2696.885561586153</v>
      </c>
      <c r="I146" s="170">
        <f>('Eng19'!N146+'Eng19'!AN146+'Eng19'!BC146)+('Eng19'!BD146+'Eng19'!AO146+'Eng19'!O146)</f>
        <v>952.63953531090465</v>
      </c>
      <c r="J146" s="188">
        <f t="shared" si="57"/>
        <v>44716.543822222222</v>
      </c>
      <c r="L146" s="33">
        <f t="shared" si="58"/>
        <v>0.2164278504376094</v>
      </c>
      <c r="M146" s="33">
        <f t="shared" si="59"/>
        <v>0.63042865689462391</v>
      </c>
      <c r="N146" s="33">
        <f t="shared" si="60"/>
        <v>3.9693770302939496E-2</v>
      </c>
      <c r="O146" s="33">
        <f t="shared" si="61"/>
        <v>3.1835071836237072E-2</v>
      </c>
      <c r="P146" s="33">
        <f t="shared" si="62"/>
        <v>6.0310688865133522E-2</v>
      </c>
      <c r="Q146" s="33">
        <f t="shared" si="63"/>
        <v>2.130396166345672E-2</v>
      </c>
      <c r="S146" s="174">
        <f t="shared" si="73"/>
        <v>-0.13098316015474462</v>
      </c>
      <c r="T146" s="174">
        <f t="shared" si="74"/>
        <v>7.2511668214348957E-2</v>
      </c>
      <c r="U146" s="174">
        <f t="shared" si="75"/>
        <v>-4.5622646109124004E-3</v>
      </c>
      <c r="V146" s="174">
        <f t="shared" si="76"/>
        <v>1.5037326689171571E-2</v>
      </c>
      <c r="W146" s="174">
        <f t="shared" si="77"/>
        <v>3.0943047823173222E-2</v>
      </c>
      <c r="X146" s="174">
        <f t="shared" si="78"/>
        <v>1.7053382038963453E-2</v>
      </c>
      <c r="Z146" s="33">
        <f t="shared" si="64"/>
        <v>0.63042865689462391</v>
      </c>
      <c r="AA146" s="60" t="str">
        <f t="shared" si="65"/>
        <v>Lab</v>
      </c>
      <c r="AB146" s="33">
        <f t="shared" si="66"/>
        <v>0.41400080645701454</v>
      </c>
      <c r="AC146" s="33">
        <f t="shared" si="67"/>
        <v>0.2164278504376094</v>
      </c>
      <c r="AD146" s="60" t="str">
        <f t="shared" si="68"/>
        <v>Con</v>
      </c>
      <c r="AF146" s="20" t="s">
        <v>2</v>
      </c>
      <c r="AG146" s="151" t="str">
        <f t="shared" si="69"/>
        <v>Lab</v>
      </c>
      <c r="AH146" s="149" t="str">
        <f t="shared" si="70"/>
        <v>Hold</v>
      </c>
      <c r="AI146" s="149" t="str">
        <f t="shared" si="71"/>
        <v/>
      </c>
      <c r="AK146" s="33">
        <v>0.34741101059235402</v>
      </c>
      <c r="AL146" s="33">
        <v>0.55791698868027495</v>
      </c>
      <c r="AM146" s="33">
        <v>4.4256034913851897E-2</v>
      </c>
      <c r="AN146" s="33">
        <v>1.6797745147065501E-2</v>
      </c>
      <c r="AO146" s="33">
        <v>2.93676410419603E-2</v>
      </c>
      <c r="AP146" s="86">
        <f t="shared" si="72"/>
        <v>4.250579624493267E-3</v>
      </c>
    </row>
    <row r="147" spans="1:42" ht="19.95" customHeight="1">
      <c r="A147" s="132" t="s">
        <v>167</v>
      </c>
      <c r="B147" s="20" t="s">
        <v>131</v>
      </c>
      <c r="C147" s="20" t="s">
        <v>21</v>
      </c>
      <c r="D147" s="170">
        <f>('Eng19'!D147+'Eng19'!AD147+'Eng19'!AS147)+('Eng19'!E147+'Eng19'!AE147+'Eng19'!AT147)</f>
        <v>14144.818493077915</v>
      </c>
      <c r="E147" s="170">
        <f>('Eng19'!F147+'Eng19'!AF147+'Eng19'!AU147)+'Eng19'!G147+'Eng19'!AG147+'Eng19'!AV147</f>
        <v>25788.300429251361</v>
      </c>
      <c r="F147" s="170">
        <f>('Eng19'!H147+'Eng19'!AH147+'Eng19'!AW147)+('Eng19'!I147+'Eng19'!AI147+'Eng19'!AX147)</f>
        <v>3686.711832325047</v>
      </c>
      <c r="G147" s="170">
        <f>('Eng19'!J147+'Eng19'!AJ147+'Eng19'!AY147)+('Eng19'!AZ147+'Eng19'!AK147+'Eng19'!K147)</f>
        <v>1832.1192677641086</v>
      </c>
      <c r="H147" s="170">
        <f>('Eng19'!L147+'Eng19'!AL147+'Eng19'!BA147)+('Eng19'!BB147+'Eng19'!AM147+'Eng19'!M147)</f>
        <v>2077.1758033345109</v>
      </c>
      <c r="I147" s="170">
        <f>('Eng19'!N147+'Eng19'!AN147+'Eng19'!BC147)+('Eng19'!BD147+'Eng19'!AO147+'Eng19'!O147)</f>
        <v>1021.9950966394283</v>
      </c>
      <c r="J147" s="188">
        <f t="shared" si="57"/>
        <v>48551.120922392372</v>
      </c>
      <c r="L147" s="33">
        <f t="shared" si="58"/>
        <v>0.29133865963028982</v>
      </c>
      <c r="M147" s="33">
        <f t="shared" si="59"/>
        <v>0.53115767338252085</v>
      </c>
      <c r="N147" s="33">
        <f t="shared" si="60"/>
        <v>7.5934638836004514E-2</v>
      </c>
      <c r="O147" s="33">
        <f t="shared" si="61"/>
        <v>3.7735879892303634E-2</v>
      </c>
      <c r="P147" s="33">
        <f t="shared" si="62"/>
        <v>4.2783271814770645E-2</v>
      </c>
      <c r="Q147" s="33">
        <f t="shared" si="63"/>
        <v>2.1049876444110514E-2</v>
      </c>
      <c r="S147" s="174">
        <f t="shared" si="73"/>
        <v>-0.1825486258668842</v>
      </c>
      <c r="T147" s="174">
        <f t="shared" si="74"/>
        <v>0.10522826554785886</v>
      </c>
      <c r="U147" s="174">
        <f t="shared" si="75"/>
        <v>-7.359664809960989E-3</v>
      </c>
      <c r="V147" s="174">
        <f t="shared" si="76"/>
        <v>2.0846876870104735E-2</v>
      </c>
      <c r="W147" s="174">
        <f t="shared" si="77"/>
        <v>4.2783271814770645E-2</v>
      </c>
      <c r="X147" s="174">
        <f t="shared" si="78"/>
        <v>2.1049876444110514E-2</v>
      </c>
      <c r="Z147" s="33">
        <f t="shared" si="64"/>
        <v>0.53115767338252085</v>
      </c>
      <c r="AA147" s="60" t="str">
        <f t="shared" si="65"/>
        <v>Lab</v>
      </c>
      <c r="AB147" s="33">
        <f t="shared" si="66"/>
        <v>0.23981901375223103</v>
      </c>
      <c r="AC147" s="33">
        <f t="shared" si="67"/>
        <v>0.29133865963028982</v>
      </c>
      <c r="AD147" s="60" t="str">
        <f t="shared" si="68"/>
        <v>Con</v>
      </c>
      <c r="AF147" s="20" t="s">
        <v>1</v>
      </c>
      <c r="AG147" s="151" t="str">
        <f t="shared" si="69"/>
        <v>Lab</v>
      </c>
      <c r="AH147" s="149" t="str">
        <f t="shared" si="70"/>
        <v>Gain from</v>
      </c>
      <c r="AI147" s="149" t="str">
        <f t="shared" si="71"/>
        <v>Con</v>
      </c>
      <c r="AK147" s="33">
        <v>0.47388728549717402</v>
      </c>
      <c r="AL147" s="33">
        <v>0.42592940783466199</v>
      </c>
      <c r="AM147" s="33">
        <v>8.3294303645965503E-2</v>
      </c>
      <c r="AN147" s="33">
        <v>1.6889003022198899E-2</v>
      </c>
      <c r="AO147" s="33">
        <v>0</v>
      </c>
      <c r="AP147" s="86">
        <f t="shared" si="72"/>
        <v>0</v>
      </c>
    </row>
    <row r="148" spans="1:42" ht="19.95" customHeight="1">
      <c r="A148" s="132" t="s">
        <v>168</v>
      </c>
      <c r="B148" s="20" t="s">
        <v>131</v>
      </c>
      <c r="C148" s="20" t="s">
        <v>21</v>
      </c>
      <c r="D148" s="170">
        <f>('Eng19'!D148+'Eng19'!AD148+'Eng19'!AS148)+('Eng19'!E148+'Eng19'!AE148+'Eng19'!AT148)</f>
        <v>4020.9697613719477</v>
      </c>
      <c r="E148" s="170">
        <f>('Eng19'!F148+'Eng19'!AF148+'Eng19'!AU148)+'Eng19'!G148+'Eng19'!AG148+'Eng19'!AV148</f>
        <v>35267.366902323905</v>
      </c>
      <c r="F148" s="170">
        <f>('Eng19'!H148+'Eng19'!AH148+'Eng19'!AW148)+('Eng19'!I148+'Eng19'!AI148+'Eng19'!AX148)</f>
        <v>4507.6276083136554</v>
      </c>
      <c r="G148" s="170">
        <f>('Eng19'!J148+'Eng19'!AJ148+'Eng19'!AY148)+('Eng19'!AZ148+'Eng19'!AK148+'Eng19'!K148)</f>
        <v>2484.3029761493922</v>
      </c>
      <c r="H148" s="170">
        <f>('Eng19'!L148+'Eng19'!AL148+'Eng19'!BA148)+('Eng19'!BB148+'Eng19'!AM148+'Eng19'!M148)</f>
        <v>1578.1686496952057</v>
      </c>
      <c r="I148" s="170">
        <f>('Eng19'!N148+'Eng19'!AN148+'Eng19'!BC148)+('Eng19'!BD148+'Eng19'!AO148+'Eng19'!O148)</f>
        <v>521.75500527894042</v>
      </c>
      <c r="J148" s="188">
        <f t="shared" si="57"/>
        <v>48380.190903133036</v>
      </c>
      <c r="L148" s="33">
        <f t="shared" si="58"/>
        <v>8.3111903576873966E-2</v>
      </c>
      <c r="M148" s="33">
        <f t="shared" si="59"/>
        <v>0.72896295454758198</v>
      </c>
      <c r="N148" s="33">
        <f t="shared" si="60"/>
        <v>9.3170934718691811E-2</v>
      </c>
      <c r="O148" s="33">
        <f t="shared" si="61"/>
        <v>5.1349590189163803E-2</v>
      </c>
      <c r="P148" s="33">
        <f t="shared" si="62"/>
        <v>3.2620141017116279E-2</v>
      </c>
      <c r="Q148" s="33">
        <f t="shared" si="63"/>
        <v>1.0784475950572412E-2</v>
      </c>
      <c r="S148" s="174">
        <f t="shared" si="73"/>
        <v>-4.676351266728003E-2</v>
      </c>
      <c r="T148" s="174">
        <f t="shared" si="74"/>
        <v>2.925706726853694E-2</v>
      </c>
      <c r="U148" s="174">
        <f t="shared" si="75"/>
        <v>-1.0119300866112194E-2</v>
      </c>
      <c r="V148" s="174">
        <f t="shared" si="76"/>
        <v>6.2322065436598018E-3</v>
      </c>
      <c r="W148" s="174">
        <f t="shared" si="77"/>
        <v>1.3565500431936078E-2</v>
      </c>
      <c r="X148" s="174">
        <f t="shared" si="78"/>
        <v>7.8280392892596789E-3</v>
      </c>
      <c r="Z148" s="33">
        <f t="shared" si="64"/>
        <v>0.72896295454758198</v>
      </c>
      <c r="AA148" s="60" t="str">
        <f t="shared" si="65"/>
        <v>Lab</v>
      </c>
      <c r="AB148" s="33">
        <f t="shared" si="66"/>
        <v>0.63579201982889022</v>
      </c>
      <c r="AC148" s="33">
        <f t="shared" si="67"/>
        <v>9.3170934718691811E-2</v>
      </c>
      <c r="AD148" s="60" t="str">
        <f t="shared" si="68"/>
        <v>LD</v>
      </c>
      <c r="AF148" s="20" t="s">
        <v>2</v>
      </c>
      <c r="AG148" s="151" t="str">
        <f t="shared" si="69"/>
        <v>Lab</v>
      </c>
      <c r="AH148" s="149" t="str">
        <f t="shared" si="70"/>
        <v>Hold</v>
      </c>
      <c r="AI148" s="149" t="str">
        <f t="shared" si="71"/>
        <v/>
      </c>
      <c r="AK148" s="33">
        <v>0.129875416244154</v>
      </c>
      <c r="AL148" s="33">
        <v>0.69970588727904504</v>
      </c>
      <c r="AM148" s="33">
        <v>0.103290235584804</v>
      </c>
      <c r="AN148" s="33">
        <v>4.5117383645504001E-2</v>
      </c>
      <c r="AO148" s="33">
        <v>1.9054640585180201E-2</v>
      </c>
      <c r="AP148" s="86">
        <f t="shared" si="72"/>
        <v>2.9564366613127335E-3</v>
      </c>
    </row>
    <row r="149" spans="1:42" ht="19.95" customHeight="1">
      <c r="A149" s="132" t="s">
        <v>169</v>
      </c>
      <c r="B149" s="20" t="s">
        <v>131</v>
      </c>
      <c r="C149" s="20" t="s">
        <v>21</v>
      </c>
      <c r="D149" s="170">
        <f>('Eng19'!D149+'Eng19'!AD149+'Eng19'!AS149)+('Eng19'!E149+'Eng19'!AE149+'Eng19'!AT149)</f>
        <v>20690.201226510559</v>
      </c>
      <c r="E149" s="170">
        <f>('Eng19'!F149+'Eng19'!AF149+'Eng19'!AU149)+'Eng19'!G149+'Eng19'!AG149+'Eng19'!AV149</f>
        <v>18909.054347824233</v>
      </c>
      <c r="F149" s="170">
        <f>('Eng19'!H149+'Eng19'!AH149+'Eng19'!AW149)+('Eng19'!I149+'Eng19'!AI149+'Eng19'!AX149)</f>
        <v>3375.0367963764606</v>
      </c>
      <c r="G149" s="170">
        <f>('Eng19'!J149+'Eng19'!AJ149+'Eng19'!AY149)+('Eng19'!AZ149+'Eng19'!AK149+'Eng19'!K149)</f>
        <v>3307.9274722191885</v>
      </c>
      <c r="H149" s="170">
        <f>('Eng19'!L149+'Eng19'!AL149+'Eng19'!BA149)+('Eng19'!BB149+'Eng19'!AM149+'Eng19'!M149)</f>
        <v>2994.3142795127092</v>
      </c>
      <c r="I149" s="170">
        <f>('Eng19'!N149+'Eng19'!AN149+'Eng19'!BC149)+('Eng19'!BD149+'Eng19'!AO149+'Eng19'!O149)</f>
        <v>1962.2110073809768</v>
      </c>
      <c r="J149" s="188">
        <f t="shared" si="57"/>
        <v>51238.745129824121</v>
      </c>
      <c r="L149" s="33">
        <f t="shared" si="58"/>
        <v>0.40379992082334548</v>
      </c>
      <c r="M149" s="33">
        <f t="shared" si="59"/>
        <v>0.36903820146090954</v>
      </c>
      <c r="N149" s="33">
        <f t="shared" si="60"/>
        <v>6.586884178808626E-2</v>
      </c>
      <c r="O149" s="33">
        <f t="shared" si="61"/>
        <v>6.4559103932734091E-2</v>
      </c>
      <c r="P149" s="33">
        <f t="shared" si="62"/>
        <v>5.8438477990161254E-2</v>
      </c>
      <c r="Q149" s="33">
        <f t="shared" si="63"/>
        <v>3.8295454004763446E-2</v>
      </c>
      <c r="S149" s="174">
        <f t="shared" si="73"/>
        <v>-0.25301523925798353</v>
      </c>
      <c r="T149" s="174">
        <f t="shared" si="74"/>
        <v>0.14373327282646756</v>
      </c>
      <c r="U149" s="174">
        <f t="shared" si="75"/>
        <v>-6.3840772065517359E-3</v>
      </c>
      <c r="V149" s="174">
        <f t="shared" si="76"/>
        <v>2.8475142350301089E-2</v>
      </c>
      <c r="W149" s="174">
        <f t="shared" si="77"/>
        <v>5.8438477990161254E-2</v>
      </c>
      <c r="X149" s="174">
        <f t="shared" si="78"/>
        <v>2.8752423297605439E-2</v>
      </c>
      <c r="Z149" s="33">
        <f t="shared" si="64"/>
        <v>0.40379992082334548</v>
      </c>
      <c r="AA149" s="60" t="str">
        <f t="shared" si="65"/>
        <v>Con</v>
      </c>
      <c r="AB149" s="33">
        <f t="shared" si="66"/>
        <v>3.4761719362435939E-2</v>
      </c>
      <c r="AC149" s="33">
        <f t="shared" si="67"/>
        <v>0.36903820146090954</v>
      </c>
      <c r="AD149" s="60" t="str">
        <f t="shared" si="68"/>
        <v>Lab</v>
      </c>
      <c r="AF149" s="20" t="s">
        <v>1</v>
      </c>
      <c r="AG149" s="151" t="str">
        <f t="shared" si="69"/>
        <v>Con</v>
      </c>
      <c r="AH149" s="149" t="str">
        <f t="shared" si="70"/>
        <v>Hold</v>
      </c>
      <c r="AI149" s="149" t="str">
        <f t="shared" si="71"/>
        <v/>
      </c>
      <c r="AK149" s="33">
        <v>0.65681516008132901</v>
      </c>
      <c r="AL149" s="33">
        <v>0.22530492863444199</v>
      </c>
      <c r="AM149" s="33">
        <v>7.2252918994637996E-2</v>
      </c>
      <c r="AN149" s="33">
        <v>3.6083961582433002E-2</v>
      </c>
      <c r="AO149" s="33">
        <v>0</v>
      </c>
      <c r="AP149" s="86">
        <f t="shared" si="72"/>
        <v>9.5430307071580067E-3</v>
      </c>
    </row>
    <row r="150" spans="1:42" ht="19.95" customHeight="1">
      <c r="A150" s="132" t="s">
        <v>170</v>
      </c>
      <c r="B150" s="20" t="s">
        <v>131</v>
      </c>
      <c r="C150" s="20" t="s">
        <v>21</v>
      </c>
      <c r="D150" s="170">
        <f>('Eng19'!D150+'Eng19'!AD150+'Eng19'!AS150)+('Eng19'!E150+'Eng19'!AE150+'Eng19'!AT150)</f>
        <v>5263.2055769697236</v>
      </c>
      <c r="E150" s="170">
        <f>('Eng19'!F150+'Eng19'!AF150+'Eng19'!AU150)+'Eng19'!G150+'Eng19'!AG150+'Eng19'!AV150</f>
        <v>25754.834705481851</v>
      </c>
      <c r="F150" s="170">
        <f>('Eng19'!H150+'Eng19'!AH150+'Eng19'!AW150)+('Eng19'!I150+'Eng19'!AI150+'Eng19'!AX150)</f>
        <v>12273.871587925023</v>
      </c>
      <c r="G150" s="170">
        <f>('Eng19'!J150+'Eng19'!AJ150+'Eng19'!AY150)+('Eng19'!AZ150+'Eng19'!AK150+'Eng19'!K150)</f>
        <v>2718.0017812164192</v>
      </c>
      <c r="H150" s="170">
        <f>('Eng19'!L150+'Eng19'!AL150+'Eng19'!BA150)+('Eng19'!BB150+'Eng19'!AM150+'Eng19'!M150)</f>
        <v>1321.696232626336</v>
      </c>
      <c r="I150" s="170">
        <f>('Eng19'!N150+'Eng19'!AN150+'Eng19'!BC150)+('Eng19'!BD150+'Eng19'!AO150+'Eng19'!O150)</f>
        <v>647.18359786947428</v>
      </c>
      <c r="J150" s="188">
        <f t="shared" si="57"/>
        <v>47978.793482088833</v>
      </c>
      <c r="L150" s="33">
        <f t="shared" si="58"/>
        <v>0.10969858128955563</v>
      </c>
      <c r="M150" s="33">
        <f t="shared" si="59"/>
        <v>0.53679621425029156</v>
      </c>
      <c r="N150" s="33">
        <f t="shared" si="60"/>
        <v>0.25581867940274561</v>
      </c>
      <c r="O150" s="33">
        <f t="shared" si="61"/>
        <v>5.6650065246661274E-2</v>
      </c>
      <c r="P150" s="33">
        <f t="shared" si="62"/>
        <v>2.7547508736745205E-2</v>
      </c>
      <c r="Q150" s="33">
        <f t="shared" si="63"/>
        <v>1.3488951074000582E-2</v>
      </c>
      <c r="S150" s="174">
        <f t="shared" si="73"/>
        <v>-6.6663602468135366E-2</v>
      </c>
      <c r="T150" s="174">
        <f t="shared" si="74"/>
        <v>4.6806617870634559E-2</v>
      </c>
      <c r="U150" s="174">
        <f t="shared" si="75"/>
        <v>-1.8835491327826415E-2</v>
      </c>
      <c r="V150" s="174">
        <f t="shared" si="76"/>
        <v>9.2617575798525711E-3</v>
      </c>
      <c r="W150" s="174">
        <f t="shared" si="77"/>
        <v>1.9411222337300135E-2</v>
      </c>
      <c r="X150" s="174">
        <f t="shared" si="78"/>
        <v>1.0019496008174311E-2</v>
      </c>
      <c r="Z150" s="33">
        <f t="shared" si="64"/>
        <v>0.53679621425029156</v>
      </c>
      <c r="AA150" s="60" t="str">
        <f t="shared" si="65"/>
        <v>Lab</v>
      </c>
      <c r="AB150" s="33">
        <f t="shared" si="66"/>
        <v>0.28097753484754595</v>
      </c>
      <c r="AC150" s="33">
        <f t="shared" si="67"/>
        <v>0.25581867940274561</v>
      </c>
      <c r="AD150" s="60" t="str">
        <f t="shared" si="68"/>
        <v>LD</v>
      </c>
      <c r="AF150" s="20" t="s">
        <v>2</v>
      </c>
      <c r="AG150" s="151" t="str">
        <f t="shared" si="69"/>
        <v>Lab</v>
      </c>
      <c r="AH150" s="149" t="str">
        <f t="shared" si="70"/>
        <v>Hold</v>
      </c>
      <c r="AI150" s="149" t="str">
        <f t="shared" si="71"/>
        <v/>
      </c>
      <c r="AK150" s="33">
        <v>0.176362183757691</v>
      </c>
      <c r="AL150" s="33">
        <v>0.489989596379657</v>
      </c>
      <c r="AM150" s="33">
        <v>0.27465417073057202</v>
      </c>
      <c r="AN150" s="33">
        <v>4.7388307666808703E-2</v>
      </c>
      <c r="AO150" s="33">
        <v>8.1362863994450703E-3</v>
      </c>
      <c r="AP150" s="86">
        <f t="shared" si="72"/>
        <v>3.4694550658262713E-3</v>
      </c>
    </row>
    <row r="151" spans="1:42" ht="19.95" customHeight="1">
      <c r="A151" s="132" t="s">
        <v>171</v>
      </c>
      <c r="B151" s="20" t="s">
        <v>131</v>
      </c>
      <c r="C151" s="20" t="s">
        <v>21</v>
      </c>
      <c r="D151" s="170">
        <f>('Eng19'!D151+'Eng19'!AD151+'Eng19'!AS151)+('Eng19'!E151+'Eng19'!AE151+'Eng19'!AT151)</f>
        <v>11260.287715000322</v>
      </c>
      <c r="E151" s="170">
        <f>('Eng19'!F151+'Eng19'!AF151+'Eng19'!AU151)+'Eng19'!G151+'Eng19'!AG151+'Eng19'!AV151</f>
        <v>30651.526729242098</v>
      </c>
      <c r="F151" s="170">
        <f>('Eng19'!H151+'Eng19'!AH151+'Eng19'!AW151)+('Eng19'!I151+'Eng19'!AI151+'Eng19'!AX151)</f>
        <v>2164.7689244596622</v>
      </c>
      <c r="G151" s="170">
        <f>('Eng19'!J151+'Eng19'!AJ151+'Eng19'!AY151)+('Eng19'!AZ151+'Eng19'!AK151+'Eng19'!K151)</f>
        <v>1555.7092488833764</v>
      </c>
      <c r="H151" s="170">
        <f>('Eng19'!L151+'Eng19'!AL151+'Eng19'!BA151)+('Eng19'!BB151+'Eng19'!AM151+'Eng19'!M151)</f>
        <v>2634.8382799746896</v>
      </c>
      <c r="I151" s="170">
        <f>('Eng19'!N151+'Eng19'!AN151+'Eng19'!BC151)+('Eng19'!BD151+'Eng19'!AO151+'Eng19'!O151)</f>
        <v>1717.3518790950761</v>
      </c>
      <c r="J151" s="188">
        <f t="shared" si="57"/>
        <v>49984.482776655226</v>
      </c>
      <c r="L151" s="33">
        <f t="shared" si="58"/>
        <v>0.22527566735689686</v>
      </c>
      <c r="M151" s="33">
        <f t="shared" si="59"/>
        <v>0.61322084428084944</v>
      </c>
      <c r="N151" s="33">
        <f t="shared" si="60"/>
        <v>4.3308819141581613E-2</v>
      </c>
      <c r="O151" s="33">
        <f t="shared" si="61"/>
        <v>3.1123844090469522E-2</v>
      </c>
      <c r="P151" s="33">
        <f t="shared" si="62"/>
        <v>5.2713124826116349E-2</v>
      </c>
      <c r="Q151" s="33">
        <f t="shared" si="63"/>
        <v>3.435770030408615E-2</v>
      </c>
      <c r="S151" s="174">
        <f t="shared" si="73"/>
        <v>-0.13813521431062015</v>
      </c>
      <c r="T151" s="174">
        <f t="shared" si="74"/>
        <v>7.7496539294397482E-2</v>
      </c>
      <c r="U151" s="174">
        <f t="shared" si="75"/>
        <v>-4.7340210128218874E-3</v>
      </c>
      <c r="V151" s="174">
        <f t="shared" si="76"/>
        <v>1.5784494551648022E-2</v>
      </c>
      <c r="W151" s="174">
        <f t="shared" si="77"/>
        <v>3.251997466729635E-2</v>
      </c>
      <c r="X151" s="174">
        <f t="shared" si="78"/>
        <v>1.7068226810100132E-2</v>
      </c>
      <c r="Z151" s="33">
        <f t="shared" si="64"/>
        <v>0.61322084428084944</v>
      </c>
      <c r="AA151" s="60" t="str">
        <f t="shared" si="65"/>
        <v>Lab</v>
      </c>
      <c r="AB151" s="33">
        <f t="shared" si="66"/>
        <v>0.38794517692395258</v>
      </c>
      <c r="AC151" s="33">
        <f t="shared" si="67"/>
        <v>0.22527566735689686</v>
      </c>
      <c r="AD151" s="60" t="str">
        <f t="shared" si="68"/>
        <v>Con</v>
      </c>
      <c r="AF151" s="20" t="s">
        <v>2</v>
      </c>
      <c r="AG151" s="151" t="str">
        <f t="shared" si="69"/>
        <v>Lab</v>
      </c>
      <c r="AH151" s="149" t="str">
        <f t="shared" si="70"/>
        <v>Hold</v>
      </c>
      <c r="AI151" s="149" t="str">
        <f t="shared" si="71"/>
        <v/>
      </c>
      <c r="AK151" s="33">
        <v>0.36341088166751701</v>
      </c>
      <c r="AL151" s="33">
        <v>0.53572430498645196</v>
      </c>
      <c r="AM151" s="33">
        <v>4.80428401544035E-2</v>
      </c>
      <c r="AN151" s="33">
        <v>1.53393495388215E-2</v>
      </c>
      <c r="AO151" s="33">
        <v>2.0193150158819999E-2</v>
      </c>
      <c r="AP151" s="86">
        <f t="shared" si="72"/>
        <v>1.7289473493986018E-2</v>
      </c>
    </row>
    <row r="152" spans="1:42" ht="19.95" customHeight="1">
      <c r="A152" s="132" t="s">
        <v>172</v>
      </c>
      <c r="B152" s="20" t="s">
        <v>131</v>
      </c>
      <c r="C152" s="20" t="s">
        <v>21</v>
      </c>
      <c r="D152" s="170">
        <f>('Eng19'!D152+'Eng19'!AD152+'Eng19'!AS152)+('Eng19'!E152+'Eng19'!AE152+'Eng19'!AT152)</f>
        <v>6119.163737541483</v>
      </c>
      <c r="E152" s="170">
        <f>('Eng19'!F152+'Eng19'!AF152+'Eng19'!AU152)+'Eng19'!G152+'Eng19'!AG152+'Eng19'!AV152</f>
        <v>33288.233210713552</v>
      </c>
      <c r="F152" s="170">
        <f>('Eng19'!H152+'Eng19'!AH152+'Eng19'!AW152)+('Eng19'!I152+'Eng19'!AI152+'Eng19'!AX152)</f>
        <v>1299.365960126762</v>
      </c>
      <c r="G152" s="170">
        <f>('Eng19'!J152+'Eng19'!AJ152+'Eng19'!AY152)+('Eng19'!AZ152+'Eng19'!AK152+'Eng19'!K152)</f>
        <v>1048.7839274225566</v>
      </c>
      <c r="H152" s="170">
        <f>('Eng19'!L152+'Eng19'!AL152+'Eng19'!BA152)+('Eng19'!BB152+'Eng19'!AM152+'Eng19'!M152)</f>
        <v>1963.2313705389595</v>
      </c>
      <c r="I152" s="170">
        <f>('Eng19'!N152+'Eng19'!AN152+'Eng19'!BC152)+('Eng19'!BD152+'Eng19'!AO152+'Eng19'!O152)</f>
        <v>3719.8087298373921</v>
      </c>
      <c r="J152" s="188">
        <f t="shared" si="57"/>
        <v>47438.586936180705</v>
      </c>
      <c r="L152" s="33">
        <f t="shared" si="58"/>
        <v>0.12899127340731323</v>
      </c>
      <c r="M152" s="33">
        <f t="shared" si="59"/>
        <v>0.70171215798430775</v>
      </c>
      <c r="N152" s="33">
        <f t="shared" si="60"/>
        <v>2.7390486185324272E-2</v>
      </c>
      <c r="O152" s="33">
        <f t="shared" si="61"/>
        <v>2.2108245526653001E-2</v>
      </c>
      <c r="P152" s="33">
        <f t="shared" si="62"/>
        <v>4.1384693291562448E-2</v>
      </c>
      <c r="Q152" s="33">
        <f t="shared" si="63"/>
        <v>7.8413143604839322E-2</v>
      </c>
      <c r="S152" s="174">
        <f t="shared" si="73"/>
        <v>-7.5402169462300772E-2</v>
      </c>
      <c r="T152" s="174">
        <f t="shared" si="74"/>
        <v>4.1239521424022763E-2</v>
      </c>
      <c r="U152" s="174">
        <f t="shared" si="75"/>
        <v>-3.0389400367004278E-3</v>
      </c>
      <c r="V152" s="174">
        <f t="shared" si="76"/>
        <v>8.9982131261121014E-3</v>
      </c>
      <c r="W152" s="174">
        <f t="shared" si="77"/>
        <v>1.8517688678477646E-2</v>
      </c>
      <c r="X152" s="174">
        <f t="shared" si="78"/>
        <v>9.6856862703886687E-3</v>
      </c>
      <c r="Z152" s="33">
        <f t="shared" si="64"/>
        <v>0.70171215798430775</v>
      </c>
      <c r="AA152" s="60" t="str">
        <f t="shared" si="65"/>
        <v>Lab</v>
      </c>
      <c r="AB152" s="33">
        <f t="shared" si="66"/>
        <v>0.57272088457699455</v>
      </c>
      <c r="AC152" s="33">
        <f t="shared" si="67"/>
        <v>0.12899127340731323</v>
      </c>
      <c r="AD152" s="60" t="str">
        <f t="shared" si="68"/>
        <v>Con</v>
      </c>
      <c r="AF152" s="20" t="s">
        <v>2</v>
      </c>
      <c r="AG152" s="151" t="str">
        <f t="shared" si="69"/>
        <v>Lab</v>
      </c>
      <c r="AH152" s="149" t="str">
        <f t="shared" si="70"/>
        <v>Hold</v>
      </c>
      <c r="AI152" s="149" t="str">
        <f t="shared" si="71"/>
        <v/>
      </c>
      <c r="AK152" s="33">
        <v>0.204393442869614</v>
      </c>
      <c r="AL152" s="33">
        <v>0.66047263656028499</v>
      </c>
      <c r="AM152" s="33">
        <v>3.04294262220247E-2</v>
      </c>
      <c r="AN152" s="33">
        <v>1.31100324005409E-2</v>
      </c>
      <c r="AO152" s="33">
        <v>2.2867004613084801E-2</v>
      </c>
      <c r="AP152" s="86">
        <f t="shared" si="72"/>
        <v>6.8727457334450653E-2</v>
      </c>
    </row>
    <row r="153" spans="1:42" ht="19.95" customHeight="1">
      <c r="A153" s="132" t="s">
        <v>173</v>
      </c>
      <c r="B153" s="20" t="s">
        <v>131</v>
      </c>
      <c r="C153" s="20" t="s">
        <v>21</v>
      </c>
      <c r="D153" s="170">
        <f>('Eng19'!D153+'Eng19'!AD153+'Eng19'!AS153)+('Eng19'!E153+'Eng19'!AE153+'Eng19'!AT153)</f>
        <v>3532.5516046713815</v>
      </c>
      <c r="E153" s="170">
        <f>('Eng19'!F153+'Eng19'!AF153+'Eng19'!AU153)+'Eng19'!G153+'Eng19'!AG153+'Eng19'!AV153</f>
        <v>36350.682611312994</v>
      </c>
      <c r="F153" s="170">
        <f>('Eng19'!H153+'Eng19'!AH153+'Eng19'!AW153)+('Eng19'!I153+'Eng19'!AI153+'Eng19'!AX153)</f>
        <v>7671.4728118857174</v>
      </c>
      <c r="G153" s="170">
        <f>('Eng19'!J153+'Eng19'!AJ153+'Eng19'!AY153)+('Eng19'!AZ153+'Eng19'!AK153+'Eng19'!K153)</f>
        <v>4650.5969902095685</v>
      </c>
      <c r="H153" s="170">
        <f>('Eng19'!L153+'Eng19'!AL153+'Eng19'!BA153)+('Eng19'!BB153+'Eng19'!AM153+'Eng19'!M153)</f>
        <v>1408.1583578644995</v>
      </c>
      <c r="I153" s="170">
        <f>('Eng19'!N153+'Eng19'!AN153+'Eng19'!BC153)+('Eng19'!BD153+'Eng19'!AO153+'Eng19'!O153)</f>
        <v>606.4970018336146</v>
      </c>
      <c r="J153" s="188">
        <f t="shared" si="57"/>
        <v>54219.959377777777</v>
      </c>
      <c r="L153" s="33">
        <f t="shared" si="58"/>
        <v>6.5152236283659209E-2</v>
      </c>
      <c r="M153" s="33">
        <f t="shared" si="59"/>
        <v>0.67042991231401472</v>
      </c>
      <c r="N153" s="33">
        <f t="shared" si="60"/>
        <v>0.1414879852350073</v>
      </c>
      <c r="O153" s="33">
        <f t="shared" si="61"/>
        <v>8.5772786324064099E-2</v>
      </c>
      <c r="P153" s="33">
        <f t="shared" si="62"/>
        <v>2.5971217500425456E-2</v>
      </c>
      <c r="Q153" s="33">
        <f t="shared" si="63"/>
        <v>1.1185862342829223E-2</v>
      </c>
      <c r="S153" s="174">
        <f t="shared" si="73"/>
        <v>-3.6752791130149787E-2</v>
      </c>
      <c r="T153" s="174">
        <f t="shared" si="74"/>
        <v>2.7311243045359701E-2</v>
      </c>
      <c r="U153" s="174">
        <f t="shared" si="75"/>
        <v>-1.4910119030395685E-2</v>
      </c>
      <c r="V153" s="174">
        <f t="shared" si="76"/>
        <v>5.3713366446662969E-3</v>
      </c>
      <c r="W153" s="174">
        <f t="shared" si="77"/>
        <v>1.2180677587777956E-2</v>
      </c>
      <c r="X153" s="174">
        <f t="shared" si="78"/>
        <v>6.7996528827414752E-3</v>
      </c>
      <c r="Z153" s="33">
        <f t="shared" si="64"/>
        <v>0.67042991231401472</v>
      </c>
      <c r="AA153" s="60" t="str">
        <f t="shared" si="65"/>
        <v>Lab</v>
      </c>
      <c r="AB153" s="33">
        <f t="shared" si="66"/>
        <v>0.52894192707900745</v>
      </c>
      <c r="AC153" s="33">
        <f t="shared" si="67"/>
        <v>0.1414879852350073</v>
      </c>
      <c r="AD153" s="60" t="str">
        <f t="shared" si="68"/>
        <v>LD</v>
      </c>
      <c r="AF153" s="20" t="s">
        <v>2</v>
      </c>
      <c r="AG153" s="151" t="str">
        <f t="shared" si="69"/>
        <v>Lab</v>
      </c>
      <c r="AH153" s="149" t="str">
        <f t="shared" si="70"/>
        <v>Hold</v>
      </c>
      <c r="AI153" s="149" t="str">
        <f t="shared" si="71"/>
        <v/>
      </c>
      <c r="AK153" s="33">
        <v>0.101905027413809</v>
      </c>
      <c r="AL153" s="33">
        <v>0.64311866926865502</v>
      </c>
      <c r="AM153" s="33">
        <v>0.15639810426540299</v>
      </c>
      <c r="AN153" s="33">
        <v>8.0401449679397802E-2</v>
      </c>
      <c r="AO153" s="33">
        <v>1.37905399126475E-2</v>
      </c>
      <c r="AP153" s="86">
        <f t="shared" si="72"/>
        <v>4.3862094600877477E-3</v>
      </c>
    </row>
    <row r="154" spans="1:42" ht="19.95" customHeight="1">
      <c r="A154" s="132" t="s">
        <v>174</v>
      </c>
      <c r="B154" s="20" t="s">
        <v>131</v>
      </c>
      <c r="C154" s="20" t="s">
        <v>21</v>
      </c>
      <c r="D154" s="170">
        <f>('Eng19'!D154+'Eng19'!AD154+'Eng19'!AS154)+('Eng19'!E154+'Eng19'!AE154+'Eng19'!AT154)</f>
        <v>5509.689997954596</v>
      </c>
      <c r="E154" s="170">
        <f>('Eng19'!F154+'Eng19'!AF154+'Eng19'!AU154)+'Eng19'!G154+'Eng19'!AG154+'Eng19'!AV154</f>
        <v>32039.319521697125</v>
      </c>
      <c r="F154" s="170">
        <f>('Eng19'!H154+'Eng19'!AH154+'Eng19'!AW154)+('Eng19'!I154+'Eng19'!AI154+'Eng19'!AX154)</f>
        <v>9235.0264771073507</v>
      </c>
      <c r="G154" s="170">
        <f>('Eng19'!J154+'Eng19'!AJ154+'Eng19'!AY154)+('Eng19'!AZ154+'Eng19'!AK154+'Eng19'!K154)</f>
        <v>2659.4873267764392</v>
      </c>
      <c r="H154" s="170">
        <f>('Eng19'!L154+'Eng19'!AL154+'Eng19'!BA154)+('Eng19'!BB154+'Eng19'!AM154+'Eng19'!M154)</f>
        <v>2169.1590988691692</v>
      </c>
      <c r="I154" s="170">
        <f>('Eng19'!N154+'Eng19'!AN154+'Eng19'!BC154)+('Eng19'!BD154+'Eng19'!AO154+'Eng19'!O154)</f>
        <v>739.92484521606627</v>
      </c>
      <c r="J154" s="188">
        <f t="shared" si="57"/>
        <v>52352.607267620748</v>
      </c>
      <c r="L154" s="33">
        <f t="shared" si="58"/>
        <v>0.10524194086055101</v>
      </c>
      <c r="M154" s="33">
        <f t="shared" si="59"/>
        <v>0.61199090539876388</v>
      </c>
      <c r="N154" s="33">
        <f t="shared" si="60"/>
        <v>0.17640050723546422</v>
      </c>
      <c r="O154" s="33">
        <f t="shared" si="61"/>
        <v>5.0799520130514871E-2</v>
      </c>
      <c r="P154" s="33">
        <f t="shared" si="62"/>
        <v>4.1433640310990956E-2</v>
      </c>
      <c r="Q154" s="33">
        <f t="shared" si="63"/>
        <v>1.4133486063715072E-2</v>
      </c>
      <c r="S154" s="174">
        <f t="shared" si="73"/>
        <v>-5.9987939915616975E-2</v>
      </c>
      <c r="T154" s="174">
        <f t="shared" si="74"/>
        <v>4.2114987884118937E-2</v>
      </c>
      <c r="U154" s="174">
        <f t="shared" si="75"/>
        <v>-1.9587821307088776E-2</v>
      </c>
      <c r="V154" s="174">
        <f t="shared" si="76"/>
        <v>8.5789849532952739E-3</v>
      </c>
      <c r="W154" s="174">
        <f t="shared" si="77"/>
        <v>1.8415020780499856E-2</v>
      </c>
      <c r="X154" s="174">
        <f t="shared" si="78"/>
        <v>1.0466767604791687E-2</v>
      </c>
      <c r="Z154" s="33">
        <f t="shared" si="64"/>
        <v>0.61199090539876388</v>
      </c>
      <c r="AA154" s="60" t="str">
        <f t="shared" si="65"/>
        <v>Lab</v>
      </c>
      <c r="AB154" s="33">
        <f t="shared" si="66"/>
        <v>0.4355903981632997</v>
      </c>
      <c r="AC154" s="33">
        <f t="shared" si="67"/>
        <v>0.17640050723546422</v>
      </c>
      <c r="AD154" s="60" t="str">
        <f t="shared" si="68"/>
        <v>LD</v>
      </c>
      <c r="AF154" s="20" t="s">
        <v>2</v>
      </c>
      <c r="AG154" s="151" t="str">
        <f t="shared" si="69"/>
        <v>Lab</v>
      </c>
      <c r="AH154" s="149" t="str">
        <f t="shared" si="70"/>
        <v>Hold</v>
      </c>
      <c r="AI154" s="149" t="str">
        <f t="shared" si="71"/>
        <v/>
      </c>
      <c r="AK154" s="33">
        <v>0.16522988077616799</v>
      </c>
      <c r="AL154" s="33">
        <v>0.56987591751464495</v>
      </c>
      <c r="AM154" s="33">
        <v>0.19598832854255299</v>
      </c>
      <c r="AN154" s="33">
        <v>4.2220535177219597E-2</v>
      </c>
      <c r="AO154" s="33">
        <v>2.30186195304911E-2</v>
      </c>
      <c r="AP154" s="86">
        <f t="shared" si="72"/>
        <v>3.6667184589233848E-3</v>
      </c>
    </row>
    <row r="155" spans="1:42" ht="19.95" customHeight="1">
      <c r="A155" s="132" t="s">
        <v>175</v>
      </c>
      <c r="B155" s="20" t="s">
        <v>131</v>
      </c>
      <c r="C155" s="20" t="s">
        <v>21</v>
      </c>
      <c r="D155" s="170">
        <f>('Eng19'!D155+'Eng19'!AD155+'Eng19'!AS155)+('Eng19'!E155+'Eng19'!AE155+'Eng19'!AT155)</f>
        <v>12407.308062083332</v>
      </c>
      <c r="E155" s="170">
        <f>('Eng19'!F155+'Eng19'!AF155+'Eng19'!AU155)+'Eng19'!G155+'Eng19'!AG155+'Eng19'!AV155</f>
        <v>26861.723334923659</v>
      </c>
      <c r="F155" s="170">
        <f>('Eng19'!H155+'Eng19'!AH155+'Eng19'!AW155)+('Eng19'!I155+'Eng19'!AI155+'Eng19'!AX155)</f>
        <v>10730.93380471029</v>
      </c>
      <c r="G155" s="170">
        <f>('Eng19'!J155+'Eng19'!AJ155+'Eng19'!AY155)+('Eng19'!AZ155+'Eng19'!AK155+'Eng19'!K155)</f>
        <v>1727.4234514986945</v>
      </c>
      <c r="H155" s="170">
        <f>('Eng19'!L155+'Eng19'!AL155+'Eng19'!BA155)+('Eng19'!BB155+'Eng19'!AM155+'Eng19'!M155)</f>
        <v>2459.9097229414706</v>
      </c>
      <c r="I155" s="170">
        <f>('Eng19'!N155+'Eng19'!AN155+'Eng19'!BC155)+('Eng19'!BD155+'Eng19'!AO155+'Eng19'!O155)</f>
        <v>1189.7547431178025</v>
      </c>
      <c r="J155" s="188">
        <f t="shared" si="57"/>
        <v>55377.053119275246</v>
      </c>
      <c r="L155" s="33">
        <f t="shared" si="58"/>
        <v>0.22405143219447848</v>
      </c>
      <c r="M155" s="33">
        <f t="shared" si="59"/>
        <v>0.48506956982826205</v>
      </c>
      <c r="N155" s="33">
        <f t="shared" si="60"/>
        <v>0.19377943029213204</v>
      </c>
      <c r="O155" s="33">
        <f t="shared" si="61"/>
        <v>3.1193849332828174E-2</v>
      </c>
      <c r="P155" s="33">
        <f t="shared" si="62"/>
        <v>4.4421101961549539E-2</v>
      </c>
      <c r="Q155" s="33">
        <f t="shared" si="63"/>
        <v>2.1484616390749785E-2</v>
      </c>
      <c r="S155" s="174">
        <f t="shared" si="73"/>
        <v>-0.13905031132572754</v>
      </c>
      <c r="T155" s="174">
        <f t="shared" si="74"/>
        <v>8.686532139281905E-2</v>
      </c>
      <c r="U155" s="174">
        <f t="shared" si="75"/>
        <v>-1.8633418826975945E-2</v>
      </c>
      <c r="V155" s="174">
        <f t="shared" si="76"/>
        <v>1.7272310640371671E-2</v>
      </c>
      <c r="W155" s="174">
        <f t="shared" si="77"/>
        <v>3.5544603679940438E-2</v>
      </c>
      <c r="X155" s="174">
        <f t="shared" si="78"/>
        <v>1.8001494439572337E-2</v>
      </c>
      <c r="Z155" s="33">
        <f t="shared" si="64"/>
        <v>0.48506956982826205</v>
      </c>
      <c r="AA155" s="60" t="str">
        <f t="shared" si="65"/>
        <v>Lab</v>
      </c>
      <c r="AB155" s="33">
        <f t="shared" si="66"/>
        <v>0.26101813763378356</v>
      </c>
      <c r="AC155" s="33">
        <f t="shared" si="67"/>
        <v>0.22405143219447848</v>
      </c>
      <c r="AD155" s="60" t="str">
        <f t="shared" si="68"/>
        <v>Con</v>
      </c>
      <c r="AF155" s="20" t="s">
        <v>2</v>
      </c>
      <c r="AG155" s="151" t="str">
        <f t="shared" si="69"/>
        <v>Lab</v>
      </c>
      <c r="AH155" s="149" t="str">
        <f t="shared" si="70"/>
        <v>Hold</v>
      </c>
      <c r="AI155" s="149" t="str">
        <f t="shared" si="71"/>
        <v/>
      </c>
      <c r="AK155" s="33">
        <v>0.36310174352020602</v>
      </c>
      <c r="AL155" s="33">
        <v>0.398204248435443</v>
      </c>
      <c r="AM155" s="33">
        <v>0.21241284911910799</v>
      </c>
      <c r="AN155" s="33">
        <v>1.3921538692456501E-2</v>
      </c>
      <c r="AO155" s="33">
        <v>8.8764982816091006E-3</v>
      </c>
      <c r="AP155" s="86">
        <f t="shared" si="72"/>
        <v>3.4831219511774481E-3</v>
      </c>
    </row>
    <row r="156" spans="1:42" ht="19.95" customHeight="1">
      <c r="A156" s="132" t="s">
        <v>176</v>
      </c>
      <c r="B156" s="20" t="s">
        <v>131</v>
      </c>
      <c r="C156" s="20" t="s">
        <v>21</v>
      </c>
      <c r="D156" s="170">
        <f>('Eng19'!D156+'Eng19'!AD156+'Eng19'!AS156)+('Eng19'!E156+'Eng19'!AE156+'Eng19'!AT156)</f>
        <v>4882.9645659212001</v>
      </c>
      <c r="E156" s="170">
        <f>('Eng19'!F156+'Eng19'!AF156+'Eng19'!AU156)+'Eng19'!G156+'Eng19'!AG156+'Eng19'!AV156</f>
        <v>31039.466381816746</v>
      </c>
      <c r="F156" s="170">
        <f>('Eng19'!H156+'Eng19'!AH156+'Eng19'!AW156)+('Eng19'!I156+'Eng19'!AI156+'Eng19'!AX156)</f>
        <v>11613.701529269078</v>
      </c>
      <c r="G156" s="170">
        <f>('Eng19'!J156+'Eng19'!AJ156+'Eng19'!AY156)+('Eng19'!AZ156+'Eng19'!AK156+'Eng19'!K156)</f>
        <v>2981.9969399529755</v>
      </c>
      <c r="H156" s="170">
        <f>('Eng19'!L156+'Eng19'!AL156+'Eng19'!BA156)+('Eng19'!BB156+'Eng19'!AM156+'Eng19'!M156)</f>
        <v>1440.291378028893</v>
      </c>
      <c r="I156" s="170">
        <f>('Eng19'!N156+'Eng19'!AN156+'Eng19'!BC156)+('Eng19'!BD156+'Eng19'!AO156+'Eng19'!O156)</f>
        <v>527.60509300457761</v>
      </c>
      <c r="J156" s="188">
        <f t="shared" si="57"/>
        <v>52486.025887993463</v>
      </c>
      <c r="L156" s="33">
        <f t="shared" si="58"/>
        <v>9.303361196257405E-2</v>
      </c>
      <c r="M156" s="33">
        <f t="shared" si="59"/>
        <v>0.59138534222529571</v>
      </c>
      <c r="N156" s="33">
        <f t="shared" si="60"/>
        <v>0.22127225928770103</v>
      </c>
      <c r="O156" s="33">
        <f t="shared" si="61"/>
        <v>5.6815064381453347E-2</v>
      </c>
      <c r="P156" s="33">
        <f t="shared" si="62"/>
        <v>2.7441425668281914E-2</v>
      </c>
      <c r="Q156" s="33">
        <f t="shared" si="63"/>
        <v>1.0052296474694055E-2</v>
      </c>
      <c r="S156" s="174">
        <f t="shared" si="73"/>
        <v>-5.548446389966695E-2</v>
      </c>
      <c r="T156" s="174">
        <f t="shared" si="74"/>
        <v>4.036957339732572E-2</v>
      </c>
      <c r="U156" s="174">
        <f t="shared" si="75"/>
        <v>-1.895979021305097E-2</v>
      </c>
      <c r="V156" s="174">
        <f t="shared" si="76"/>
        <v>8.0453974209177478E-3</v>
      </c>
      <c r="W156" s="174">
        <f t="shared" si="77"/>
        <v>1.7030377207238115E-2</v>
      </c>
      <c r="X156" s="174">
        <f t="shared" si="78"/>
        <v>8.9989060872365297E-3</v>
      </c>
      <c r="Z156" s="33">
        <f t="shared" si="64"/>
        <v>0.59138534222529571</v>
      </c>
      <c r="AA156" s="60" t="str">
        <f t="shared" si="65"/>
        <v>Lab</v>
      </c>
      <c r="AB156" s="33">
        <f t="shared" si="66"/>
        <v>0.37011308293759471</v>
      </c>
      <c r="AC156" s="33">
        <f t="shared" si="67"/>
        <v>0.22127225928770103</v>
      </c>
      <c r="AD156" s="60" t="str">
        <f t="shared" si="68"/>
        <v>LD</v>
      </c>
      <c r="AF156" s="20" t="s">
        <v>2</v>
      </c>
      <c r="AG156" s="151" t="str">
        <f t="shared" si="69"/>
        <v>Lab</v>
      </c>
      <c r="AH156" s="149" t="str">
        <f t="shared" si="70"/>
        <v>Hold</v>
      </c>
      <c r="AI156" s="149" t="str">
        <f t="shared" si="71"/>
        <v/>
      </c>
      <c r="AK156" s="33">
        <v>0.148518075862241</v>
      </c>
      <c r="AL156" s="33">
        <v>0.55101576882796999</v>
      </c>
      <c r="AM156" s="33">
        <v>0.240232049500752</v>
      </c>
      <c r="AN156" s="33">
        <v>4.8769666960535599E-2</v>
      </c>
      <c r="AO156" s="33">
        <v>1.0411048461043799E-2</v>
      </c>
      <c r="AP156" s="86">
        <f t="shared" si="72"/>
        <v>1.0533903874575257E-3</v>
      </c>
    </row>
    <row r="157" spans="1:42" ht="19.95" customHeight="1">
      <c r="A157" s="132" t="s">
        <v>177</v>
      </c>
      <c r="B157" s="20" t="s">
        <v>131</v>
      </c>
      <c r="C157" s="20" t="s">
        <v>21</v>
      </c>
      <c r="D157" s="170">
        <f>('Eng19'!D157+'Eng19'!AD157+'Eng19'!AS157)+('Eng19'!E157+'Eng19'!AE157+'Eng19'!AT157)</f>
        <v>6009.4240470925406</v>
      </c>
      <c r="E157" s="170">
        <f>('Eng19'!F157+'Eng19'!AF157+'Eng19'!AU157)+'Eng19'!G157+'Eng19'!AG157+'Eng19'!AV157</f>
        <v>34441.584354668659</v>
      </c>
      <c r="F157" s="170">
        <f>('Eng19'!H157+'Eng19'!AH157+'Eng19'!AW157)+('Eng19'!I157+'Eng19'!AI157+'Eng19'!AX157)</f>
        <v>3558.1527183391563</v>
      </c>
      <c r="G157" s="170">
        <f>('Eng19'!J157+'Eng19'!AJ157+'Eng19'!AY157)+('Eng19'!AZ157+'Eng19'!AK157+'Eng19'!K157)</f>
        <v>2199.2149747696858</v>
      </c>
      <c r="H157" s="170">
        <f>('Eng19'!L157+'Eng19'!AL157+'Eng19'!BA157)+('Eng19'!BB157+'Eng19'!AM157+'Eng19'!M157)</f>
        <v>2328.1748103082487</v>
      </c>
      <c r="I157" s="170">
        <f>('Eng19'!N157+'Eng19'!AN157+'Eng19'!BC157)+('Eng19'!BD157+'Eng19'!AO157+'Eng19'!O157)</f>
        <v>1033.620535371429</v>
      </c>
      <c r="J157" s="188">
        <f t="shared" si="57"/>
        <v>49570.171440549733</v>
      </c>
      <c r="L157" s="33">
        <f t="shared" si="58"/>
        <v>0.1212306488449356</v>
      </c>
      <c r="M157" s="33">
        <f t="shared" si="59"/>
        <v>0.69480462451042724</v>
      </c>
      <c r="N157" s="33">
        <f t="shared" si="60"/>
        <v>7.1780117254718459E-2</v>
      </c>
      <c r="O157" s="33">
        <f t="shared" si="61"/>
        <v>4.4365692327839497E-2</v>
      </c>
      <c r="P157" s="33">
        <f t="shared" si="62"/>
        <v>4.6967253544815041E-2</v>
      </c>
      <c r="Q157" s="33">
        <f t="shared" si="63"/>
        <v>2.0851663517263926E-2</v>
      </c>
      <c r="S157" s="174">
        <f t="shared" si="73"/>
        <v>-6.8943629347982385E-2</v>
      </c>
      <c r="T157" s="174">
        <f t="shared" si="74"/>
        <v>3.9746350203323288E-2</v>
      </c>
      <c r="U157" s="174">
        <f t="shared" si="75"/>
        <v>-8.222598525276445E-3</v>
      </c>
      <c r="V157" s="174">
        <f t="shared" si="76"/>
        <v>8.5354196657745976E-3</v>
      </c>
      <c r="W157" s="174">
        <f t="shared" si="77"/>
        <v>1.8225497481860743E-2</v>
      </c>
      <c r="X157" s="174">
        <f t="shared" si="78"/>
        <v>1.0658960522299928E-2</v>
      </c>
      <c r="Z157" s="33">
        <f t="shared" si="64"/>
        <v>0.69480462451042724</v>
      </c>
      <c r="AA157" s="60" t="str">
        <f t="shared" si="65"/>
        <v>Lab</v>
      </c>
      <c r="AB157" s="33">
        <f t="shared" si="66"/>
        <v>0.57357397566549162</v>
      </c>
      <c r="AC157" s="33">
        <f t="shared" si="67"/>
        <v>0.1212306488449356</v>
      </c>
      <c r="AD157" s="60" t="str">
        <f t="shared" si="68"/>
        <v>Con</v>
      </c>
      <c r="AF157" s="20" t="s">
        <v>2</v>
      </c>
      <c r="AG157" s="151" t="str">
        <f t="shared" si="69"/>
        <v>Lab</v>
      </c>
      <c r="AH157" s="149" t="str">
        <f t="shared" si="70"/>
        <v>Hold</v>
      </c>
      <c r="AI157" s="149" t="str">
        <f t="shared" si="71"/>
        <v/>
      </c>
      <c r="AK157" s="33">
        <v>0.19017427819291799</v>
      </c>
      <c r="AL157" s="33">
        <v>0.65505827430710395</v>
      </c>
      <c r="AM157" s="33">
        <v>8.0002715779994904E-2</v>
      </c>
      <c r="AN157" s="33">
        <v>3.5830272662064899E-2</v>
      </c>
      <c r="AO157" s="33">
        <v>2.8741756062954298E-2</v>
      </c>
      <c r="AP157" s="86">
        <f t="shared" si="72"/>
        <v>1.0192702994963998E-2</v>
      </c>
    </row>
    <row r="158" spans="1:42" ht="19.95" customHeight="1">
      <c r="A158" s="132" t="s">
        <v>178</v>
      </c>
      <c r="B158" s="20" t="s">
        <v>131</v>
      </c>
      <c r="C158" s="20" t="s">
        <v>21</v>
      </c>
      <c r="D158" s="170">
        <f>('Eng19'!D158+'Eng19'!AD158+'Eng19'!AS158)+('Eng19'!E158+'Eng19'!AE158+'Eng19'!AT158)</f>
        <v>4031.5511515029993</v>
      </c>
      <c r="E158" s="170">
        <f>('Eng19'!F158+'Eng19'!AF158+'Eng19'!AU158)+'Eng19'!G158+'Eng19'!AG158+'Eng19'!AV158</f>
        <v>35642.279295767592</v>
      </c>
      <c r="F158" s="170">
        <f>('Eng19'!H158+'Eng19'!AH158+'Eng19'!AW158)+('Eng19'!I158+'Eng19'!AI158+'Eng19'!AX158)</f>
        <v>5643.005295649531</v>
      </c>
      <c r="G158" s="170">
        <f>('Eng19'!J158+'Eng19'!AJ158+'Eng19'!AY158)+('Eng19'!AZ158+'Eng19'!AK158+'Eng19'!K158)</f>
        <v>3210.8173870908477</v>
      </c>
      <c r="H158" s="170">
        <f>('Eng19'!L158+'Eng19'!AL158+'Eng19'!BA158)+('Eng19'!BB158+'Eng19'!AM158+'Eng19'!M158)</f>
        <v>1420.2468881009027</v>
      </c>
      <c r="I158" s="170">
        <f>('Eng19'!N158+'Eng19'!AN158+'Eng19'!BC158)+('Eng19'!BD158+'Eng19'!AO158+'Eng19'!O158)</f>
        <v>605.23807080937127</v>
      </c>
      <c r="J158" s="188">
        <f t="shared" si="57"/>
        <v>50553.138088921252</v>
      </c>
      <c r="L158" s="33">
        <f t="shared" si="58"/>
        <v>7.9748781260851456E-2</v>
      </c>
      <c r="M158" s="33">
        <f t="shared" si="59"/>
        <v>0.70504583183489089</v>
      </c>
      <c r="N158" s="33">
        <f t="shared" si="60"/>
        <v>0.11162522266617111</v>
      </c>
      <c r="O158" s="33">
        <f t="shared" si="61"/>
        <v>6.3513710690781031E-2</v>
      </c>
      <c r="P158" s="33">
        <f t="shared" si="62"/>
        <v>2.8094138994946994E-2</v>
      </c>
      <c r="Q158" s="33">
        <f t="shared" si="63"/>
        <v>1.1972314552358313E-2</v>
      </c>
      <c r="S158" s="174">
        <f t="shared" si="73"/>
        <v>-4.5877260102744552E-2</v>
      </c>
      <c r="T158" s="174">
        <f t="shared" si="74"/>
        <v>3.0369349371143883E-2</v>
      </c>
      <c r="U158" s="174">
        <f t="shared" si="75"/>
        <v>-1.1812862313736891E-2</v>
      </c>
      <c r="V158" s="174">
        <f t="shared" si="76"/>
        <v>6.2114888138917329E-3</v>
      </c>
      <c r="W158" s="174">
        <f t="shared" si="77"/>
        <v>1.3577718612880693E-2</v>
      </c>
      <c r="X158" s="174">
        <f t="shared" si="78"/>
        <v>7.5315656185649983E-3</v>
      </c>
      <c r="Z158" s="33">
        <f t="shared" si="64"/>
        <v>0.70504583183489089</v>
      </c>
      <c r="AA158" s="60" t="str">
        <f t="shared" si="65"/>
        <v>Lab</v>
      </c>
      <c r="AB158" s="33">
        <f t="shared" si="66"/>
        <v>0.59342060916871975</v>
      </c>
      <c r="AC158" s="33">
        <f t="shared" si="67"/>
        <v>0.11162522266617111</v>
      </c>
      <c r="AD158" s="60" t="str">
        <f t="shared" si="68"/>
        <v>LD</v>
      </c>
      <c r="AF158" s="20" t="s">
        <v>2</v>
      </c>
      <c r="AG158" s="151" t="str">
        <f t="shared" si="69"/>
        <v>Lab</v>
      </c>
      <c r="AH158" s="149" t="str">
        <f t="shared" si="70"/>
        <v>Hold</v>
      </c>
      <c r="AI158" s="149" t="str">
        <f t="shared" si="71"/>
        <v/>
      </c>
      <c r="AK158" s="33">
        <v>0.12562604136359601</v>
      </c>
      <c r="AL158" s="33">
        <v>0.67467648246374701</v>
      </c>
      <c r="AM158" s="33">
        <v>0.12343808497990801</v>
      </c>
      <c r="AN158" s="33">
        <v>5.7302221876889298E-2</v>
      </c>
      <c r="AO158" s="33">
        <v>1.4516420382066301E-2</v>
      </c>
      <c r="AP158" s="86">
        <f t="shared" si="72"/>
        <v>4.4407489337933148E-3</v>
      </c>
    </row>
    <row r="159" spans="1:42" ht="19.95" customHeight="1">
      <c r="A159" s="132" t="s">
        <v>179</v>
      </c>
      <c r="B159" s="20" t="s">
        <v>131</v>
      </c>
      <c r="C159" s="20" t="s">
        <v>21</v>
      </c>
      <c r="D159" s="170">
        <f>('Eng19'!D159+'Eng19'!AD159+'Eng19'!AS159)+('Eng19'!E159+'Eng19'!AE159+'Eng19'!AT159)</f>
        <v>5133.8584304629458</v>
      </c>
      <c r="E159" s="170">
        <f>('Eng19'!F159+'Eng19'!AF159+'Eng19'!AU159)+'Eng19'!G159+'Eng19'!AG159+'Eng19'!AV159</f>
        <v>31228.711249288659</v>
      </c>
      <c r="F159" s="170">
        <f>('Eng19'!H159+'Eng19'!AH159+'Eng19'!AW159)+('Eng19'!I159+'Eng19'!AI159+'Eng19'!AX159)</f>
        <v>4811.9128904119134</v>
      </c>
      <c r="G159" s="170">
        <f>('Eng19'!J159+'Eng19'!AJ159+'Eng19'!AY159)+('Eng19'!AZ159+'Eng19'!AK159+'Eng19'!K159)</f>
        <v>4161.2876634562017</v>
      </c>
      <c r="H159" s="170">
        <f>('Eng19'!L159+'Eng19'!AL159+'Eng19'!BA159)+('Eng19'!BB159+'Eng19'!AM159+'Eng19'!M159)</f>
        <v>1523.1439018953556</v>
      </c>
      <c r="I159" s="170">
        <f>('Eng19'!N159+'Eng19'!AN159+'Eng19'!BC159)+('Eng19'!BD159+'Eng19'!AO159+'Eng19'!O159)</f>
        <v>623.75043235226156</v>
      </c>
      <c r="J159" s="188">
        <f t="shared" si="57"/>
        <v>47482.664567867338</v>
      </c>
      <c r="L159" s="33">
        <f t="shared" si="58"/>
        <v>0.10812068945973077</v>
      </c>
      <c r="M159" s="33">
        <f t="shared" si="59"/>
        <v>0.65768657958639243</v>
      </c>
      <c r="N159" s="33">
        <f t="shared" si="60"/>
        <v>0.10134041411122177</v>
      </c>
      <c r="O159" s="33">
        <f t="shared" si="61"/>
        <v>8.7638040142175286E-2</v>
      </c>
      <c r="P159" s="33">
        <f t="shared" si="62"/>
        <v>3.207789444331445E-2</v>
      </c>
      <c r="Q159" s="33">
        <f t="shared" si="63"/>
        <v>1.3136382257165249E-2</v>
      </c>
      <c r="S159" s="174">
        <f t="shared" si="73"/>
        <v>-6.3976409562197217E-2</v>
      </c>
      <c r="T159" s="174">
        <f t="shared" si="74"/>
        <v>4.0086824100519447E-2</v>
      </c>
      <c r="U159" s="174">
        <f t="shared" si="75"/>
        <v>-1.073731054164323E-2</v>
      </c>
      <c r="V159" s="174">
        <f t="shared" si="76"/>
        <v>7.863515513874389E-3</v>
      </c>
      <c r="W159" s="174">
        <f t="shared" si="77"/>
        <v>1.7354781714274951E-2</v>
      </c>
      <c r="X159" s="174">
        <f t="shared" si="78"/>
        <v>9.4085987751716532E-3</v>
      </c>
      <c r="Z159" s="33">
        <f t="shared" si="64"/>
        <v>0.65768657958639243</v>
      </c>
      <c r="AA159" s="60" t="str">
        <f t="shared" si="65"/>
        <v>Lab</v>
      </c>
      <c r="AB159" s="33">
        <f t="shared" si="66"/>
        <v>0.54956589012666168</v>
      </c>
      <c r="AC159" s="33">
        <f t="shared" si="67"/>
        <v>0.10812068945973077</v>
      </c>
      <c r="AD159" s="60" t="str">
        <f t="shared" si="68"/>
        <v>Con</v>
      </c>
      <c r="AF159" s="20" t="s">
        <v>2</v>
      </c>
      <c r="AG159" s="151" t="str">
        <f t="shared" si="69"/>
        <v>Lab</v>
      </c>
      <c r="AH159" s="149" t="str">
        <f t="shared" si="70"/>
        <v>Hold</v>
      </c>
      <c r="AI159" s="149" t="str">
        <f t="shared" si="71"/>
        <v/>
      </c>
      <c r="AK159" s="33">
        <v>0.17209709902192799</v>
      </c>
      <c r="AL159" s="33">
        <v>0.61759975548587298</v>
      </c>
      <c r="AM159" s="33">
        <v>0.112077724652865</v>
      </c>
      <c r="AN159" s="33">
        <v>7.9774524628300897E-2</v>
      </c>
      <c r="AO159" s="33">
        <v>1.4723112729039501E-2</v>
      </c>
      <c r="AP159" s="86">
        <f t="shared" si="72"/>
        <v>3.7277834819935962E-3</v>
      </c>
    </row>
    <row r="160" spans="1:42" ht="19.95" customHeight="1">
      <c r="A160" s="132" t="s">
        <v>180</v>
      </c>
      <c r="B160" s="20" t="s">
        <v>131</v>
      </c>
      <c r="C160" s="20" t="s">
        <v>21</v>
      </c>
      <c r="D160" s="170">
        <f>('Eng19'!D160+'Eng19'!AD160+'Eng19'!AS160)+('Eng19'!E160+'Eng19'!AE160+'Eng19'!AT160)</f>
        <v>6387.6771628961742</v>
      </c>
      <c r="E160" s="170">
        <f>('Eng19'!F160+'Eng19'!AF160+'Eng19'!AU160)+'Eng19'!G160+'Eng19'!AG160+'Eng19'!AV160</f>
        <v>33670.157209930476</v>
      </c>
      <c r="F160" s="170">
        <f>('Eng19'!H160+'Eng19'!AH160+'Eng19'!AW160)+('Eng19'!I160+'Eng19'!AI160+'Eng19'!AX160)</f>
        <v>4666.8998361246595</v>
      </c>
      <c r="G160" s="170">
        <f>('Eng19'!J160+'Eng19'!AJ160+'Eng19'!AY160)+('Eng19'!AZ160+'Eng19'!AK160+'Eng19'!K160)</f>
        <v>2356.4581295202129</v>
      </c>
      <c r="H160" s="170">
        <f>('Eng19'!L160+'Eng19'!AL160+'Eng19'!BA160)+('Eng19'!BB160+'Eng19'!AM160+'Eng19'!M160)</f>
        <v>1813.5913928309483</v>
      </c>
      <c r="I160" s="170">
        <f>('Eng19'!N160+'Eng19'!AN160+'Eng19'!BC160)+('Eng19'!BD160+'Eng19'!AO160+'Eng19'!O160)</f>
        <v>985.27684524997551</v>
      </c>
      <c r="J160" s="188">
        <f t="shared" si="57"/>
        <v>49880.060576552445</v>
      </c>
      <c r="L160" s="33">
        <f t="shared" si="58"/>
        <v>0.12806073386965544</v>
      </c>
      <c r="M160" s="33">
        <f t="shared" si="59"/>
        <v>0.67502238010027804</v>
      </c>
      <c r="N160" s="33">
        <f t="shared" si="60"/>
        <v>9.3562433208400506E-2</v>
      </c>
      <c r="O160" s="33">
        <f t="shared" si="61"/>
        <v>4.7242487324242216E-2</v>
      </c>
      <c r="P160" s="33">
        <f t="shared" si="62"/>
        <v>3.6359045515744204E-2</v>
      </c>
      <c r="Q160" s="33">
        <f t="shared" si="63"/>
        <v>1.9752919981679676E-2</v>
      </c>
      <c r="S160" s="174">
        <f t="shared" si="73"/>
        <v>-7.6341458277944557E-2</v>
      </c>
      <c r="T160" s="174">
        <f t="shared" si="74"/>
        <v>4.6165607327504077E-2</v>
      </c>
      <c r="U160" s="174">
        <f t="shared" si="75"/>
        <v>-1.0008765642020495E-2</v>
      </c>
      <c r="V160" s="174">
        <f t="shared" si="76"/>
        <v>9.4606512738012183E-3</v>
      </c>
      <c r="W160" s="174">
        <f t="shared" si="77"/>
        <v>1.9971088688465904E-2</v>
      </c>
      <c r="X160" s="174">
        <f t="shared" si="78"/>
        <v>1.0752876630194017E-2</v>
      </c>
      <c r="Z160" s="33">
        <f t="shared" si="64"/>
        <v>0.67502238010027804</v>
      </c>
      <c r="AA160" s="60" t="str">
        <f t="shared" si="65"/>
        <v>Lab</v>
      </c>
      <c r="AB160" s="33">
        <f t="shared" si="66"/>
        <v>0.5469616462306226</v>
      </c>
      <c r="AC160" s="33">
        <f t="shared" si="67"/>
        <v>0.12806073386965544</v>
      </c>
      <c r="AD160" s="60" t="str">
        <f t="shared" si="68"/>
        <v>Con</v>
      </c>
      <c r="AF160" s="20" t="s">
        <v>2</v>
      </c>
      <c r="AG160" s="151" t="str">
        <f t="shared" si="69"/>
        <v>Lab</v>
      </c>
      <c r="AH160" s="149" t="str">
        <f t="shared" si="70"/>
        <v>Hold</v>
      </c>
      <c r="AI160" s="149" t="str">
        <f t="shared" si="71"/>
        <v/>
      </c>
      <c r="AK160" s="33">
        <v>0.2044021921476</v>
      </c>
      <c r="AL160" s="33">
        <v>0.62885677277277396</v>
      </c>
      <c r="AM160" s="33">
        <v>0.103571198850421</v>
      </c>
      <c r="AN160" s="33">
        <v>3.7781836050440998E-2</v>
      </c>
      <c r="AO160" s="33">
        <v>1.63879568272783E-2</v>
      </c>
      <c r="AP160" s="86">
        <f t="shared" si="72"/>
        <v>9.0000433514856593E-3</v>
      </c>
    </row>
    <row r="161" spans="1:42" ht="19.95" customHeight="1">
      <c r="A161" s="132" t="s">
        <v>181</v>
      </c>
      <c r="B161" s="20" t="s">
        <v>131</v>
      </c>
      <c r="C161" s="20" t="s">
        <v>21</v>
      </c>
      <c r="D161" s="170">
        <f>('Eng19'!D161+'Eng19'!AD161+'Eng19'!AS161)+('Eng19'!E161+'Eng19'!AE161+'Eng19'!AT161)</f>
        <v>8259.6813046069401</v>
      </c>
      <c r="E161" s="170">
        <f>('Eng19'!F161+'Eng19'!AF161+'Eng19'!AU161)+'Eng19'!G161+'Eng19'!AG161+'Eng19'!AV161</f>
        <v>32185.986572323967</v>
      </c>
      <c r="F161" s="170">
        <f>('Eng19'!H161+'Eng19'!AH161+'Eng19'!AW161)+('Eng19'!I161+'Eng19'!AI161+'Eng19'!AX161)</f>
        <v>4890.4965271571109</v>
      </c>
      <c r="G161" s="170">
        <f>('Eng19'!J161+'Eng19'!AJ161+'Eng19'!AY161)+('Eng19'!AZ161+'Eng19'!AK161+'Eng19'!K161)</f>
        <v>1780.1526810917103</v>
      </c>
      <c r="H161" s="170">
        <f>('Eng19'!L161+'Eng19'!AL161+'Eng19'!BA161)+('Eng19'!BB161+'Eng19'!AM161+'Eng19'!M161)</f>
        <v>2474.7163347836331</v>
      </c>
      <c r="I161" s="170">
        <f>('Eng19'!N161+'Eng19'!AN161+'Eng19'!BC161)+('Eng19'!BD161+'Eng19'!AO161+'Eng19'!O161)</f>
        <v>939.21300035226102</v>
      </c>
      <c r="J161" s="188">
        <f t="shared" si="57"/>
        <v>50530.246420315627</v>
      </c>
      <c r="L161" s="33">
        <f t="shared" si="58"/>
        <v>0.16346014297856551</v>
      </c>
      <c r="M161" s="33">
        <f t="shared" si="59"/>
        <v>0.6369647657087939</v>
      </c>
      <c r="N161" s="33">
        <f t="shared" si="60"/>
        <v>9.6783547946263176E-2</v>
      </c>
      <c r="O161" s="33">
        <f t="shared" si="61"/>
        <v>3.5229447849595329E-2</v>
      </c>
      <c r="P161" s="33">
        <f t="shared" si="62"/>
        <v>4.8974950848224563E-2</v>
      </c>
      <c r="Q161" s="33">
        <f t="shared" si="63"/>
        <v>1.8587144668557397E-2</v>
      </c>
      <c r="S161" s="174">
        <f t="shared" si="73"/>
        <v>-9.7461432366626494E-2</v>
      </c>
      <c r="T161" s="174">
        <f t="shared" si="74"/>
        <v>5.7745728458165946E-2</v>
      </c>
      <c r="U161" s="174">
        <f t="shared" si="75"/>
        <v>-1.0811719722689822E-2</v>
      </c>
      <c r="V161" s="174">
        <f t="shared" si="76"/>
        <v>1.196338833981353E-2</v>
      </c>
      <c r="W161" s="174">
        <f t="shared" si="77"/>
        <v>2.4866499528605864E-2</v>
      </c>
      <c r="X161" s="174">
        <f t="shared" si="78"/>
        <v>1.3697535762730827E-2</v>
      </c>
      <c r="Z161" s="33">
        <f t="shared" si="64"/>
        <v>0.6369647657087939</v>
      </c>
      <c r="AA161" s="60" t="str">
        <f t="shared" si="65"/>
        <v>Lab</v>
      </c>
      <c r="AB161" s="33">
        <f t="shared" si="66"/>
        <v>0.47350462273022842</v>
      </c>
      <c r="AC161" s="33">
        <f t="shared" si="67"/>
        <v>0.16346014297856551</v>
      </c>
      <c r="AD161" s="60" t="str">
        <f t="shared" si="68"/>
        <v>Con</v>
      </c>
      <c r="AF161" s="20" t="s">
        <v>2</v>
      </c>
      <c r="AG161" s="151" t="str">
        <f t="shared" si="69"/>
        <v>Lab</v>
      </c>
      <c r="AH161" s="149" t="str">
        <f t="shared" si="70"/>
        <v>Hold</v>
      </c>
      <c r="AI161" s="149" t="str">
        <f t="shared" si="71"/>
        <v/>
      </c>
      <c r="AK161" s="33">
        <v>0.260921575345192</v>
      </c>
      <c r="AL161" s="33">
        <v>0.57921903725062795</v>
      </c>
      <c r="AM161" s="33">
        <v>0.107595267668953</v>
      </c>
      <c r="AN161" s="33">
        <v>2.3266059509781799E-2</v>
      </c>
      <c r="AO161" s="33">
        <v>2.4108451319618699E-2</v>
      </c>
      <c r="AP161" s="86">
        <f t="shared" si="72"/>
        <v>4.8896089058265702E-3</v>
      </c>
    </row>
    <row r="162" spans="1:42" ht="19.95" customHeight="1">
      <c r="A162" s="132" t="s">
        <v>182</v>
      </c>
      <c r="B162" s="20" t="s">
        <v>131</v>
      </c>
      <c r="C162" s="20" t="s">
        <v>21</v>
      </c>
      <c r="D162" s="170">
        <f>('Eng19'!D162+'Eng19'!AD162+'Eng19'!AS162)+('Eng19'!E162+'Eng19'!AE162+'Eng19'!AT162)</f>
        <v>20212.572062376894</v>
      </c>
      <c r="E162" s="170">
        <f>('Eng19'!F162+'Eng19'!AF162+'Eng19'!AU162)+'Eng19'!G162+'Eng19'!AG162+'Eng19'!AV162</f>
        <v>19795.602225561695</v>
      </c>
      <c r="F162" s="170">
        <f>('Eng19'!H162+'Eng19'!AH162+'Eng19'!AW162)+('Eng19'!I162+'Eng19'!AI162+'Eng19'!AX162)</f>
        <v>3761.7578657172326</v>
      </c>
      <c r="G162" s="170">
        <f>('Eng19'!J162+'Eng19'!AJ162+'Eng19'!AY162)+('Eng19'!AZ162+'Eng19'!AK162+'Eng19'!K162)</f>
        <v>3048.2954149233483</v>
      </c>
      <c r="H162" s="170">
        <f>('Eng19'!L162+'Eng19'!AL162+'Eng19'!BA162)+('Eng19'!BB162+'Eng19'!AM162+'Eng19'!M162)</f>
        <v>2935.3362790578312</v>
      </c>
      <c r="I162" s="170">
        <f>('Eng19'!N162+'Eng19'!AN162+'Eng19'!BC162)+('Eng19'!BD162+'Eng19'!AO162+'Eng19'!O162)</f>
        <v>1728.7343583687668</v>
      </c>
      <c r="J162" s="188">
        <f t="shared" si="57"/>
        <v>51482.298206005769</v>
      </c>
      <c r="L162" s="33">
        <f t="shared" si="58"/>
        <v>0.39261207767952666</v>
      </c>
      <c r="M162" s="33">
        <f t="shared" si="59"/>
        <v>0.38451279207369188</v>
      </c>
      <c r="N162" s="33">
        <f t="shared" si="60"/>
        <v>7.3068957618492594E-2</v>
      </c>
      <c r="O162" s="33">
        <f t="shared" si="61"/>
        <v>5.9210554329288727E-2</v>
      </c>
      <c r="P162" s="33">
        <f t="shared" si="62"/>
        <v>5.7016418872990478E-2</v>
      </c>
      <c r="Q162" s="33">
        <f t="shared" si="63"/>
        <v>3.3579199426009655E-2</v>
      </c>
      <c r="S162" s="174">
        <f t="shared" si="73"/>
        <v>-0.24600509719544239</v>
      </c>
      <c r="T162" s="174">
        <f t="shared" si="74"/>
        <v>0.14023562507633089</v>
      </c>
      <c r="U162" s="174">
        <f t="shared" si="75"/>
        <v>-7.081919981824808E-3</v>
      </c>
      <c r="V162" s="174">
        <f t="shared" si="76"/>
        <v>2.7782219858397829E-2</v>
      </c>
      <c r="W162" s="174">
        <f t="shared" si="77"/>
        <v>5.7016418872990478E-2</v>
      </c>
      <c r="X162" s="174">
        <f t="shared" si="78"/>
        <v>2.8052753369547968E-2</v>
      </c>
      <c r="Z162" s="33">
        <f t="shared" si="64"/>
        <v>0.39261207767952666</v>
      </c>
      <c r="AA162" s="60" t="str">
        <f t="shared" si="65"/>
        <v>Con</v>
      </c>
      <c r="AB162" s="33">
        <f t="shared" si="66"/>
        <v>8.0992856058347829E-3</v>
      </c>
      <c r="AC162" s="33">
        <f t="shared" si="67"/>
        <v>0.38451279207369188</v>
      </c>
      <c r="AD162" s="60" t="str">
        <f t="shared" si="68"/>
        <v>Lab</v>
      </c>
      <c r="AF162" s="20" t="s">
        <v>1</v>
      </c>
      <c r="AG162" s="151" t="str">
        <f t="shared" si="69"/>
        <v>Con</v>
      </c>
      <c r="AH162" s="149" t="str">
        <f t="shared" si="70"/>
        <v>Hold</v>
      </c>
      <c r="AI162" s="149" t="str">
        <f t="shared" si="71"/>
        <v/>
      </c>
      <c r="AK162" s="33">
        <v>0.63861717487496905</v>
      </c>
      <c r="AL162" s="33">
        <v>0.24427716699736099</v>
      </c>
      <c r="AM162" s="33">
        <v>8.0150877600317402E-2</v>
      </c>
      <c r="AN162" s="33">
        <v>3.1428334470890898E-2</v>
      </c>
      <c r="AO162" s="33">
        <v>0</v>
      </c>
      <c r="AP162" s="86">
        <f t="shared" si="72"/>
        <v>5.5264460564616869E-3</v>
      </c>
    </row>
    <row r="163" spans="1:42" ht="19.95" customHeight="1">
      <c r="A163" s="132" t="s">
        <v>183</v>
      </c>
      <c r="B163" s="20" t="s">
        <v>131</v>
      </c>
      <c r="C163" s="20" t="s">
        <v>21</v>
      </c>
      <c r="D163" s="170">
        <f>('Eng19'!D163+'Eng19'!AD163+'Eng19'!AS163)+('Eng19'!E163+'Eng19'!AE163+'Eng19'!AT163)</f>
        <v>17591.660396758558</v>
      </c>
      <c r="E163" s="170">
        <f>('Eng19'!F163+'Eng19'!AF163+'Eng19'!AU163)+'Eng19'!G163+'Eng19'!AG163+'Eng19'!AV163</f>
        <v>16747.354122294193</v>
      </c>
      <c r="F163" s="170">
        <f>('Eng19'!H163+'Eng19'!AH163+'Eng19'!AW163)+('Eng19'!I163+'Eng19'!AI163+'Eng19'!AX163)</f>
        <v>6502.612441281075</v>
      </c>
      <c r="G163" s="170">
        <f>('Eng19'!J163+'Eng19'!AJ163+'Eng19'!AY163)+('Eng19'!AZ163+'Eng19'!AK163+'Eng19'!K163)</f>
        <v>2965.6461182950861</v>
      </c>
      <c r="H163" s="170">
        <f>('Eng19'!L163+'Eng19'!AL163+'Eng19'!BA163)+('Eng19'!BB163+'Eng19'!AM163+'Eng19'!M163)</f>
        <v>2625.215218648942</v>
      </c>
      <c r="I163" s="170">
        <f>('Eng19'!N163+'Eng19'!AN163+'Eng19'!BC163)+('Eng19'!BD163+'Eng19'!AO163+'Eng19'!O163)</f>
        <v>1360.849503260521</v>
      </c>
      <c r="J163" s="188">
        <f t="shared" si="57"/>
        <v>47793.337800538378</v>
      </c>
      <c r="L163" s="33">
        <f t="shared" si="58"/>
        <v>0.36807766953159721</v>
      </c>
      <c r="M163" s="33">
        <f t="shared" si="59"/>
        <v>0.35041189615565077</v>
      </c>
      <c r="N163" s="33">
        <f t="shared" si="60"/>
        <v>0.13605688032125315</v>
      </c>
      <c r="O163" s="33">
        <f t="shared" si="61"/>
        <v>6.2051454340183769E-2</v>
      </c>
      <c r="P163" s="33">
        <f t="shared" si="62"/>
        <v>5.4928476215765992E-2</v>
      </c>
      <c r="Q163" s="33">
        <f t="shared" si="63"/>
        <v>2.8473623435549034E-2</v>
      </c>
      <c r="S163" s="174">
        <f t="shared" si="73"/>
        <v>-0.23063218891219078</v>
      </c>
      <c r="T163" s="174">
        <f t="shared" si="74"/>
        <v>0.13510019304732776</v>
      </c>
      <c r="U163" s="174">
        <f t="shared" si="75"/>
        <v>-1.3186775490115848E-2</v>
      </c>
      <c r="V163" s="174">
        <f t="shared" si="76"/>
        <v>2.6764834285937372E-2</v>
      </c>
      <c r="W163" s="174">
        <f t="shared" si="77"/>
        <v>5.4928476215765992E-2</v>
      </c>
      <c r="X163" s="174">
        <f t="shared" si="78"/>
        <v>2.7025460853275497E-2</v>
      </c>
      <c r="Z163" s="33">
        <f t="shared" si="64"/>
        <v>0.36807766953159721</v>
      </c>
      <c r="AA163" s="60" t="str">
        <f t="shared" si="65"/>
        <v>Con</v>
      </c>
      <c r="AB163" s="33">
        <f t="shared" si="66"/>
        <v>1.7665773375946436E-2</v>
      </c>
      <c r="AC163" s="33">
        <f t="shared" si="67"/>
        <v>0.35041189615565077</v>
      </c>
      <c r="AD163" s="60" t="str">
        <f t="shared" si="68"/>
        <v>Lab</v>
      </c>
      <c r="AF163" s="20" t="s">
        <v>1</v>
      </c>
      <c r="AG163" s="151" t="str">
        <f t="shared" si="69"/>
        <v>Con</v>
      </c>
      <c r="AH163" s="149" t="str">
        <f t="shared" si="70"/>
        <v>Hold</v>
      </c>
      <c r="AI163" s="149" t="str">
        <f t="shared" si="71"/>
        <v/>
      </c>
      <c r="AK163" s="33">
        <v>0.59870985844378799</v>
      </c>
      <c r="AL163" s="33">
        <v>0.21531170310832301</v>
      </c>
      <c r="AM163" s="33">
        <v>0.149243655811369</v>
      </c>
      <c r="AN163" s="33">
        <v>3.5286620054246397E-2</v>
      </c>
      <c r="AO163" s="33">
        <v>0</v>
      </c>
      <c r="AP163" s="86">
        <f t="shared" si="72"/>
        <v>1.4481625822735378E-3</v>
      </c>
    </row>
    <row r="164" spans="1:42" ht="19.95" customHeight="1">
      <c r="A164" s="132" t="s">
        <v>184</v>
      </c>
      <c r="B164" s="20" t="s">
        <v>131</v>
      </c>
      <c r="C164" s="20" t="s">
        <v>21</v>
      </c>
      <c r="D164" s="170">
        <f>('Eng19'!D164+'Eng19'!AD164+'Eng19'!AS164)+('Eng19'!E164+'Eng19'!AE164+'Eng19'!AT164)</f>
        <v>3117.2491062297458</v>
      </c>
      <c r="E164" s="170">
        <f>('Eng19'!F164+'Eng19'!AF164+'Eng19'!AU164)+'Eng19'!G164+'Eng19'!AG164+'Eng19'!AV164</f>
        <v>33577.729244989576</v>
      </c>
      <c r="F164" s="170">
        <f>('Eng19'!H164+'Eng19'!AH164+'Eng19'!AW164)+('Eng19'!I164+'Eng19'!AI164+'Eng19'!AX164)</f>
        <v>3929.3856852419135</v>
      </c>
      <c r="G164" s="170">
        <f>('Eng19'!J164+'Eng19'!AJ164+'Eng19'!AY164)+('Eng19'!AZ164+'Eng19'!AK164+'Eng19'!K164)</f>
        <v>2400.5146608240734</v>
      </c>
      <c r="H164" s="170">
        <f>('Eng19'!L164+'Eng19'!AL164+'Eng19'!BA164)+('Eng19'!BB164+'Eng19'!AM164+'Eng19'!M164)</f>
        <v>1451.7209174513873</v>
      </c>
      <c r="I164" s="170">
        <f>('Eng19'!N164+'Eng19'!AN164+'Eng19'!BC164)+('Eng19'!BD164+'Eng19'!AO164+'Eng19'!O164)</f>
        <v>398.24319257852528</v>
      </c>
      <c r="J164" s="188">
        <f t="shared" si="57"/>
        <v>44874.842807315224</v>
      </c>
      <c r="L164" s="33">
        <f t="shared" si="58"/>
        <v>6.9465404472048436E-2</v>
      </c>
      <c r="M164" s="33">
        <f t="shared" si="59"/>
        <v>0.74825285492734783</v>
      </c>
      <c r="N164" s="33">
        <f t="shared" si="60"/>
        <v>8.7563218931239778E-2</v>
      </c>
      <c r="O164" s="33">
        <f t="shared" si="61"/>
        <v>5.3493550297913382E-2</v>
      </c>
      <c r="P164" s="33">
        <f t="shared" si="62"/>
        <v>3.2350440171675356E-2</v>
      </c>
      <c r="Q164" s="33">
        <f t="shared" si="63"/>
        <v>8.8745311997751684E-3</v>
      </c>
      <c r="S164" s="174">
        <f t="shared" si="73"/>
        <v>-3.7446474905708557E-2</v>
      </c>
      <c r="T164" s="174">
        <f t="shared" si="74"/>
        <v>2.3494605356187859E-2</v>
      </c>
      <c r="U164" s="174">
        <f t="shared" si="75"/>
        <v>-9.6079561351185283E-3</v>
      </c>
      <c r="V164" s="174">
        <f t="shared" si="76"/>
        <v>5.1518104966679842E-3</v>
      </c>
      <c r="W164" s="174">
        <f t="shared" si="77"/>
        <v>1.1476775039986155E-2</v>
      </c>
      <c r="X164" s="174">
        <f t="shared" si="78"/>
        <v>6.9312401479849853E-3</v>
      </c>
      <c r="Z164" s="33">
        <f t="shared" si="64"/>
        <v>0.74825285492734783</v>
      </c>
      <c r="AA164" s="60" t="str">
        <f t="shared" si="65"/>
        <v>Lab</v>
      </c>
      <c r="AB164" s="33">
        <f t="shared" si="66"/>
        <v>0.66068963599610808</v>
      </c>
      <c r="AC164" s="33">
        <f t="shared" si="67"/>
        <v>8.7563218931239778E-2</v>
      </c>
      <c r="AD164" s="60" t="str">
        <f t="shared" si="68"/>
        <v>LD</v>
      </c>
      <c r="AF164" s="20" t="s">
        <v>2</v>
      </c>
      <c r="AG164" s="151" t="str">
        <f t="shared" si="69"/>
        <v>Lab</v>
      </c>
      <c r="AH164" s="149" t="str">
        <f t="shared" si="70"/>
        <v>Hold</v>
      </c>
      <c r="AI164" s="149" t="str">
        <f t="shared" si="71"/>
        <v/>
      </c>
      <c r="AK164" s="33">
        <v>0.10691187937775699</v>
      </c>
      <c r="AL164" s="33">
        <v>0.72475824957115997</v>
      </c>
      <c r="AM164" s="33">
        <v>9.7171175066358306E-2</v>
      </c>
      <c r="AN164" s="33">
        <v>4.8341739801245398E-2</v>
      </c>
      <c r="AO164" s="33">
        <v>2.0873665131689201E-2</v>
      </c>
      <c r="AP164" s="86">
        <f t="shared" si="72"/>
        <v>1.943291051790183E-3</v>
      </c>
    </row>
    <row r="165" spans="1:42" ht="19.95" customHeight="1">
      <c r="A165" s="132" t="s">
        <v>185</v>
      </c>
      <c r="B165" s="20" t="s">
        <v>131</v>
      </c>
      <c r="C165" s="20" t="s">
        <v>21</v>
      </c>
      <c r="D165" s="170">
        <f>('Eng19'!D165+'Eng19'!AD165+'Eng19'!AS165)+('Eng19'!E165+'Eng19'!AE165+'Eng19'!AT165)</f>
        <v>5559.486996023531</v>
      </c>
      <c r="E165" s="170">
        <f>('Eng19'!F165+'Eng19'!AF165+'Eng19'!AU165)+'Eng19'!G165+'Eng19'!AG165+'Eng19'!AV165</f>
        <v>32770.500206524259</v>
      </c>
      <c r="F165" s="170">
        <f>('Eng19'!H165+'Eng19'!AH165+'Eng19'!AW165)+('Eng19'!I165+'Eng19'!AI165+'Eng19'!AX165)</f>
        <v>6797.1024840402988</v>
      </c>
      <c r="G165" s="170">
        <f>('Eng19'!J165+'Eng19'!AJ165+'Eng19'!AY165)+('Eng19'!AZ165+'Eng19'!AK165+'Eng19'!K165)</f>
        <v>2126.4161826032559</v>
      </c>
      <c r="H165" s="170">
        <f>('Eng19'!L165+'Eng19'!AL165+'Eng19'!BA165)+('Eng19'!BB165+'Eng19'!AM165+'Eng19'!M165)</f>
        <v>2177.37508393594</v>
      </c>
      <c r="I165" s="170">
        <f>('Eng19'!N165+'Eng19'!AN165+'Eng19'!BC165)+('Eng19'!BD165+'Eng19'!AO165+'Eng19'!O165)</f>
        <v>836.49956652227831</v>
      </c>
      <c r="J165" s="188">
        <f t="shared" si="57"/>
        <v>50267.380519649567</v>
      </c>
      <c r="L165" s="33">
        <f t="shared" si="58"/>
        <v>0.11059830328437986</v>
      </c>
      <c r="M165" s="33">
        <f t="shared" si="59"/>
        <v>0.65192376980364508</v>
      </c>
      <c r="N165" s="33">
        <f t="shared" si="60"/>
        <v>0.13521895141091159</v>
      </c>
      <c r="O165" s="33">
        <f t="shared" si="61"/>
        <v>4.230210845723377E-2</v>
      </c>
      <c r="P165" s="33">
        <f t="shared" si="62"/>
        <v>4.3315865307220494E-2</v>
      </c>
      <c r="Q165" s="33">
        <f t="shared" si="63"/>
        <v>1.6641001736609089E-2</v>
      </c>
      <c r="S165" s="174">
        <f t="shared" si="73"/>
        <v>-6.2928289668034126E-2</v>
      </c>
      <c r="T165" s="174">
        <f t="shared" si="74"/>
        <v>4.0845388458411125E-2</v>
      </c>
      <c r="U165" s="174">
        <f t="shared" si="75"/>
        <v>-1.5187499239095403E-2</v>
      </c>
      <c r="V165" s="174">
        <f t="shared" si="76"/>
        <v>8.5790655540050678E-3</v>
      </c>
      <c r="W165" s="174">
        <f t="shared" si="77"/>
        <v>1.8217068188719994E-2</v>
      </c>
      <c r="X165" s="174">
        <f t="shared" si="78"/>
        <v>1.0474266705993239E-2</v>
      </c>
      <c r="Z165" s="33">
        <f t="shared" si="64"/>
        <v>0.65192376980364508</v>
      </c>
      <c r="AA165" s="60" t="str">
        <f t="shared" si="65"/>
        <v>Lab</v>
      </c>
      <c r="AB165" s="33">
        <f t="shared" si="66"/>
        <v>0.51670481839273352</v>
      </c>
      <c r="AC165" s="33">
        <f t="shared" si="67"/>
        <v>0.13521895141091159</v>
      </c>
      <c r="AD165" s="60" t="str">
        <f t="shared" si="68"/>
        <v>LD</v>
      </c>
      <c r="AF165" s="20" t="s">
        <v>2</v>
      </c>
      <c r="AG165" s="151" t="str">
        <f t="shared" si="69"/>
        <v>Lab</v>
      </c>
      <c r="AH165" s="149" t="str">
        <f t="shared" si="70"/>
        <v>Hold</v>
      </c>
      <c r="AI165" s="149" t="str">
        <f t="shared" si="71"/>
        <v/>
      </c>
      <c r="AK165" s="33">
        <v>0.17352659295241399</v>
      </c>
      <c r="AL165" s="33">
        <v>0.61107838134523396</v>
      </c>
      <c r="AM165" s="33">
        <v>0.15040645065000699</v>
      </c>
      <c r="AN165" s="33">
        <v>3.3723042903228702E-2</v>
      </c>
      <c r="AO165" s="33">
        <v>2.50987971185005E-2</v>
      </c>
      <c r="AP165" s="86">
        <f t="shared" si="72"/>
        <v>6.1667350306158497E-3</v>
      </c>
    </row>
    <row r="166" spans="1:42" ht="19.95" customHeight="1">
      <c r="A166" s="132" t="s">
        <v>186</v>
      </c>
      <c r="B166" s="20" t="s">
        <v>131</v>
      </c>
      <c r="C166" s="20" t="s">
        <v>21</v>
      </c>
      <c r="D166" s="170">
        <f>('Eng19'!D166+'Eng19'!AD166+'Eng19'!AS166)+('Eng19'!E166+'Eng19'!AE166+'Eng19'!AT166)</f>
        <v>12516.255185059326</v>
      </c>
      <c r="E166" s="170">
        <f>('Eng19'!F166+'Eng19'!AF166+'Eng19'!AU166)+'Eng19'!G166+'Eng19'!AG166+'Eng19'!AV166</f>
        <v>29997.747540405981</v>
      </c>
      <c r="F166" s="170">
        <f>('Eng19'!H166+'Eng19'!AH166+'Eng19'!AW166)+('Eng19'!I166+'Eng19'!AI166+'Eng19'!AX166)</f>
        <v>8616.2544059766024</v>
      </c>
      <c r="G166" s="170">
        <f>('Eng19'!J166+'Eng19'!AJ166+'Eng19'!AY166)+('Eng19'!AZ166+'Eng19'!AK166+'Eng19'!K166)</f>
        <v>2223.8142943165335</v>
      </c>
      <c r="H166" s="170">
        <f>('Eng19'!L166+'Eng19'!AL166+'Eng19'!BA166)+('Eng19'!BB166+'Eng19'!AM166+'Eng19'!M166)</f>
        <v>1981.0055730956137</v>
      </c>
      <c r="I166" s="170">
        <f>('Eng19'!N166+'Eng19'!AN166+'Eng19'!BC166)+('Eng19'!BD166+'Eng19'!AO166+'Eng19'!O166)</f>
        <v>963.34793938448729</v>
      </c>
      <c r="J166" s="188">
        <f t="shared" si="57"/>
        <v>56298.424938238553</v>
      </c>
      <c r="L166" s="33">
        <f t="shared" si="58"/>
        <v>0.2223198108790809</v>
      </c>
      <c r="M166" s="33">
        <f t="shared" si="59"/>
        <v>0.53283457882373464</v>
      </c>
      <c r="N166" s="33">
        <f t="shared" si="60"/>
        <v>0.15304610058680951</v>
      </c>
      <c r="O166" s="33">
        <f t="shared" si="61"/>
        <v>3.9500470870297698E-2</v>
      </c>
      <c r="P166" s="33">
        <f t="shared" si="62"/>
        <v>3.5187584293323478E-2</v>
      </c>
      <c r="Q166" s="33">
        <f t="shared" si="63"/>
        <v>1.7111454546753582E-2</v>
      </c>
      <c r="S166" s="174">
        <f t="shared" si="73"/>
        <v>-0.13923187153824709</v>
      </c>
      <c r="T166" s="174">
        <f t="shared" si="74"/>
        <v>8.5358969496269643E-2</v>
      </c>
      <c r="U166" s="174">
        <f t="shared" si="75"/>
        <v>-1.48768950175725E-2</v>
      </c>
      <c r="V166" s="174">
        <f t="shared" si="76"/>
        <v>1.6914156799362898E-2</v>
      </c>
      <c r="W166" s="174">
        <f t="shared" si="77"/>
        <v>3.4724185713433553E-2</v>
      </c>
      <c r="X166" s="174">
        <f t="shared" si="78"/>
        <v>1.7111454546753582E-2</v>
      </c>
      <c r="Z166" s="33">
        <f t="shared" si="64"/>
        <v>0.53283457882373464</v>
      </c>
      <c r="AA166" s="60" t="str">
        <f t="shared" si="65"/>
        <v>Lab</v>
      </c>
      <c r="AB166" s="33">
        <f t="shared" si="66"/>
        <v>0.31051476794465371</v>
      </c>
      <c r="AC166" s="33">
        <f t="shared" si="67"/>
        <v>0.2223198108790809</v>
      </c>
      <c r="AD166" s="60" t="str">
        <f t="shared" si="68"/>
        <v>Con</v>
      </c>
      <c r="AF166" s="20" t="s">
        <v>2</v>
      </c>
      <c r="AG166" s="151" t="str">
        <f t="shared" si="69"/>
        <v>Lab</v>
      </c>
      <c r="AH166" s="149" t="str">
        <f t="shared" si="70"/>
        <v>Hold</v>
      </c>
      <c r="AI166" s="149" t="str">
        <f t="shared" si="71"/>
        <v/>
      </c>
      <c r="AK166" s="33">
        <v>0.36155168241732799</v>
      </c>
      <c r="AL166" s="33">
        <v>0.447475609327465</v>
      </c>
      <c r="AM166" s="33">
        <v>0.16792299560438201</v>
      </c>
      <c r="AN166" s="33">
        <v>2.2586314070934799E-2</v>
      </c>
      <c r="AO166" s="33">
        <v>4.6339857988992803E-4</v>
      </c>
      <c r="AP166" s="86">
        <f t="shared" si="72"/>
        <v>0</v>
      </c>
    </row>
    <row r="167" spans="1:42" ht="19.95" customHeight="1">
      <c r="A167" s="132" t="s">
        <v>187</v>
      </c>
      <c r="B167" s="20" t="s">
        <v>131</v>
      </c>
      <c r="C167" s="20" t="s">
        <v>21</v>
      </c>
      <c r="D167" s="170">
        <f>('Eng19'!D167+'Eng19'!AD167+'Eng19'!AS167)+('Eng19'!E167+'Eng19'!AE167+'Eng19'!AT167)</f>
        <v>5845.9640482638279</v>
      </c>
      <c r="E167" s="170">
        <f>('Eng19'!F167+'Eng19'!AF167+'Eng19'!AU167)+'Eng19'!G167+'Eng19'!AG167+'Eng19'!AV167</f>
        <v>32034.910951395126</v>
      </c>
      <c r="F167" s="170">
        <f>('Eng19'!H167+'Eng19'!AH167+'Eng19'!AW167)+('Eng19'!I167+'Eng19'!AI167+'Eng19'!AX167)</f>
        <v>4847.1569928009021</v>
      </c>
      <c r="G167" s="170">
        <f>('Eng19'!J167+'Eng19'!AJ167+'Eng19'!AY167)+('Eng19'!AZ167+'Eng19'!AK167+'Eng19'!K167)</f>
        <v>1895.4771614547155</v>
      </c>
      <c r="H167" s="170">
        <f>('Eng19'!L167+'Eng19'!AL167+'Eng19'!BA167)+('Eng19'!BB167+'Eng19'!AM167+'Eng19'!M167)</f>
        <v>1353.0126454590225</v>
      </c>
      <c r="I167" s="170">
        <f>('Eng19'!N167+'Eng19'!AN167+'Eng19'!BC167)+('Eng19'!BD167+'Eng19'!AO167+'Eng19'!O167)</f>
        <v>551.80061112028113</v>
      </c>
      <c r="J167" s="188">
        <f t="shared" si="57"/>
        <v>46528.322410493871</v>
      </c>
      <c r="L167" s="33">
        <f t="shared" si="58"/>
        <v>0.12564312971974562</v>
      </c>
      <c r="M167" s="33">
        <f t="shared" si="59"/>
        <v>0.68850345965127813</v>
      </c>
      <c r="N167" s="33">
        <f t="shared" si="60"/>
        <v>0.10417648308995743</v>
      </c>
      <c r="O167" s="33">
        <f t="shared" si="61"/>
        <v>4.0738136757477734E-2</v>
      </c>
      <c r="P167" s="33">
        <f t="shared" si="62"/>
        <v>2.9079334378792641E-2</v>
      </c>
      <c r="Q167" s="33">
        <f t="shared" si="63"/>
        <v>1.1859456402748566E-2</v>
      </c>
      <c r="S167" s="174">
        <f t="shared" si="73"/>
        <v>-7.6537159130981386E-2</v>
      </c>
      <c r="T167" s="174">
        <f t="shared" si="74"/>
        <v>4.7299828218826168E-2</v>
      </c>
      <c r="U167" s="174">
        <f t="shared" si="75"/>
        <v>-1.0679414160758571E-2</v>
      </c>
      <c r="V167" s="174">
        <f t="shared" si="76"/>
        <v>9.5924471962602342E-3</v>
      </c>
      <c r="W167" s="174">
        <f t="shared" si="77"/>
        <v>1.9964175434095281E-2</v>
      </c>
      <c r="X167" s="174">
        <f t="shared" si="78"/>
        <v>1.0360122442558453E-2</v>
      </c>
      <c r="Z167" s="33">
        <f t="shared" si="64"/>
        <v>0.68850345965127813</v>
      </c>
      <c r="AA167" s="60" t="str">
        <f t="shared" si="65"/>
        <v>Lab</v>
      </c>
      <c r="AB167" s="33">
        <f t="shared" si="66"/>
        <v>0.56286032993153245</v>
      </c>
      <c r="AC167" s="33">
        <f t="shared" si="67"/>
        <v>0.12564312971974562</v>
      </c>
      <c r="AD167" s="60" t="str">
        <f t="shared" si="68"/>
        <v>Con</v>
      </c>
      <c r="AF167" s="20" t="s">
        <v>2</v>
      </c>
      <c r="AG167" s="151" t="str">
        <f t="shared" si="69"/>
        <v>Lab</v>
      </c>
      <c r="AH167" s="149" t="str">
        <f t="shared" si="70"/>
        <v>Hold</v>
      </c>
      <c r="AI167" s="149" t="str">
        <f t="shared" si="71"/>
        <v/>
      </c>
      <c r="AK167" s="33">
        <v>0.202180288850727</v>
      </c>
      <c r="AL167" s="33">
        <v>0.64120363143245196</v>
      </c>
      <c r="AM167" s="33">
        <v>0.114855897250716</v>
      </c>
      <c r="AN167" s="33">
        <v>3.11456895612175E-2</v>
      </c>
      <c r="AO167" s="33">
        <v>9.1151589446973602E-3</v>
      </c>
      <c r="AP167" s="86">
        <f t="shared" si="72"/>
        <v>1.4993339601901134E-3</v>
      </c>
    </row>
    <row r="168" spans="1:42" ht="19.95" customHeight="1">
      <c r="A168" s="132" t="s">
        <v>188</v>
      </c>
      <c r="B168" s="20" t="s">
        <v>131</v>
      </c>
      <c r="C168" s="20" t="s">
        <v>21</v>
      </c>
      <c r="D168" s="170">
        <f>('Eng19'!D168+'Eng19'!AD168+'Eng19'!AS168)+('Eng19'!E168+'Eng19'!AE168+'Eng19'!AT168)</f>
        <v>14250.749071708189</v>
      </c>
      <c r="E168" s="170">
        <f>('Eng19'!F168+'Eng19'!AF168+'Eng19'!AU168)+'Eng19'!G168+'Eng19'!AG168+'Eng19'!AV168</f>
        <v>8747.2260099366431</v>
      </c>
      <c r="F168" s="170">
        <f>('Eng19'!H168+'Eng19'!AH168+'Eng19'!AW168)+('Eng19'!I168+'Eng19'!AI168+'Eng19'!AX168)</f>
        <v>32861.17927211857</v>
      </c>
      <c r="G168" s="170">
        <f>('Eng19'!J168+'Eng19'!AJ168+'Eng19'!AY168)+('Eng19'!AZ168+'Eng19'!AK168+'Eng19'!K168)</f>
        <v>1238.9992244560513</v>
      </c>
      <c r="H168" s="170">
        <f>('Eng19'!L168+'Eng19'!AL168+'Eng19'!BA168)+('Eng19'!BB168+'Eng19'!AM168+'Eng19'!M168)</f>
        <v>2292.9935338337896</v>
      </c>
      <c r="I168" s="170">
        <f>('Eng19'!N168+'Eng19'!AN168+'Eng19'!BC168)+('Eng19'!BD168+'Eng19'!AO168+'Eng19'!O168)</f>
        <v>1402.4133391673756</v>
      </c>
      <c r="J168" s="188">
        <f t="shared" si="57"/>
        <v>60793.560451220612</v>
      </c>
      <c r="L168" s="33">
        <f t="shared" si="58"/>
        <v>0.23441214770012805</v>
      </c>
      <c r="M168" s="33">
        <f t="shared" si="59"/>
        <v>0.14388408813389406</v>
      </c>
      <c r="N168" s="33">
        <f t="shared" si="60"/>
        <v>0.54053717249355127</v>
      </c>
      <c r="O168" s="33">
        <f t="shared" si="61"/>
        <v>2.038043528393433E-2</v>
      </c>
      <c r="P168" s="33">
        <f t="shared" si="62"/>
        <v>3.771770425707565E-2</v>
      </c>
      <c r="Q168" s="33">
        <f t="shared" si="63"/>
        <v>2.306845213141679E-2</v>
      </c>
      <c r="S168" s="174">
        <f t="shared" si="73"/>
        <v>-0.14678767987563693</v>
      </c>
      <c r="T168" s="174">
        <f t="shared" si="74"/>
        <v>9.1250469416539054E-2</v>
      </c>
      <c r="U168" s="174">
        <f t="shared" si="75"/>
        <v>-1.7867585320884727E-2</v>
      </c>
      <c r="V168" s="174">
        <f t="shared" si="76"/>
        <v>1.8061750494249559E-2</v>
      </c>
      <c r="W168" s="174">
        <f t="shared" si="77"/>
        <v>3.7068950845993175E-2</v>
      </c>
      <c r="X168" s="174">
        <f t="shared" si="78"/>
        <v>1.8274094439740048E-2</v>
      </c>
      <c r="Z168" s="33">
        <f t="shared" si="64"/>
        <v>0.54053717249355127</v>
      </c>
      <c r="AA168" s="60" t="str">
        <f t="shared" si="65"/>
        <v>LD</v>
      </c>
      <c r="AB168" s="33">
        <f t="shared" si="66"/>
        <v>0.30612502479342318</v>
      </c>
      <c r="AC168" s="33">
        <f t="shared" si="67"/>
        <v>0.23441214770012805</v>
      </c>
      <c r="AD168" s="60" t="str">
        <f t="shared" si="68"/>
        <v>Con</v>
      </c>
      <c r="AF168" s="20" t="s">
        <v>3</v>
      </c>
      <c r="AG168" s="151" t="str">
        <f t="shared" si="69"/>
        <v>LD</v>
      </c>
      <c r="AH168" s="149" t="str">
        <f t="shared" si="70"/>
        <v>Hold</v>
      </c>
      <c r="AI168" s="149" t="str">
        <f t="shared" si="71"/>
        <v/>
      </c>
      <c r="AK168" s="33">
        <v>0.38119982757576498</v>
      </c>
      <c r="AL168" s="33">
        <v>5.2633618717355002E-2</v>
      </c>
      <c r="AM168" s="33">
        <v>0.55840475781443599</v>
      </c>
      <c r="AN168" s="33">
        <v>2.3186847896847699E-3</v>
      </c>
      <c r="AO168" s="33">
        <v>6.4875341108247401E-4</v>
      </c>
      <c r="AP168" s="86">
        <f t="shared" si="72"/>
        <v>4.7943576916767427E-3</v>
      </c>
    </row>
    <row r="169" spans="1:42" ht="19.95" customHeight="1">
      <c r="A169" s="132" t="s">
        <v>189</v>
      </c>
      <c r="B169" s="20" t="s">
        <v>131</v>
      </c>
      <c r="C169" s="20" t="s">
        <v>21</v>
      </c>
      <c r="D169" s="170">
        <f>('Eng19'!D169+'Eng19'!AD169+'Eng19'!AS169)+('Eng19'!E169+'Eng19'!AE169+'Eng19'!AT169)</f>
        <v>19162.447804446856</v>
      </c>
      <c r="E169" s="170">
        <f>('Eng19'!F169+'Eng19'!AF169+'Eng19'!AU169)+'Eng19'!G169+'Eng19'!AG169+'Eng19'!AV169</f>
        <v>19557.266061736464</v>
      </c>
      <c r="F169" s="170">
        <f>('Eng19'!H169+'Eng19'!AH169+'Eng19'!AW169)+('Eng19'!I169+'Eng19'!AI169+'Eng19'!AX169)</f>
        <v>2530.2681448373305</v>
      </c>
      <c r="G169" s="170">
        <f>('Eng19'!J169+'Eng19'!AJ169+'Eng19'!AY169)+('Eng19'!AZ169+'Eng19'!AK169+'Eng19'!K169)</f>
        <v>2797.3658867529603</v>
      </c>
      <c r="H169" s="170">
        <f>('Eng19'!L169+'Eng19'!AL169+'Eng19'!BA169)+('Eng19'!BB169+'Eng19'!AM169+'Eng19'!M169)</f>
        <v>2760.2118576157068</v>
      </c>
      <c r="I169" s="170">
        <f>('Eng19'!N169+'Eng19'!AN169+'Eng19'!BC169)+('Eng19'!BD169+'Eng19'!AO169+'Eng19'!O169)</f>
        <v>1366.3487086237303</v>
      </c>
      <c r="J169" s="188">
        <f t="shared" si="57"/>
        <v>48173.908464013046</v>
      </c>
      <c r="L169" s="33">
        <f t="shared" si="58"/>
        <v>0.39777648140718375</v>
      </c>
      <c r="M169" s="33">
        <f t="shared" si="59"/>
        <v>0.40597216803253916</v>
      </c>
      <c r="N169" s="33">
        <f t="shared" si="60"/>
        <v>5.2523621717915948E-2</v>
      </c>
      <c r="O169" s="33">
        <f t="shared" si="61"/>
        <v>5.8068069956222323E-2</v>
      </c>
      <c r="P169" s="33">
        <f t="shared" si="62"/>
        <v>5.7296821985653189E-2</v>
      </c>
      <c r="Q169" s="33">
        <f t="shared" si="63"/>
        <v>2.8362836900485716E-2</v>
      </c>
      <c r="S169" s="174">
        <f t="shared" si="73"/>
        <v>-0.24924103850547025</v>
      </c>
      <c r="T169" s="174">
        <f t="shared" si="74"/>
        <v>0.14092529493906414</v>
      </c>
      <c r="U169" s="174">
        <f t="shared" si="75"/>
        <v>-5.090644485501554E-3</v>
      </c>
      <c r="V169" s="174">
        <f t="shared" si="76"/>
        <v>2.7918851044273024E-2</v>
      </c>
      <c r="W169" s="174">
        <f t="shared" si="77"/>
        <v>5.7296821985653189E-2</v>
      </c>
      <c r="X169" s="174">
        <f t="shared" si="78"/>
        <v>2.8190715021981477E-2</v>
      </c>
      <c r="Z169" s="33">
        <f t="shared" si="64"/>
        <v>0.40597216803253916</v>
      </c>
      <c r="AA169" s="60" t="str">
        <f t="shared" si="65"/>
        <v>Lab</v>
      </c>
      <c r="AB169" s="33">
        <f t="shared" si="66"/>
        <v>8.1956866253554139E-3</v>
      </c>
      <c r="AC169" s="33">
        <f t="shared" si="67"/>
        <v>0.39777648140718375</v>
      </c>
      <c r="AD169" s="60" t="str">
        <f t="shared" si="68"/>
        <v>Con</v>
      </c>
      <c r="AF169" s="20" t="s">
        <v>1</v>
      </c>
      <c r="AG169" s="151" t="str">
        <f t="shared" si="69"/>
        <v>Lab</v>
      </c>
      <c r="AH169" s="149" t="str">
        <f t="shared" si="70"/>
        <v>Gain from</v>
      </c>
      <c r="AI169" s="149" t="str">
        <f t="shared" si="71"/>
        <v>Con</v>
      </c>
      <c r="AK169" s="33">
        <v>0.64701751991265399</v>
      </c>
      <c r="AL169" s="33">
        <v>0.26504687309347502</v>
      </c>
      <c r="AM169" s="33">
        <v>5.7614266203417502E-2</v>
      </c>
      <c r="AN169" s="33">
        <v>3.0149218911949299E-2</v>
      </c>
      <c r="AO169" s="33">
        <v>0</v>
      </c>
      <c r="AP169" s="86">
        <f t="shared" si="72"/>
        <v>1.7212187850423888E-4</v>
      </c>
    </row>
    <row r="170" spans="1:42" ht="19.95" customHeight="1">
      <c r="A170" s="132" t="s">
        <v>190</v>
      </c>
      <c r="B170" s="20" t="s">
        <v>131</v>
      </c>
      <c r="C170" s="20" t="s">
        <v>21</v>
      </c>
      <c r="D170" s="170">
        <f>('Eng19'!D170+'Eng19'!AD170+'Eng19'!AS170)+('Eng19'!E170+'Eng19'!AE170+'Eng19'!AT170)</f>
        <v>19919.869836650054</v>
      </c>
      <c r="E170" s="170">
        <f>('Eng19'!F170+'Eng19'!AF170+'Eng19'!AU170)+'Eng19'!G170+'Eng19'!AG170+'Eng19'!AV170</f>
        <v>21188.263655013441</v>
      </c>
      <c r="F170" s="170">
        <f>('Eng19'!H170+'Eng19'!AH170+'Eng19'!AW170)+('Eng19'!I170+'Eng19'!AI170+'Eng19'!AX170)</f>
        <v>7405.4554879611533</v>
      </c>
      <c r="G170" s="170">
        <f>('Eng19'!J170+'Eng19'!AJ170+'Eng19'!AY170)+('Eng19'!AZ170+'Eng19'!AK170+'Eng19'!K170)</f>
        <v>2906.9596108447186</v>
      </c>
      <c r="H170" s="170">
        <f>('Eng19'!L170+'Eng19'!AL170+'Eng19'!BA170)+('Eng19'!BB170+'Eng19'!AM170+'Eng19'!M170)</f>
        <v>3023.1833857817269</v>
      </c>
      <c r="I170" s="170">
        <f>('Eng19'!N170+'Eng19'!AN170+'Eng19'!BC170)+('Eng19'!BD170+'Eng19'!AO170+'Eng19'!O170)</f>
        <v>2239.8341724849961</v>
      </c>
      <c r="J170" s="188">
        <f t="shared" si="57"/>
        <v>56683.566148736085</v>
      </c>
      <c r="L170" s="33">
        <f t="shared" si="58"/>
        <v>0.35142231143998376</v>
      </c>
      <c r="M170" s="33">
        <f t="shared" si="59"/>
        <v>0.37379905843284511</v>
      </c>
      <c r="N170" s="33">
        <f t="shared" si="60"/>
        <v>0.13064554669213024</v>
      </c>
      <c r="O170" s="33">
        <f t="shared" si="61"/>
        <v>5.1283993022191623E-2</v>
      </c>
      <c r="P170" s="33">
        <f t="shared" si="62"/>
        <v>5.3334389333391248E-2</v>
      </c>
      <c r="Q170" s="33">
        <f t="shared" si="63"/>
        <v>3.9514701079458092E-2</v>
      </c>
      <c r="S170" s="174">
        <f t="shared" si="73"/>
        <v>-0.22016573716037019</v>
      </c>
      <c r="T170" s="174">
        <f t="shared" si="74"/>
        <v>0.12903601529865011</v>
      </c>
      <c r="U170" s="174">
        <f t="shared" si="75"/>
        <v>-1.2732474423047757E-2</v>
      </c>
      <c r="V170" s="174">
        <f t="shared" si="76"/>
        <v>2.5549070163958625E-2</v>
      </c>
      <c r="W170" s="174">
        <f t="shared" si="77"/>
        <v>5.2458828372862573E-2</v>
      </c>
      <c r="X170" s="174">
        <f t="shared" si="78"/>
        <v>2.5854297747946564E-2</v>
      </c>
      <c r="Z170" s="33">
        <f t="shared" si="64"/>
        <v>0.37379905843284511</v>
      </c>
      <c r="AA170" s="60" t="str">
        <f t="shared" si="65"/>
        <v>Lab</v>
      </c>
      <c r="AB170" s="33">
        <f t="shared" si="66"/>
        <v>2.2376746992861352E-2</v>
      </c>
      <c r="AC170" s="33">
        <f t="shared" si="67"/>
        <v>0.35142231143998376</v>
      </c>
      <c r="AD170" s="60" t="str">
        <f t="shared" si="68"/>
        <v>Con</v>
      </c>
      <c r="AF170" s="20" t="s">
        <v>1</v>
      </c>
      <c r="AG170" s="151" t="str">
        <f t="shared" si="69"/>
        <v>Lab</v>
      </c>
      <c r="AH170" s="149" t="str">
        <f t="shared" si="70"/>
        <v>Gain from</v>
      </c>
      <c r="AI170" s="149" t="str">
        <f t="shared" si="71"/>
        <v>Con</v>
      </c>
      <c r="AK170" s="33">
        <v>0.57158804860035395</v>
      </c>
      <c r="AL170" s="33">
        <v>0.244763043134195</v>
      </c>
      <c r="AM170" s="33">
        <v>0.143378021115178</v>
      </c>
      <c r="AN170" s="33">
        <v>2.5734922858232999E-2</v>
      </c>
      <c r="AO170" s="33">
        <v>8.7556096052867499E-4</v>
      </c>
      <c r="AP170" s="86">
        <f t="shared" si="72"/>
        <v>1.3660403331511528E-2</v>
      </c>
    </row>
    <row r="171" spans="1:42" ht="19.95" customHeight="1">
      <c r="A171" s="132" t="s">
        <v>191</v>
      </c>
      <c r="B171" s="20" t="s">
        <v>131</v>
      </c>
      <c r="C171" s="20" t="s">
        <v>21</v>
      </c>
      <c r="D171" s="170">
        <f>('Eng19'!D171+'Eng19'!AD171+'Eng19'!AS171)+('Eng19'!E171+'Eng19'!AE171+'Eng19'!AT171)</f>
        <v>8701.7241545431134</v>
      </c>
      <c r="E171" s="170">
        <f>('Eng19'!F171+'Eng19'!AF171+'Eng19'!AU171)+'Eng19'!G171+'Eng19'!AG171+'Eng19'!AV171</f>
        <v>40814.155370422865</v>
      </c>
      <c r="F171" s="170">
        <f>('Eng19'!H171+'Eng19'!AH171+'Eng19'!AW171)+('Eng19'!I171+'Eng19'!AI171+'Eng19'!AX171)</f>
        <v>4505.2197247913164</v>
      </c>
      <c r="G171" s="170">
        <f>('Eng19'!J171+'Eng19'!AJ171+'Eng19'!AY171)+('Eng19'!AZ171+'Eng19'!AK171+'Eng19'!K171)</f>
        <v>1890.6918869552233</v>
      </c>
      <c r="H171" s="170">
        <f>('Eng19'!L171+'Eng19'!AL171+'Eng19'!BA171)+('Eng19'!BB171+'Eng19'!AM171+'Eng19'!M171)</f>
        <v>2112.0912263470573</v>
      </c>
      <c r="I171" s="170">
        <f>('Eng19'!N171+'Eng19'!AN171+'Eng19'!BC171)+('Eng19'!BD171+'Eng19'!AO171+'Eng19'!O171)</f>
        <v>856.19029312891098</v>
      </c>
      <c r="J171" s="188">
        <f t="shared" si="57"/>
        <v>58880.07265618848</v>
      </c>
      <c r="L171" s="33">
        <f t="shared" si="58"/>
        <v>0.1477872523248073</v>
      </c>
      <c r="M171" s="33">
        <f t="shared" si="59"/>
        <v>0.69317433775505322</v>
      </c>
      <c r="N171" s="33">
        <f t="shared" si="60"/>
        <v>7.651518623453675E-2</v>
      </c>
      <c r="O171" s="33">
        <f t="shared" si="61"/>
        <v>3.2110895956180614E-2</v>
      </c>
      <c r="P171" s="33">
        <f t="shared" si="62"/>
        <v>3.5871070314059297E-2</v>
      </c>
      <c r="Q171" s="33">
        <f t="shared" si="63"/>
        <v>1.4541257415362966E-2</v>
      </c>
      <c r="S171" s="174">
        <f t="shared" si="73"/>
        <v>-8.9644671283549693E-2</v>
      </c>
      <c r="T171" s="174">
        <f t="shared" si="74"/>
        <v>5.2604680588998254E-2</v>
      </c>
      <c r="U171" s="174">
        <f t="shared" si="75"/>
        <v>-8.0467337339884537E-3</v>
      </c>
      <c r="V171" s="174">
        <f t="shared" si="76"/>
        <v>1.0820419285057413E-2</v>
      </c>
      <c r="W171" s="174">
        <f t="shared" si="77"/>
        <v>2.2432033601823699E-2</v>
      </c>
      <c r="X171" s="174">
        <f t="shared" si="78"/>
        <v>1.183427154165889E-2</v>
      </c>
      <c r="Z171" s="33">
        <f t="shared" si="64"/>
        <v>0.69317433775505322</v>
      </c>
      <c r="AA171" s="60" t="str">
        <f t="shared" si="65"/>
        <v>Lab</v>
      </c>
      <c r="AB171" s="33">
        <f t="shared" si="66"/>
        <v>0.54538708543024594</v>
      </c>
      <c r="AC171" s="33">
        <f t="shared" si="67"/>
        <v>0.1477872523248073</v>
      </c>
      <c r="AD171" s="60" t="str">
        <f t="shared" si="68"/>
        <v>Con</v>
      </c>
      <c r="AF171" s="20" t="s">
        <v>2</v>
      </c>
      <c r="AG171" s="151" t="str">
        <f t="shared" si="69"/>
        <v>Lab</v>
      </c>
      <c r="AH171" s="149" t="str">
        <f t="shared" si="70"/>
        <v>Hold</v>
      </c>
      <c r="AI171" s="149" t="str">
        <f t="shared" si="71"/>
        <v/>
      </c>
      <c r="AK171" s="33">
        <v>0.23743192360835699</v>
      </c>
      <c r="AL171" s="33">
        <v>0.64056965716605496</v>
      </c>
      <c r="AM171" s="33">
        <v>8.4561919968525204E-2</v>
      </c>
      <c r="AN171" s="33">
        <v>2.1290476671123201E-2</v>
      </c>
      <c r="AO171" s="33">
        <v>1.34390367122356E-2</v>
      </c>
      <c r="AP171" s="86">
        <f t="shared" si="72"/>
        <v>2.7069858737040764E-3</v>
      </c>
    </row>
    <row r="172" spans="1:42" ht="19.95" customHeight="1">
      <c r="A172" s="132" t="s">
        <v>192</v>
      </c>
      <c r="B172" s="20" t="s">
        <v>131</v>
      </c>
      <c r="C172" s="20" t="s">
        <v>21</v>
      </c>
      <c r="D172" s="170">
        <f>('Eng19'!D172+'Eng19'!AD172+'Eng19'!AS172)+('Eng19'!E172+'Eng19'!AE172+'Eng19'!AT172)</f>
        <v>4070.1847562227604</v>
      </c>
      <c r="E172" s="170">
        <f>('Eng19'!F172+'Eng19'!AF172+'Eng19'!AU172)+'Eng19'!G172+'Eng19'!AG172+'Eng19'!AV172</f>
        <v>33092.675336346583</v>
      </c>
      <c r="F172" s="170">
        <f>('Eng19'!H172+'Eng19'!AH172+'Eng19'!AW172)+('Eng19'!I172+'Eng19'!AI172+'Eng19'!AX172)</f>
        <v>3544.4750406861326</v>
      </c>
      <c r="G172" s="170">
        <f>('Eng19'!J172+'Eng19'!AJ172+'Eng19'!AY172)+('Eng19'!AZ172+'Eng19'!AK172+'Eng19'!K172)</f>
        <v>2046.4784075093301</v>
      </c>
      <c r="H172" s="170">
        <f>('Eng19'!L172+'Eng19'!AL172+'Eng19'!BA172)+('Eng19'!BB172+'Eng19'!AM172+'Eng19'!M172)</f>
        <v>1700.3045003438042</v>
      </c>
      <c r="I172" s="170">
        <f>('Eng19'!N172+'Eng19'!AN172+'Eng19'!BC172)+('Eng19'!BD172+'Eng19'!AO172+'Eng19'!O172)</f>
        <v>744.34284586845047</v>
      </c>
      <c r="J172" s="188">
        <f t="shared" si="57"/>
        <v>45198.46088697706</v>
      </c>
      <c r="L172" s="33">
        <f t="shared" si="58"/>
        <v>9.0051401670526665E-2</v>
      </c>
      <c r="M172" s="33">
        <f t="shared" si="59"/>
        <v>0.73216376591003585</v>
      </c>
      <c r="N172" s="33">
        <f t="shared" si="60"/>
        <v>7.842025969754636E-2</v>
      </c>
      <c r="O172" s="33">
        <f t="shared" si="61"/>
        <v>4.5277612718422844E-2</v>
      </c>
      <c r="P172" s="33">
        <f t="shared" si="62"/>
        <v>3.7618637161021325E-2</v>
      </c>
      <c r="Q172" s="33">
        <f t="shared" si="63"/>
        <v>1.6468322842446974E-2</v>
      </c>
      <c r="S172" s="174">
        <f t="shared" si="73"/>
        <v>-5.0020621818792327E-2</v>
      </c>
      <c r="T172" s="174">
        <f t="shared" si="74"/>
        <v>2.9779826618846816E-2</v>
      </c>
      <c r="U172" s="174">
        <f t="shared" si="75"/>
        <v>-8.7310590978608438E-3</v>
      </c>
      <c r="V172" s="174">
        <f t="shared" si="76"/>
        <v>6.5256228383263407E-3</v>
      </c>
      <c r="W172" s="174">
        <f t="shared" si="77"/>
        <v>1.4119084356091424E-2</v>
      </c>
      <c r="X172" s="174">
        <f t="shared" si="78"/>
        <v>8.3271471033885755E-3</v>
      </c>
      <c r="Z172" s="33">
        <f t="shared" si="64"/>
        <v>0.73216376591003585</v>
      </c>
      <c r="AA172" s="60" t="str">
        <f t="shared" si="65"/>
        <v>Lab</v>
      </c>
      <c r="AB172" s="33">
        <f t="shared" si="66"/>
        <v>0.64211236423950924</v>
      </c>
      <c r="AC172" s="33">
        <f t="shared" si="67"/>
        <v>9.0051401670526665E-2</v>
      </c>
      <c r="AD172" s="60" t="str">
        <f t="shared" si="68"/>
        <v>Con</v>
      </c>
      <c r="AF172" s="20" t="s">
        <v>2</v>
      </c>
      <c r="AG172" s="151" t="str">
        <f t="shared" si="69"/>
        <v>Lab</v>
      </c>
      <c r="AH172" s="149" t="str">
        <f t="shared" si="70"/>
        <v>Hold</v>
      </c>
      <c r="AI172" s="149" t="str">
        <f t="shared" si="71"/>
        <v/>
      </c>
      <c r="AK172" s="33">
        <v>0.14007202348931899</v>
      </c>
      <c r="AL172" s="33">
        <v>0.70238393929118903</v>
      </c>
      <c r="AM172" s="33">
        <v>8.7151318795407204E-2</v>
      </c>
      <c r="AN172" s="33">
        <v>3.8751989880096503E-2</v>
      </c>
      <c r="AO172" s="33">
        <v>2.34995528049299E-2</v>
      </c>
      <c r="AP172" s="86">
        <f t="shared" si="72"/>
        <v>8.1411757390583983E-3</v>
      </c>
    </row>
    <row r="173" spans="1:42" ht="19.95" customHeight="1">
      <c r="A173" s="132" t="s">
        <v>193</v>
      </c>
      <c r="B173" s="20" t="s">
        <v>131</v>
      </c>
      <c r="C173" s="20" t="s">
        <v>21</v>
      </c>
      <c r="D173" s="170">
        <f>('Eng19'!D173+'Eng19'!AD173+'Eng19'!AS173)+('Eng19'!E173+'Eng19'!AE173+'Eng19'!AT173)</f>
        <v>6721.4109462689275</v>
      </c>
      <c r="E173" s="170">
        <f>('Eng19'!F173+'Eng19'!AF173+'Eng19'!AU173)+'Eng19'!G173+'Eng19'!AG173+'Eng19'!AV173</f>
        <v>30386.175712042943</v>
      </c>
      <c r="F173" s="170">
        <f>('Eng19'!H173+'Eng19'!AH173+'Eng19'!AW173)+('Eng19'!I173+'Eng19'!AI173+'Eng19'!AX173)</f>
        <v>7676.3780597985224</v>
      </c>
      <c r="G173" s="170">
        <f>('Eng19'!J173+'Eng19'!AJ173+'Eng19'!AY173)+('Eng19'!AZ173+'Eng19'!AK173+'Eng19'!K173)</f>
        <v>2427.8709928044304</v>
      </c>
      <c r="H173" s="170">
        <f>('Eng19'!L173+'Eng19'!AL173+'Eng19'!BA173)+('Eng19'!BB173+'Eng19'!AM173+'Eng19'!M173)</f>
        <v>1747.6734666840875</v>
      </c>
      <c r="I173" s="170">
        <f>('Eng19'!N173+'Eng19'!AN173+'Eng19'!BC173)+('Eng19'!BD173+'Eng19'!AO173+'Eng19'!O173)</f>
        <v>735.66944352002929</v>
      </c>
      <c r="J173" s="188">
        <f t="shared" si="57"/>
        <v>49695.178621118939</v>
      </c>
      <c r="L173" s="33">
        <f t="shared" si="58"/>
        <v>0.13525277768923305</v>
      </c>
      <c r="M173" s="33">
        <f t="shared" si="59"/>
        <v>0.61145118208971971</v>
      </c>
      <c r="N173" s="33">
        <f t="shared" si="60"/>
        <v>0.15446927192523049</v>
      </c>
      <c r="O173" s="33">
        <f t="shared" si="61"/>
        <v>4.8855262425249825E-2</v>
      </c>
      <c r="P173" s="33">
        <f t="shared" si="62"/>
        <v>3.516786769212616E-2</v>
      </c>
      <c r="Q173" s="33">
        <f t="shared" si="63"/>
        <v>1.4803638178440758E-2</v>
      </c>
      <c r="S173" s="174">
        <f t="shared" si="73"/>
        <v>-8.1786848136475937E-2</v>
      </c>
      <c r="T173" s="174">
        <f t="shared" si="74"/>
        <v>5.3157963339340752E-2</v>
      </c>
      <c r="U173" s="174">
        <f t="shared" si="75"/>
        <v>-1.6183640618753492E-2</v>
      </c>
      <c r="V173" s="174">
        <f t="shared" si="76"/>
        <v>1.0675237364859924E-2</v>
      </c>
      <c r="W173" s="174">
        <f t="shared" si="77"/>
        <v>2.2374143436110761E-2</v>
      </c>
      <c r="X173" s="174">
        <f t="shared" si="78"/>
        <v>1.1763144614917969E-2</v>
      </c>
      <c r="Z173" s="33">
        <f t="shared" si="64"/>
        <v>0.61145118208971971</v>
      </c>
      <c r="AA173" s="60" t="str">
        <f t="shared" si="65"/>
        <v>Lab</v>
      </c>
      <c r="AB173" s="33">
        <f t="shared" si="66"/>
        <v>0.45698191016448919</v>
      </c>
      <c r="AC173" s="33">
        <f t="shared" si="67"/>
        <v>0.15446927192523049</v>
      </c>
      <c r="AD173" s="60" t="str">
        <f t="shared" si="68"/>
        <v>LD</v>
      </c>
      <c r="AF173" s="20" t="s">
        <v>2</v>
      </c>
      <c r="AG173" s="151" t="str">
        <f t="shared" si="69"/>
        <v>Lab</v>
      </c>
      <c r="AH173" s="149" t="str">
        <f t="shared" si="70"/>
        <v>Hold</v>
      </c>
      <c r="AI173" s="149" t="str">
        <f t="shared" si="71"/>
        <v/>
      </c>
      <c r="AK173" s="33">
        <v>0.21703962582570899</v>
      </c>
      <c r="AL173" s="33">
        <v>0.55829321875037896</v>
      </c>
      <c r="AM173" s="33">
        <v>0.17065291254398399</v>
      </c>
      <c r="AN173" s="33">
        <v>3.8180025060389901E-2</v>
      </c>
      <c r="AO173" s="33">
        <v>1.2793724256015399E-2</v>
      </c>
      <c r="AP173" s="86">
        <f t="shared" si="72"/>
        <v>3.0404935635227892E-3</v>
      </c>
    </row>
    <row r="174" spans="1:42" ht="19.95" customHeight="1">
      <c r="A174" s="132" t="s">
        <v>194</v>
      </c>
      <c r="B174" s="20" t="s">
        <v>131</v>
      </c>
      <c r="C174" s="20" t="s">
        <v>21</v>
      </c>
      <c r="D174" s="170">
        <f>('Eng19'!D174+'Eng19'!AD174+'Eng19'!AS174)+('Eng19'!E174+'Eng19'!AE174+'Eng19'!AT174)</f>
        <v>11934.374505233263</v>
      </c>
      <c r="E174" s="170">
        <f>('Eng19'!F174+'Eng19'!AF174+'Eng19'!AU174)+'Eng19'!G174+'Eng19'!AG174+'Eng19'!AV174</f>
        <v>10741.017497797984</v>
      </c>
      <c r="F174" s="170">
        <f>('Eng19'!H174+'Eng19'!AH174+'Eng19'!AW174)+('Eng19'!I174+'Eng19'!AI174+'Eng19'!AX174)</f>
        <v>26697.40875472116</v>
      </c>
      <c r="G174" s="170">
        <f>('Eng19'!J174+'Eng19'!AJ174+'Eng19'!AY174)+('Eng19'!AZ174+'Eng19'!AK174+'Eng19'!K174)</f>
        <v>1824.9256947357435</v>
      </c>
      <c r="H174" s="170">
        <f>('Eng19'!L174+'Eng19'!AL174+'Eng19'!BA174)+('Eng19'!BB174+'Eng19'!AM174+'Eng19'!M174)</f>
        <v>2652.736999817329</v>
      </c>
      <c r="I174" s="170">
        <f>('Eng19'!N174+'Eng19'!AN174+'Eng19'!BC174)+('Eng19'!BD174+'Eng19'!AO174+'Eng19'!O174)</f>
        <v>1706.4385597063069</v>
      </c>
      <c r="J174" s="188">
        <f t="shared" si="57"/>
        <v>55556.902012011793</v>
      </c>
      <c r="L174" s="33">
        <f t="shared" si="58"/>
        <v>0.21481353482692336</v>
      </c>
      <c r="M174" s="33">
        <f t="shared" si="59"/>
        <v>0.19333362928472328</v>
      </c>
      <c r="N174" s="33">
        <f t="shared" si="60"/>
        <v>0.48054171107217231</v>
      </c>
      <c r="O174" s="33">
        <f t="shared" si="61"/>
        <v>3.284786639725127E-2</v>
      </c>
      <c r="P174" s="33">
        <f t="shared" si="62"/>
        <v>4.774810876322421E-2</v>
      </c>
      <c r="Q174" s="33">
        <f t="shared" si="63"/>
        <v>3.0715149655705477E-2</v>
      </c>
      <c r="S174" s="174">
        <f t="shared" si="73"/>
        <v>-0.13243993913743066</v>
      </c>
      <c r="T174" s="174">
        <f t="shared" si="74"/>
        <v>8.5469988064512281E-2</v>
      </c>
      <c r="U174" s="174">
        <f t="shared" si="75"/>
        <v>-2.1319973870190745E-2</v>
      </c>
      <c r="V174" s="174">
        <f t="shared" si="76"/>
        <v>1.6578039926115971E-2</v>
      </c>
      <c r="W174" s="174">
        <f t="shared" si="77"/>
        <v>3.4171797272114113E-2</v>
      </c>
      <c r="X174" s="174">
        <f t="shared" si="78"/>
        <v>1.7540087744878852E-2</v>
      </c>
      <c r="Z174" s="33">
        <f t="shared" si="64"/>
        <v>0.48054171107217231</v>
      </c>
      <c r="AA174" s="60" t="str">
        <f t="shared" si="65"/>
        <v>LD</v>
      </c>
      <c r="AB174" s="33">
        <f t="shared" si="66"/>
        <v>0.26572817624524891</v>
      </c>
      <c r="AC174" s="33">
        <f t="shared" si="67"/>
        <v>0.21481353482692336</v>
      </c>
      <c r="AD174" s="60" t="str">
        <f t="shared" si="68"/>
        <v>Con</v>
      </c>
      <c r="AF174" s="20" t="s">
        <v>3</v>
      </c>
      <c r="AG174" s="151" t="str">
        <f t="shared" si="69"/>
        <v>LD</v>
      </c>
      <c r="AH174" s="149" t="str">
        <f t="shared" si="70"/>
        <v>Hold</v>
      </c>
      <c r="AI174" s="149" t="str">
        <f t="shared" si="71"/>
        <v/>
      </c>
      <c r="AK174" s="33">
        <v>0.34725347396435402</v>
      </c>
      <c r="AL174" s="33">
        <v>0.107863641220211</v>
      </c>
      <c r="AM174" s="33">
        <v>0.50186168494236305</v>
      </c>
      <c r="AN174" s="33">
        <v>1.6269826471135299E-2</v>
      </c>
      <c r="AO174" s="33">
        <v>1.3576311491110099E-2</v>
      </c>
      <c r="AP174" s="86">
        <f t="shared" si="72"/>
        <v>1.3175061910826624E-2</v>
      </c>
    </row>
    <row r="175" spans="1:42" ht="19.95" customHeight="1">
      <c r="A175" s="132" t="s">
        <v>195</v>
      </c>
      <c r="B175" s="20" t="s">
        <v>131</v>
      </c>
      <c r="C175" s="20" t="s">
        <v>21</v>
      </c>
      <c r="D175" s="170">
        <f>('Eng19'!D175+'Eng19'!AD175+'Eng19'!AS175)+('Eng19'!E175+'Eng19'!AE175+'Eng19'!AT175)</f>
        <v>15439.380098821319</v>
      </c>
      <c r="E175" s="170">
        <f>('Eng19'!F175+'Eng19'!AF175+'Eng19'!AU175)+'Eng19'!G175+'Eng19'!AG175+'Eng19'!AV175</f>
        <v>13037.328984497726</v>
      </c>
      <c r="F175" s="170">
        <f>('Eng19'!H175+'Eng19'!AH175+'Eng19'!AW175)+('Eng19'!I175+'Eng19'!AI175+'Eng19'!AX175)</f>
        <v>15818.882533465219</v>
      </c>
      <c r="G175" s="170">
        <f>('Eng19'!J175+'Eng19'!AJ175+'Eng19'!AY175)+('Eng19'!AZ175+'Eng19'!AK175+'Eng19'!K175)</f>
        <v>2321.2093677205294</v>
      </c>
      <c r="H175" s="170">
        <f>('Eng19'!L175+'Eng19'!AL175+'Eng19'!BA175)+('Eng19'!BB175+'Eng19'!AM175+'Eng19'!M175)</f>
        <v>2379.1349367377079</v>
      </c>
      <c r="I175" s="170">
        <f>('Eng19'!N175+'Eng19'!AN175+'Eng19'!BC175)+('Eng19'!BD175+'Eng19'!AO175+'Eng19'!O175)</f>
        <v>1170.5625665801811</v>
      </c>
      <c r="J175" s="188">
        <f t="shared" si="57"/>
        <v>50166.498487822682</v>
      </c>
      <c r="L175" s="33">
        <f t="shared" si="58"/>
        <v>0.30776276128917079</v>
      </c>
      <c r="M175" s="33">
        <f t="shared" si="59"/>
        <v>0.25988118320959519</v>
      </c>
      <c r="N175" s="33">
        <f t="shared" si="60"/>
        <v>0.31532761923388103</v>
      </c>
      <c r="O175" s="33">
        <f t="shared" si="61"/>
        <v>4.6270109289847587E-2</v>
      </c>
      <c r="P175" s="33">
        <f t="shared" si="62"/>
        <v>4.7424775666079513E-2</v>
      </c>
      <c r="Q175" s="33">
        <f t="shared" si="63"/>
        <v>2.3333551311425914E-2</v>
      </c>
      <c r="S175" s="174">
        <f t="shared" si="73"/>
        <v>-0.19283973241872621</v>
      </c>
      <c r="T175" s="174">
        <f t="shared" si="74"/>
        <v>0.11664434896292619</v>
      </c>
      <c r="U175" s="174">
        <f t="shared" si="75"/>
        <v>-1.7671472088277962E-2</v>
      </c>
      <c r="V175" s="174">
        <f t="shared" si="76"/>
        <v>2.3108528566573288E-2</v>
      </c>
      <c r="W175" s="174">
        <f t="shared" si="77"/>
        <v>4.7424775666079513E-2</v>
      </c>
      <c r="X175" s="174">
        <f t="shared" si="78"/>
        <v>2.3333551311425914E-2</v>
      </c>
      <c r="Z175" s="33">
        <f t="shared" si="64"/>
        <v>0.31532761923388103</v>
      </c>
      <c r="AA175" s="60" t="str">
        <f t="shared" si="65"/>
        <v>LD</v>
      </c>
      <c r="AB175" s="33">
        <f t="shared" si="66"/>
        <v>7.5648579447102349E-3</v>
      </c>
      <c r="AC175" s="33">
        <f t="shared" si="67"/>
        <v>0.30776276128917079</v>
      </c>
      <c r="AD175" s="60" t="str">
        <f t="shared" si="68"/>
        <v>Con</v>
      </c>
      <c r="AF175" s="20" t="s">
        <v>1</v>
      </c>
      <c r="AG175" s="151" t="str">
        <f t="shared" si="69"/>
        <v>LD</v>
      </c>
      <c r="AH175" s="149" t="str">
        <f t="shared" si="70"/>
        <v>Gain from</v>
      </c>
      <c r="AI175" s="149" t="str">
        <f t="shared" si="71"/>
        <v>Con</v>
      </c>
      <c r="AK175" s="33">
        <v>0.500602493707897</v>
      </c>
      <c r="AL175" s="33">
        <v>0.143236834246669</v>
      </c>
      <c r="AM175" s="33">
        <v>0.33299909132215899</v>
      </c>
      <c r="AN175" s="33">
        <v>2.3161580723274299E-2</v>
      </c>
      <c r="AO175" s="33">
        <v>0</v>
      </c>
      <c r="AP175" s="86">
        <f t="shared" si="72"/>
        <v>0</v>
      </c>
    </row>
    <row r="176" spans="1:42" ht="19.95" customHeight="1">
      <c r="A176" s="132" t="s">
        <v>196</v>
      </c>
      <c r="B176" s="20" t="s">
        <v>131</v>
      </c>
      <c r="C176" s="20" t="s">
        <v>21</v>
      </c>
      <c r="D176" s="170">
        <f>('Eng19'!D176+'Eng19'!AD176+'Eng19'!AS176)+('Eng19'!E176+'Eng19'!AE176+'Eng19'!AT176)</f>
        <v>10247.079978284419</v>
      </c>
      <c r="E176" s="170">
        <f>('Eng19'!F176+'Eng19'!AF176+'Eng19'!AU176)+'Eng19'!G176+'Eng19'!AG176+'Eng19'!AV176</f>
        <v>34843.307528793441</v>
      </c>
      <c r="F176" s="170">
        <f>('Eng19'!H176+'Eng19'!AH176+'Eng19'!AW176)+('Eng19'!I176+'Eng19'!AI176+'Eng19'!AX176)</f>
        <v>7571.19212153427</v>
      </c>
      <c r="G176" s="170">
        <f>('Eng19'!J176+'Eng19'!AJ176+'Eng19'!AY176)+('Eng19'!AZ176+'Eng19'!AK176+'Eng19'!K176)</f>
        <v>3099.3716591991911</v>
      </c>
      <c r="H176" s="170">
        <f>('Eng19'!L176+'Eng19'!AL176+'Eng19'!BA176)+('Eng19'!BB176+'Eng19'!AM176+'Eng19'!M176)</f>
        <v>2073.7891126090562</v>
      </c>
      <c r="I176" s="170">
        <f>('Eng19'!N176+'Eng19'!AN176+'Eng19'!BC176)+('Eng19'!BD176+'Eng19'!AO176+'Eng19'!O176)</f>
        <v>896.63053291295762</v>
      </c>
      <c r="J176" s="188">
        <f t="shared" si="57"/>
        <v>58731.370933333339</v>
      </c>
      <c r="L176" s="33">
        <f t="shared" si="58"/>
        <v>0.17447370656332878</v>
      </c>
      <c r="M176" s="33">
        <f t="shared" si="59"/>
        <v>0.59326569387158501</v>
      </c>
      <c r="N176" s="33">
        <f t="shared" si="60"/>
        <v>0.12891223210383457</v>
      </c>
      <c r="O176" s="33">
        <f t="shared" si="61"/>
        <v>5.2771995782583105E-2</v>
      </c>
      <c r="P176" s="33">
        <f t="shared" si="62"/>
        <v>3.5309734468194832E-2</v>
      </c>
      <c r="Q176" s="33">
        <f t="shared" si="63"/>
        <v>1.5266637210473655E-2</v>
      </c>
      <c r="S176" s="174">
        <f t="shared" si="73"/>
        <v>-0.1077762207535522</v>
      </c>
      <c r="T176" s="174">
        <f t="shared" si="74"/>
        <v>6.6338736130404974E-2</v>
      </c>
      <c r="U176" s="174">
        <f t="shared" si="75"/>
        <v>-1.3119132799625427E-2</v>
      </c>
      <c r="V176" s="174">
        <f t="shared" si="76"/>
        <v>1.3198175386844903E-2</v>
      </c>
      <c r="W176" s="174">
        <f t="shared" si="77"/>
        <v>2.7408651917273895E-2</v>
      </c>
      <c r="X176" s="174">
        <f t="shared" si="78"/>
        <v>1.3949790118653816E-2</v>
      </c>
      <c r="Z176" s="33">
        <f t="shared" si="64"/>
        <v>0.59326569387158501</v>
      </c>
      <c r="AA176" s="60" t="str">
        <f t="shared" si="65"/>
        <v>Lab</v>
      </c>
      <c r="AB176" s="33">
        <f t="shared" si="66"/>
        <v>0.41879198730825623</v>
      </c>
      <c r="AC176" s="33">
        <f t="shared" si="67"/>
        <v>0.17447370656332878</v>
      </c>
      <c r="AD176" s="60" t="str">
        <f t="shared" si="68"/>
        <v>Con</v>
      </c>
      <c r="AF176" s="20" t="s">
        <v>2</v>
      </c>
      <c r="AG176" s="151" t="str">
        <f t="shared" si="69"/>
        <v>Lab</v>
      </c>
      <c r="AH176" s="149" t="str">
        <f t="shared" si="70"/>
        <v>Hold</v>
      </c>
      <c r="AI176" s="149" t="str">
        <f t="shared" si="71"/>
        <v/>
      </c>
      <c r="AK176" s="33">
        <v>0.28224992731688098</v>
      </c>
      <c r="AL176" s="33">
        <v>0.52692695774118004</v>
      </c>
      <c r="AM176" s="33">
        <v>0.14203136490345999</v>
      </c>
      <c r="AN176" s="33">
        <v>3.9573820395738202E-2</v>
      </c>
      <c r="AO176" s="33">
        <v>7.9010825509209393E-3</v>
      </c>
      <c r="AP176" s="86">
        <f t="shared" si="72"/>
        <v>1.3168470918198394E-3</v>
      </c>
    </row>
    <row r="177" spans="1:42" ht="19.95" customHeight="1">
      <c r="A177" s="132" t="s">
        <v>197</v>
      </c>
      <c r="B177" s="20" t="s">
        <v>131</v>
      </c>
      <c r="C177" s="20" t="s">
        <v>21</v>
      </c>
      <c r="D177" s="170">
        <f>('Eng19'!D177+'Eng19'!AD177+'Eng19'!AS177)+('Eng19'!E177+'Eng19'!AE177+'Eng19'!AT177)</f>
        <v>3483.2738610221659</v>
      </c>
      <c r="E177" s="170">
        <f>('Eng19'!F177+'Eng19'!AF177+'Eng19'!AU177)+'Eng19'!G177+'Eng19'!AG177+'Eng19'!AV177</f>
        <v>36173.407833591176</v>
      </c>
      <c r="F177" s="170">
        <f>('Eng19'!H177+'Eng19'!AH177+'Eng19'!AW177)+('Eng19'!I177+'Eng19'!AI177+'Eng19'!AX177)</f>
        <v>2717.5553603757662</v>
      </c>
      <c r="G177" s="170">
        <f>('Eng19'!J177+'Eng19'!AJ177+'Eng19'!AY177)+('Eng19'!AZ177+'Eng19'!AK177+'Eng19'!K177)</f>
        <v>2310.9050136341612</v>
      </c>
      <c r="H177" s="170">
        <f>('Eng19'!L177+'Eng19'!AL177+'Eng19'!BA177)+('Eng19'!BB177+'Eng19'!AM177+'Eng19'!M177)</f>
        <v>1044.6556875005388</v>
      </c>
      <c r="I177" s="170">
        <f>('Eng19'!N177+'Eng19'!AN177+'Eng19'!BC177)+('Eng19'!BD177+'Eng19'!AO177+'Eng19'!O177)</f>
        <v>514.69869071508765</v>
      </c>
      <c r="J177" s="188">
        <f t="shared" si="57"/>
        <v>46244.496446838893</v>
      </c>
      <c r="L177" s="33">
        <f t="shared" si="58"/>
        <v>7.5322992543046058E-2</v>
      </c>
      <c r="M177" s="33">
        <f t="shared" si="59"/>
        <v>0.78222081789072784</v>
      </c>
      <c r="N177" s="33">
        <f t="shared" si="60"/>
        <v>5.8764946516387646E-2</v>
      </c>
      <c r="O177" s="33">
        <f t="shared" si="61"/>
        <v>4.9971460199392574E-2</v>
      </c>
      <c r="P177" s="33">
        <f t="shared" si="62"/>
        <v>2.2589838094603097E-2</v>
      </c>
      <c r="Q177" s="33">
        <f t="shared" si="63"/>
        <v>1.1129944755842846E-2</v>
      </c>
      <c r="S177" s="174">
        <f t="shared" si="73"/>
        <v>-4.4125958074678936E-2</v>
      </c>
      <c r="T177" s="174">
        <f t="shared" si="74"/>
        <v>2.6366599153015868E-2</v>
      </c>
      <c r="U177" s="174">
        <f t="shared" si="75"/>
        <v>-6.0826655545526478E-3</v>
      </c>
      <c r="V177" s="174">
        <f t="shared" si="76"/>
        <v>5.5408929974526747E-3</v>
      </c>
      <c r="W177" s="174">
        <f t="shared" si="77"/>
        <v>1.1851582112094097E-2</v>
      </c>
      <c r="X177" s="174">
        <f t="shared" si="78"/>
        <v>6.4495493666689961E-3</v>
      </c>
      <c r="Z177" s="33">
        <f t="shared" si="64"/>
        <v>0.78222081789072784</v>
      </c>
      <c r="AA177" s="60" t="str">
        <f t="shared" si="65"/>
        <v>Lab</v>
      </c>
      <c r="AB177" s="33">
        <f t="shared" si="66"/>
        <v>0.70689782534768175</v>
      </c>
      <c r="AC177" s="33">
        <f t="shared" si="67"/>
        <v>7.5322992543046058E-2</v>
      </c>
      <c r="AD177" s="60" t="str">
        <f t="shared" si="68"/>
        <v>Con</v>
      </c>
      <c r="AF177" s="20" t="s">
        <v>2</v>
      </c>
      <c r="AG177" s="151" t="str">
        <f t="shared" si="69"/>
        <v>Lab</v>
      </c>
      <c r="AH177" s="149" t="str">
        <f t="shared" si="70"/>
        <v>Hold</v>
      </c>
      <c r="AI177" s="149" t="str">
        <f t="shared" si="71"/>
        <v/>
      </c>
      <c r="AK177" s="33">
        <v>0.11944895061772499</v>
      </c>
      <c r="AL177" s="33">
        <v>0.75585421873771197</v>
      </c>
      <c r="AM177" s="33">
        <v>6.4847612070940294E-2</v>
      </c>
      <c r="AN177" s="33">
        <v>4.44305672019399E-2</v>
      </c>
      <c r="AO177" s="33">
        <v>1.0738255982509E-2</v>
      </c>
      <c r="AP177" s="86">
        <f t="shared" si="72"/>
        <v>4.6803953891738498E-3</v>
      </c>
    </row>
    <row r="178" spans="1:42" ht="19.95" customHeight="1">
      <c r="A178" s="132" t="s">
        <v>198</v>
      </c>
      <c r="B178" s="20" t="s">
        <v>131</v>
      </c>
      <c r="C178" s="20" t="s">
        <v>21</v>
      </c>
      <c r="D178" s="170">
        <f>('Eng19'!D178+'Eng19'!AD178+'Eng19'!AS178)+('Eng19'!E178+'Eng19'!AE178+'Eng19'!AT178)</f>
        <v>12451.920339495395</v>
      </c>
      <c r="E178" s="170">
        <f>('Eng19'!F178+'Eng19'!AF178+'Eng19'!AU178)+'Eng19'!G178+'Eng19'!AG178+'Eng19'!AV178</f>
        <v>9862.3618355626386</v>
      </c>
      <c r="F178" s="170">
        <f>('Eng19'!H178+'Eng19'!AH178+'Eng19'!AW178)+('Eng19'!I178+'Eng19'!AI178+'Eng19'!AX178)</f>
        <v>33305.630619225551</v>
      </c>
      <c r="G178" s="170">
        <f>('Eng19'!J178+'Eng19'!AJ178+'Eng19'!AY178)+('Eng19'!AZ178+'Eng19'!AK178+'Eng19'!K178)</f>
        <v>972.72299682744995</v>
      </c>
      <c r="H178" s="170">
        <f>('Eng19'!L178+'Eng19'!AL178+'Eng19'!BA178)+('Eng19'!BB178+'Eng19'!AM178+'Eng19'!M178)</f>
        <v>2710.1966130328619</v>
      </c>
      <c r="I178" s="170">
        <f>('Eng19'!N178+'Eng19'!AN178+'Eng19'!BC178)+('Eng19'!BD178+'Eng19'!AO178+'Eng19'!O178)</f>
        <v>1023.3164383659712</v>
      </c>
      <c r="J178" s="188">
        <f t="shared" si="57"/>
        <v>60326.148842509858</v>
      </c>
      <c r="L178" s="33">
        <f t="shared" si="58"/>
        <v>0.2064099992857647</v>
      </c>
      <c r="M178" s="33">
        <f t="shared" si="59"/>
        <v>0.16348402848174118</v>
      </c>
      <c r="N178" s="33">
        <f t="shared" si="60"/>
        <v>0.55209277002207979</v>
      </c>
      <c r="O178" s="33">
        <f t="shared" si="61"/>
        <v>1.6124400703364707E-2</v>
      </c>
      <c r="P178" s="33">
        <f t="shared" si="62"/>
        <v>4.492573560610047E-2</v>
      </c>
      <c r="Q178" s="33">
        <f t="shared" si="63"/>
        <v>1.6963065900949301E-2</v>
      </c>
      <c r="S178" s="174">
        <f t="shared" si="73"/>
        <v>-0.12734785419972527</v>
      </c>
      <c r="T178" s="174">
        <f t="shared" si="74"/>
        <v>8.2597411490301281E-2</v>
      </c>
      <c r="U178" s="174">
        <f t="shared" si="75"/>
        <v>-2.1349689733808241E-2</v>
      </c>
      <c r="V178" s="174">
        <f t="shared" si="76"/>
        <v>1.6124400703364707E-2</v>
      </c>
      <c r="W178" s="174">
        <f t="shared" si="77"/>
        <v>3.3012665838917668E-2</v>
      </c>
      <c r="X178" s="174">
        <f t="shared" si="78"/>
        <v>1.6963065900949967E-2</v>
      </c>
      <c r="Z178" s="33">
        <f t="shared" si="64"/>
        <v>0.55209277002207979</v>
      </c>
      <c r="AA178" s="60" t="str">
        <f t="shared" si="65"/>
        <v>LD</v>
      </c>
      <c r="AB178" s="33">
        <f t="shared" si="66"/>
        <v>0.34568277073631509</v>
      </c>
      <c r="AC178" s="33">
        <f t="shared" si="67"/>
        <v>0.2064099992857647</v>
      </c>
      <c r="AD178" s="60" t="str">
        <f t="shared" si="68"/>
        <v>Con</v>
      </c>
      <c r="AF178" s="20" t="s">
        <v>3</v>
      </c>
      <c r="AG178" s="151" t="str">
        <f t="shared" si="69"/>
        <v>LD</v>
      </c>
      <c r="AH178" s="149" t="str">
        <f t="shared" si="70"/>
        <v>Hold</v>
      </c>
      <c r="AI178" s="149" t="str">
        <f t="shared" si="71"/>
        <v/>
      </c>
      <c r="AK178" s="33">
        <v>0.33375785348548997</v>
      </c>
      <c r="AL178" s="33">
        <v>8.0886616991439897E-2</v>
      </c>
      <c r="AM178" s="33">
        <v>0.57344245975588803</v>
      </c>
      <c r="AN178" s="33">
        <v>0</v>
      </c>
      <c r="AO178" s="33">
        <v>1.19130697671828E-2</v>
      </c>
      <c r="AP178" s="86">
        <f t="shared" si="72"/>
        <v>-6.6613381477509392E-16</v>
      </c>
    </row>
    <row r="179" spans="1:42" ht="19.95" customHeight="1">
      <c r="A179" s="132" t="s">
        <v>199</v>
      </c>
      <c r="B179" s="20" t="s">
        <v>131</v>
      </c>
      <c r="C179" s="20" t="s">
        <v>21</v>
      </c>
      <c r="D179" s="170">
        <f>('Eng19'!D179+'Eng19'!AD179+'Eng19'!AS179)+('Eng19'!E179+'Eng19'!AE179+'Eng19'!AT179)</f>
        <v>14734.872006775455</v>
      </c>
      <c r="E179" s="170">
        <f>('Eng19'!F179+'Eng19'!AF179+'Eng19'!AU179)+'Eng19'!G179+'Eng19'!AG179+'Eng19'!AV179</f>
        <v>23469.376427154522</v>
      </c>
      <c r="F179" s="170">
        <f>('Eng19'!H179+'Eng19'!AH179+'Eng19'!AW179)+('Eng19'!I179+'Eng19'!AI179+'Eng19'!AX179)</f>
        <v>3058.0508266205861</v>
      </c>
      <c r="G179" s="170">
        <f>('Eng19'!J179+'Eng19'!AJ179+'Eng19'!AY179)+('Eng19'!AZ179+'Eng19'!AK179+'Eng19'!K179)</f>
        <v>2376.2145220917328</v>
      </c>
      <c r="H179" s="170">
        <f>('Eng19'!L179+'Eng19'!AL179+'Eng19'!BA179)+('Eng19'!BB179+'Eng19'!AM179+'Eng19'!M179)</f>
        <v>2146.7408862667362</v>
      </c>
      <c r="I179" s="170">
        <f>('Eng19'!N179+'Eng19'!AN179+'Eng19'!BC179)+('Eng19'!BD179+'Eng19'!AO179+'Eng19'!O179)</f>
        <v>1741.4968110752534</v>
      </c>
      <c r="J179" s="188">
        <f t="shared" si="57"/>
        <v>47526.751479984283</v>
      </c>
      <c r="L179" s="33">
        <f t="shared" si="58"/>
        <v>0.31003322440375486</v>
      </c>
      <c r="M179" s="33">
        <f t="shared" si="59"/>
        <v>0.49381402465595747</v>
      </c>
      <c r="N179" s="33">
        <f t="shared" si="60"/>
        <v>6.4343779690233471E-2</v>
      </c>
      <c r="O179" s="33">
        <f t="shared" si="61"/>
        <v>4.9997410891684163E-2</v>
      </c>
      <c r="P179" s="33">
        <f t="shared" si="62"/>
        <v>4.5169106227906784E-2</v>
      </c>
      <c r="Q179" s="33">
        <f t="shared" si="63"/>
        <v>3.6642454130463312E-2</v>
      </c>
      <c r="S179" s="174">
        <f t="shared" si="73"/>
        <v>-0.19426237204429014</v>
      </c>
      <c r="T179" s="174">
        <f t="shared" si="74"/>
        <v>0.11109638190571047</v>
      </c>
      <c r="U179" s="174">
        <f t="shared" si="75"/>
        <v>-6.2362665890704355E-3</v>
      </c>
      <c r="V179" s="174">
        <f t="shared" si="76"/>
        <v>2.2009415267318564E-2</v>
      </c>
      <c r="W179" s="174">
        <f t="shared" si="77"/>
        <v>4.5169106227906784E-2</v>
      </c>
      <c r="X179" s="174">
        <f t="shared" si="78"/>
        <v>2.2223735232424838E-2</v>
      </c>
      <c r="Z179" s="33">
        <f t="shared" si="64"/>
        <v>0.49381402465595747</v>
      </c>
      <c r="AA179" s="60" t="str">
        <f t="shared" si="65"/>
        <v>Lab</v>
      </c>
      <c r="AB179" s="33">
        <f t="shared" si="66"/>
        <v>0.18378080025220261</v>
      </c>
      <c r="AC179" s="33">
        <f t="shared" si="67"/>
        <v>0.31003322440375486</v>
      </c>
      <c r="AD179" s="60" t="str">
        <f t="shared" si="68"/>
        <v>Con</v>
      </c>
      <c r="AF179" s="20" t="s">
        <v>1</v>
      </c>
      <c r="AG179" s="151" t="str">
        <f t="shared" si="69"/>
        <v>Lab</v>
      </c>
      <c r="AH179" s="149" t="str">
        <f t="shared" si="70"/>
        <v>Gain from</v>
      </c>
      <c r="AI179" s="149" t="str">
        <f t="shared" si="71"/>
        <v>Con</v>
      </c>
      <c r="AK179" s="33">
        <v>0.504295596448045</v>
      </c>
      <c r="AL179" s="33">
        <v>0.382717642750247</v>
      </c>
      <c r="AM179" s="33">
        <v>7.0580046279303907E-2</v>
      </c>
      <c r="AN179" s="33">
        <v>2.7987995624365599E-2</v>
      </c>
      <c r="AO179" s="33">
        <v>0</v>
      </c>
      <c r="AP179" s="86">
        <f t="shared" si="72"/>
        <v>1.4418718898038474E-2</v>
      </c>
    </row>
    <row r="180" spans="1:42" ht="19.95" customHeight="1">
      <c r="A180" s="132" t="s">
        <v>200</v>
      </c>
      <c r="B180" s="20" t="s">
        <v>131</v>
      </c>
      <c r="C180" s="20" t="s">
        <v>21</v>
      </c>
      <c r="D180" s="170">
        <f>('Eng19'!D180+'Eng19'!AD180+'Eng19'!AS180)+('Eng19'!E180+'Eng19'!AE180+'Eng19'!AT180)</f>
        <v>4675.132041403298</v>
      </c>
      <c r="E180" s="170">
        <f>('Eng19'!F180+'Eng19'!AF180+'Eng19'!AU180)+'Eng19'!G180+'Eng19'!AG180+'Eng19'!AV180</f>
        <v>29171.638994080455</v>
      </c>
      <c r="F180" s="170">
        <f>('Eng19'!H180+'Eng19'!AH180+'Eng19'!AW180)+('Eng19'!I180+'Eng19'!AI180+'Eng19'!AX180)</f>
        <v>8136.2050358681981</v>
      </c>
      <c r="G180" s="170">
        <f>('Eng19'!J180+'Eng19'!AJ180+'Eng19'!AY180)+('Eng19'!AZ180+'Eng19'!AK180+'Eng19'!K180)</f>
        <v>2257.9983904150886</v>
      </c>
      <c r="H180" s="170">
        <f>('Eng19'!L180+'Eng19'!AL180+'Eng19'!BA180)+('Eng19'!BB180+'Eng19'!AM180+'Eng19'!M180)</f>
        <v>1507.4155432151501</v>
      </c>
      <c r="I180" s="170">
        <f>('Eng19'!N180+'Eng19'!AN180+'Eng19'!BC180)+('Eng19'!BD180+'Eng19'!AO180+'Eng19'!O180)</f>
        <v>548.39297721340461</v>
      </c>
      <c r="J180" s="188">
        <f t="shared" si="57"/>
        <v>46296.782982195597</v>
      </c>
      <c r="L180" s="33">
        <f t="shared" si="58"/>
        <v>0.10098179053177882</v>
      </c>
      <c r="M180" s="33">
        <f t="shared" si="59"/>
        <v>0.63010077839099587</v>
      </c>
      <c r="N180" s="33">
        <f t="shared" si="60"/>
        <v>0.1757401813209602</v>
      </c>
      <c r="O180" s="33">
        <f t="shared" si="61"/>
        <v>4.8772252518786231E-2</v>
      </c>
      <c r="P180" s="33">
        <f t="shared" si="62"/>
        <v>3.2559833450951842E-2</v>
      </c>
      <c r="Q180" s="33">
        <f t="shared" si="63"/>
        <v>1.184516378652704E-2</v>
      </c>
      <c r="S180" s="174">
        <f t="shared" si="73"/>
        <v>-5.9443655412525179E-2</v>
      </c>
      <c r="T180" s="174">
        <f t="shared" si="74"/>
        <v>4.1868162326910929E-2</v>
      </c>
      <c r="U180" s="174">
        <f t="shared" si="75"/>
        <v>-1.8605405846562811E-2</v>
      </c>
      <c r="V180" s="174">
        <f t="shared" si="76"/>
        <v>8.4896010013008338E-3</v>
      </c>
      <c r="W180" s="174">
        <f t="shared" si="77"/>
        <v>1.7973776654262544E-2</v>
      </c>
      <c r="X180" s="174">
        <f t="shared" si="78"/>
        <v>9.7175212766138046E-3</v>
      </c>
      <c r="Z180" s="33">
        <f t="shared" si="64"/>
        <v>0.63010077839099587</v>
      </c>
      <c r="AA180" s="60" t="str">
        <f t="shared" si="65"/>
        <v>Lab</v>
      </c>
      <c r="AB180" s="33">
        <f t="shared" si="66"/>
        <v>0.45436059707003568</v>
      </c>
      <c r="AC180" s="33">
        <f t="shared" si="67"/>
        <v>0.1757401813209602</v>
      </c>
      <c r="AD180" s="60" t="str">
        <f t="shared" si="68"/>
        <v>LD</v>
      </c>
      <c r="AF180" s="20" t="s">
        <v>2</v>
      </c>
      <c r="AG180" s="151" t="str">
        <f t="shared" si="69"/>
        <v>Lab</v>
      </c>
      <c r="AH180" s="149" t="str">
        <f t="shared" si="70"/>
        <v>Hold</v>
      </c>
      <c r="AI180" s="149" t="str">
        <f t="shared" si="71"/>
        <v/>
      </c>
      <c r="AK180" s="33">
        <v>0.160425445944304</v>
      </c>
      <c r="AL180" s="33">
        <v>0.58823261606408495</v>
      </c>
      <c r="AM180" s="33">
        <v>0.19434558716752301</v>
      </c>
      <c r="AN180" s="33">
        <v>4.0282651517485397E-2</v>
      </c>
      <c r="AO180" s="33">
        <v>1.45860567966893E-2</v>
      </c>
      <c r="AP180" s="86">
        <f t="shared" si="72"/>
        <v>2.1276425099132357E-3</v>
      </c>
    </row>
    <row r="181" spans="1:42" ht="19.95" customHeight="1">
      <c r="A181" s="132" t="s">
        <v>201</v>
      </c>
      <c r="B181" s="20" t="s">
        <v>131</v>
      </c>
      <c r="C181" s="20" t="s">
        <v>21</v>
      </c>
      <c r="D181" s="170">
        <f>('Eng19'!D181+'Eng19'!AD181+'Eng19'!AS181)+('Eng19'!E181+'Eng19'!AE181+'Eng19'!AT181)</f>
        <v>3808.1076771327944</v>
      </c>
      <c r="E181" s="170">
        <f>('Eng19'!F181+'Eng19'!AF181+'Eng19'!AU181)+'Eng19'!G181+'Eng19'!AG181+'Eng19'!AV181</f>
        <v>38359.899509413939</v>
      </c>
      <c r="F181" s="170">
        <f>('Eng19'!H181+'Eng19'!AH181+'Eng19'!AW181)+('Eng19'!I181+'Eng19'!AI181+'Eng19'!AX181)</f>
        <v>2620.0609460914502</v>
      </c>
      <c r="G181" s="170">
        <f>('Eng19'!J181+'Eng19'!AJ181+'Eng19'!AY181)+('Eng19'!AZ181+'Eng19'!AK181+'Eng19'!K181)</f>
        <v>2022.8066577665554</v>
      </c>
      <c r="H181" s="170">
        <f>('Eng19'!L181+'Eng19'!AL181+'Eng19'!BA181)+('Eng19'!BB181+'Eng19'!AM181+'Eng19'!M181)</f>
        <v>1362.759449591091</v>
      </c>
      <c r="I181" s="170">
        <f>('Eng19'!N181+'Eng19'!AN181+'Eng19'!BC181)+('Eng19'!BD181+'Eng19'!AO181+'Eng19'!O181)</f>
        <v>590.86549333750509</v>
      </c>
      <c r="J181" s="188">
        <f t="shared" si="57"/>
        <v>48764.49973333333</v>
      </c>
      <c r="L181" s="33">
        <f t="shared" si="58"/>
        <v>7.8091802396359544E-2</v>
      </c>
      <c r="M181" s="33">
        <f t="shared" si="59"/>
        <v>0.78663576411494995</v>
      </c>
      <c r="N181" s="33">
        <f t="shared" si="60"/>
        <v>5.372885932223536E-2</v>
      </c>
      <c r="O181" s="33">
        <f t="shared" si="61"/>
        <v>4.1481132152040745E-2</v>
      </c>
      <c r="P181" s="33">
        <f t="shared" si="62"/>
        <v>2.7945728081766145E-2</v>
      </c>
      <c r="Q181" s="33">
        <f t="shared" si="63"/>
        <v>1.2116713932648317E-2</v>
      </c>
      <c r="S181" s="174">
        <f t="shared" si="73"/>
        <v>-4.4428110710085456E-2</v>
      </c>
      <c r="T181" s="174">
        <f t="shared" si="74"/>
        <v>2.5613730391974898E-2</v>
      </c>
      <c r="U181" s="174">
        <f t="shared" si="75"/>
        <v>-5.7311592978122397E-3</v>
      </c>
      <c r="V181" s="174">
        <f t="shared" si="76"/>
        <v>5.6271960808707416E-3</v>
      </c>
      <c r="W181" s="174">
        <f t="shared" si="77"/>
        <v>1.2056620809603145E-2</v>
      </c>
      <c r="X181" s="174">
        <f t="shared" si="78"/>
        <v>6.861722725448962E-3</v>
      </c>
      <c r="Z181" s="33">
        <f t="shared" si="64"/>
        <v>0.78663576411494995</v>
      </c>
      <c r="AA181" s="60" t="str">
        <f t="shared" si="65"/>
        <v>Lab</v>
      </c>
      <c r="AB181" s="33">
        <f t="shared" si="66"/>
        <v>0.70854396171859046</v>
      </c>
      <c r="AC181" s="33">
        <f t="shared" si="67"/>
        <v>7.8091802396359544E-2</v>
      </c>
      <c r="AD181" s="60" t="str">
        <f t="shared" si="68"/>
        <v>Con</v>
      </c>
      <c r="AF181" s="20" t="s">
        <v>2</v>
      </c>
      <c r="AG181" s="151" t="str">
        <f t="shared" si="69"/>
        <v>Lab</v>
      </c>
      <c r="AH181" s="149" t="str">
        <f t="shared" si="70"/>
        <v>Hold</v>
      </c>
      <c r="AI181" s="149" t="str">
        <f t="shared" si="71"/>
        <v/>
      </c>
      <c r="AK181" s="33">
        <v>0.122519913106445</v>
      </c>
      <c r="AL181" s="33">
        <v>0.76102203372297506</v>
      </c>
      <c r="AM181" s="33">
        <v>5.94600186200476E-2</v>
      </c>
      <c r="AN181" s="33">
        <v>3.5853936071170003E-2</v>
      </c>
      <c r="AO181" s="33">
        <v>1.5889107272163E-2</v>
      </c>
      <c r="AP181" s="86">
        <f t="shared" si="72"/>
        <v>5.2549912071993554E-3</v>
      </c>
    </row>
    <row r="182" spans="1:42" ht="19.95" customHeight="1">
      <c r="A182" s="132" t="s">
        <v>202</v>
      </c>
      <c r="B182" s="20" t="s">
        <v>131</v>
      </c>
      <c r="C182" s="20" t="s">
        <v>21</v>
      </c>
      <c r="D182" s="170">
        <f>('Eng19'!D182+'Eng19'!AD182+'Eng19'!AS182)+('Eng19'!E182+'Eng19'!AE182+'Eng19'!AT182)</f>
        <v>9775.9558737832303</v>
      </c>
      <c r="E182" s="170">
        <f>('Eng19'!F182+'Eng19'!AF182+'Eng19'!AU182)+'Eng19'!G182+'Eng19'!AG182+'Eng19'!AV182</f>
        <v>28854.344290593574</v>
      </c>
      <c r="F182" s="170">
        <f>('Eng19'!H182+'Eng19'!AH182+'Eng19'!AW182)+('Eng19'!I182+'Eng19'!AI182+'Eng19'!AX182)</f>
        <v>3079.7220374620356</v>
      </c>
      <c r="G182" s="170">
        <f>('Eng19'!J182+'Eng19'!AJ182+'Eng19'!AY182)+('Eng19'!AZ182+'Eng19'!AK182+'Eng19'!K182)</f>
        <v>1477.4826635733637</v>
      </c>
      <c r="H182" s="170">
        <f>('Eng19'!L182+'Eng19'!AL182+'Eng19'!BA182)+('Eng19'!BB182+'Eng19'!AM182+'Eng19'!M182)</f>
        <v>2190.2118376044145</v>
      </c>
      <c r="I182" s="170">
        <f>('Eng19'!N182+'Eng19'!AN182+'Eng19'!BC182)+('Eng19'!BD182+'Eng19'!AO182+'Eng19'!O182)</f>
        <v>966.42236950098822</v>
      </c>
      <c r="J182" s="188">
        <f t="shared" si="57"/>
        <v>46344.13907251761</v>
      </c>
      <c r="L182" s="33">
        <f t="shared" si="58"/>
        <v>0.21094265789437092</v>
      </c>
      <c r="M182" s="33">
        <f t="shared" si="59"/>
        <v>0.62261042859040605</v>
      </c>
      <c r="N182" s="33">
        <f t="shared" si="60"/>
        <v>6.6453322881734833E-2</v>
      </c>
      <c r="O182" s="33">
        <f t="shared" si="61"/>
        <v>3.1880679912112575E-2</v>
      </c>
      <c r="P182" s="33">
        <f t="shared" si="62"/>
        <v>4.7259737292287413E-2</v>
      </c>
      <c r="Q182" s="33">
        <f t="shared" si="63"/>
        <v>2.0853173429088108E-2</v>
      </c>
      <c r="S182" s="174">
        <f t="shared" si="73"/>
        <v>-0.12954390174404609</v>
      </c>
      <c r="T182" s="174">
        <f t="shared" si="74"/>
        <v>7.4249670557544056E-2</v>
      </c>
      <c r="U182" s="174">
        <f t="shared" si="75"/>
        <v>-7.100198888647366E-3</v>
      </c>
      <c r="V182" s="174">
        <f t="shared" si="76"/>
        <v>1.5065405309280477E-2</v>
      </c>
      <c r="W182" s="174">
        <f t="shared" si="77"/>
        <v>3.1082536522864412E-2</v>
      </c>
      <c r="X182" s="174">
        <f t="shared" si="78"/>
        <v>1.6246488243004349E-2</v>
      </c>
      <c r="Z182" s="33">
        <f t="shared" si="64"/>
        <v>0.62261042859040605</v>
      </c>
      <c r="AA182" s="60" t="str">
        <f t="shared" si="65"/>
        <v>Lab</v>
      </c>
      <c r="AB182" s="33">
        <f t="shared" si="66"/>
        <v>0.41166777069603511</v>
      </c>
      <c r="AC182" s="33">
        <f t="shared" si="67"/>
        <v>0.21094265789437092</v>
      </c>
      <c r="AD182" s="60" t="str">
        <f t="shared" si="68"/>
        <v>Con</v>
      </c>
      <c r="AF182" s="20" t="s">
        <v>2</v>
      </c>
      <c r="AG182" s="151" t="str">
        <f t="shared" si="69"/>
        <v>Lab</v>
      </c>
      <c r="AH182" s="149" t="str">
        <f t="shared" si="70"/>
        <v>Hold</v>
      </c>
      <c r="AI182" s="149" t="str">
        <f t="shared" si="71"/>
        <v/>
      </c>
      <c r="AK182" s="33">
        <v>0.34048655963841701</v>
      </c>
      <c r="AL182" s="33">
        <v>0.54836075803286199</v>
      </c>
      <c r="AM182" s="33">
        <v>7.3553521770382199E-2</v>
      </c>
      <c r="AN182" s="33">
        <v>1.6815274602832098E-2</v>
      </c>
      <c r="AO182" s="33">
        <v>1.6177200769423E-2</v>
      </c>
      <c r="AP182" s="86">
        <f t="shared" si="72"/>
        <v>4.6066851860837588E-3</v>
      </c>
    </row>
    <row r="183" spans="1:42" ht="19.95" customHeight="1">
      <c r="A183" s="132" t="s">
        <v>203</v>
      </c>
      <c r="B183" s="20" t="s">
        <v>131</v>
      </c>
      <c r="C183" s="20" t="s">
        <v>21</v>
      </c>
      <c r="D183" s="170">
        <f>('Eng19'!D183+'Eng19'!AD183+'Eng19'!AS183)+('Eng19'!E183+'Eng19'!AE183+'Eng19'!AT183)</f>
        <v>5479.8810390880717</v>
      </c>
      <c r="E183" s="170">
        <f>('Eng19'!F183+'Eng19'!AF183+'Eng19'!AU183)+'Eng19'!G183+'Eng19'!AG183+'Eng19'!AV183</f>
        <v>32492.868027314576</v>
      </c>
      <c r="F183" s="170">
        <f>('Eng19'!H183+'Eng19'!AH183+'Eng19'!AW183)+('Eng19'!I183+'Eng19'!AI183+'Eng19'!AX183)</f>
        <v>2628.8594267107551</v>
      </c>
      <c r="G183" s="170">
        <f>('Eng19'!J183+'Eng19'!AJ183+'Eng19'!AY183)+('Eng19'!AZ183+'Eng19'!AK183+'Eng19'!K183)</f>
        <v>1582.1308778181815</v>
      </c>
      <c r="H183" s="170">
        <f>('Eng19'!L183+'Eng19'!AL183+'Eng19'!BA183)+('Eng19'!BB183+'Eng19'!AM183+'Eng19'!M183)</f>
        <v>2173.7771522052994</v>
      </c>
      <c r="I183" s="170">
        <f>('Eng19'!N183+'Eng19'!AN183+'Eng19'!BC183)+('Eng19'!BD183+'Eng19'!AO183+'Eng19'!O183)</f>
        <v>914.76825390119734</v>
      </c>
      <c r="J183" s="188">
        <f t="shared" si="57"/>
        <v>45272.284777038083</v>
      </c>
      <c r="L183" s="33">
        <f t="shared" si="58"/>
        <v>0.12104273212796728</v>
      </c>
      <c r="M183" s="33">
        <f t="shared" si="59"/>
        <v>0.71772096741613589</v>
      </c>
      <c r="N183" s="33">
        <f t="shared" si="60"/>
        <v>5.8067743646198787E-2</v>
      </c>
      <c r="O183" s="33">
        <f t="shared" si="61"/>
        <v>3.4947007547996158E-2</v>
      </c>
      <c r="P183" s="33">
        <f t="shared" si="62"/>
        <v>4.8015627285235452E-2</v>
      </c>
      <c r="Q183" s="33">
        <f t="shared" si="63"/>
        <v>2.0205921976466361E-2</v>
      </c>
      <c r="S183" s="174">
        <f t="shared" si="73"/>
        <v>-6.8474024113130735E-2</v>
      </c>
      <c r="T183" s="174">
        <f t="shared" si="74"/>
        <v>3.8238386049440853E-2</v>
      </c>
      <c r="U183" s="174">
        <f t="shared" si="75"/>
        <v>-6.7023913191556136E-3</v>
      </c>
      <c r="V183" s="174">
        <f t="shared" si="76"/>
        <v>8.5047941395531568E-3</v>
      </c>
      <c r="W183" s="174">
        <f t="shared" si="77"/>
        <v>1.785392078390215E-2</v>
      </c>
      <c r="X183" s="174">
        <f t="shared" si="78"/>
        <v>1.0579314459390164E-2</v>
      </c>
      <c r="Z183" s="33">
        <f t="shared" si="64"/>
        <v>0.71772096741613589</v>
      </c>
      <c r="AA183" s="60" t="str">
        <f t="shared" si="65"/>
        <v>Lab</v>
      </c>
      <c r="AB183" s="33">
        <f t="shared" si="66"/>
        <v>0.59667823528816866</v>
      </c>
      <c r="AC183" s="33">
        <f t="shared" si="67"/>
        <v>0.12104273212796728</v>
      </c>
      <c r="AD183" s="60" t="str">
        <f t="shared" si="68"/>
        <v>Con</v>
      </c>
      <c r="AF183" s="20" t="s">
        <v>2</v>
      </c>
      <c r="AG183" s="151" t="str">
        <f t="shared" si="69"/>
        <v>Lab</v>
      </c>
      <c r="AH183" s="149" t="str">
        <f t="shared" si="70"/>
        <v>Hold</v>
      </c>
      <c r="AI183" s="149" t="str">
        <f t="shared" si="71"/>
        <v/>
      </c>
      <c r="AK183" s="33">
        <v>0.18951675624109801</v>
      </c>
      <c r="AL183" s="33">
        <v>0.67948258136669504</v>
      </c>
      <c r="AM183" s="33">
        <v>6.4770134965354401E-2</v>
      </c>
      <c r="AN183" s="33">
        <v>2.6442213408443001E-2</v>
      </c>
      <c r="AO183" s="33">
        <v>3.0161706501333301E-2</v>
      </c>
      <c r="AP183" s="86">
        <f t="shared" si="72"/>
        <v>9.6266075170761967E-3</v>
      </c>
    </row>
    <row r="184" spans="1:42" ht="19.95" customHeight="1">
      <c r="A184" s="132" t="s">
        <v>204</v>
      </c>
      <c r="B184" s="20" t="s">
        <v>131</v>
      </c>
      <c r="C184" s="20" t="s">
        <v>21</v>
      </c>
      <c r="D184" s="170">
        <f>('Eng19'!D184+'Eng19'!AD184+'Eng19'!AS184)+('Eng19'!E184+'Eng19'!AE184+'Eng19'!AT184)</f>
        <v>6522.0619597911982</v>
      </c>
      <c r="E184" s="170">
        <f>('Eng19'!F184+'Eng19'!AF184+'Eng19'!AU184)+'Eng19'!G184+'Eng19'!AG184+'Eng19'!AV184</f>
        <v>30127.178976993066</v>
      </c>
      <c r="F184" s="170">
        <f>('Eng19'!H184+'Eng19'!AH184+'Eng19'!AW184)+('Eng19'!I184+'Eng19'!AI184+'Eng19'!AX184)</f>
        <v>4657.3984647129073</v>
      </c>
      <c r="G184" s="170">
        <f>('Eng19'!J184+'Eng19'!AJ184+'Eng19'!AY184)+('Eng19'!AZ184+'Eng19'!AK184+'Eng19'!K184)</f>
        <v>1946.3465891416411</v>
      </c>
      <c r="H184" s="170">
        <f>('Eng19'!L184+'Eng19'!AL184+'Eng19'!BA184)+('Eng19'!BB184+'Eng19'!AM184+'Eng19'!M184)</f>
        <v>1201.8740676575731</v>
      </c>
      <c r="I184" s="170">
        <f>('Eng19'!N184+'Eng19'!AN184+'Eng19'!BC184)+('Eng19'!BD184+'Eng19'!AO184+'Eng19'!O184)</f>
        <v>543.45384684129954</v>
      </c>
      <c r="J184" s="188">
        <f t="shared" si="57"/>
        <v>44998.313905137693</v>
      </c>
      <c r="L184" s="33">
        <f t="shared" si="58"/>
        <v>0.14494014094707092</v>
      </c>
      <c r="M184" s="33">
        <f t="shared" si="59"/>
        <v>0.66951795217272103</v>
      </c>
      <c r="N184" s="33">
        <f t="shared" si="60"/>
        <v>0.10350162173923472</v>
      </c>
      <c r="O184" s="33">
        <f t="shared" si="61"/>
        <v>4.3253767091024638E-2</v>
      </c>
      <c r="P184" s="33">
        <f t="shared" si="62"/>
        <v>2.6709313379858636E-2</v>
      </c>
      <c r="Q184" s="33">
        <f t="shared" si="63"/>
        <v>1.2077204670089884E-2</v>
      </c>
      <c r="S184" s="174">
        <f t="shared" si="73"/>
        <v>-8.992733051620308E-2</v>
      </c>
      <c r="T184" s="174">
        <f t="shared" si="74"/>
        <v>5.5096798105970013E-2</v>
      </c>
      <c r="U184" s="174">
        <f t="shared" si="75"/>
        <v>-1.0285368243693277E-2</v>
      </c>
      <c r="V184" s="174">
        <f t="shared" si="76"/>
        <v>1.0998557453922038E-2</v>
      </c>
      <c r="W184" s="174">
        <f t="shared" si="77"/>
        <v>2.2710707087377595E-2</v>
      </c>
      <c r="X184" s="174">
        <f t="shared" si="78"/>
        <v>1.1406636112626576E-2</v>
      </c>
      <c r="Z184" s="33">
        <f t="shared" si="64"/>
        <v>0.66951795217272103</v>
      </c>
      <c r="AA184" s="60" t="str">
        <f t="shared" si="65"/>
        <v>Lab</v>
      </c>
      <c r="AB184" s="33">
        <f t="shared" si="66"/>
        <v>0.52457781122565006</v>
      </c>
      <c r="AC184" s="33">
        <f t="shared" si="67"/>
        <v>0.14494014094707092</v>
      </c>
      <c r="AD184" s="60" t="str">
        <f t="shared" si="68"/>
        <v>Con</v>
      </c>
      <c r="AF184" s="20" t="s">
        <v>2</v>
      </c>
      <c r="AG184" s="151" t="str">
        <f t="shared" si="69"/>
        <v>Lab</v>
      </c>
      <c r="AH184" s="149" t="str">
        <f t="shared" si="70"/>
        <v>Hold</v>
      </c>
      <c r="AI184" s="149" t="str">
        <f t="shared" si="71"/>
        <v/>
      </c>
      <c r="AK184" s="33">
        <v>0.234867471463274</v>
      </c>
      <c r="AL184" s="33">
        <v>0.61442115406675102</v>
      </c>
      <c r="AM184" s="33">
        <v>0.11378698998292799</v>
      </c>
      <c r="AN184" s="33">
        <v>3.22552096371026E-2</v>
      </c>
      <c r="AO184" s="33">
        <v>3.9986062924810403E-3</v>
      </c>
      <c r="AP184" s="86">
        <f t="shared" si="72"/>
        <v>6.7056855746330801E-4</v>
      </c>
    </row>
    <row r="185" spans="1:42" ht="19.95" customHeight="1">
      <c r="A185" s="132" t="s">
        <v>205</v>
      </c>
      <c r="B185" s="20" t="s">
        <v>131</v>
      </c>
      <c r="C185" s="20" t="s">
        <v>21</v>
      </c>
      <c r="D185" s="170">
        <f>('Eng19'!D185+'Eng19'!AD185+'Eng19'!AS185)+('Eng19'!E185+'Eng19'!AE185+'Eng19'!AT185)</f>
        <v>14717.896160738073</v>
      </c>
      <c r="E185" s="170">
        <f>('Eng19'!F185+'Eng19'!AF185+'Eng19'!AU185)+'Eng19'!G185+'Eng19'!AG185+'Eng19'!AV185</f>
        <v>18104.029595868968</v>
      </c>
      <c r="F185" s="170">
        <f>('Eng19'!H185+'Eng19'!AH185+'Eng19'!AW185)+('Eng19'!I185+'Eng19'!AI185+'Eng19'!AX185)</f>
        <v>21111.544241640753</v>
      </c>
      <c r="G185" s="170">
        <f>('Eng19'!J185+'Eng19'!AJ185+'Eng19'!AY185)+('Eng19'!AZ185+'Eng19'!AK185+'Eng19'!K185)</f>
        <v>1126.6158730691764</v>
      </c>
      <c r="H185" s="170">
        <f>('Eng19'!L185+'Eng19'!AL185+'Eng19'!BA185)+('Eng19'!BB185+'Eng19'!AM185+'Eng19'!M185)</f>
        <v>2312.1119498467829</v>
      </c>
      <c r="I185" s="170">
        <f>('Eng19'!N185+'Eng19'!AN185+'Eng19'!BC185)+('Eng19'!BD185+'Eng19'!AO185+'Eng19'!O185)</f>
        <v>1540.9897397327377</v>
      </c>
      <c r="J185" s="188">
        <f t="shared" si="57"/>
        <v>58913.187560896491</v>
      </c>
      <c r="L185" s="33">
        <f t="shared" si="58"/>
        <v>0.24982345668403533</v>
      </c>
      <c r="M185" s="33">
        <f t="shared" si="59"/>
        <v>0.30730011981027966</v>
      </c>
      <c r="N185" s="33">
        <f t="shared" si="60"/>
        <v>0.35835005905627654</v>
      </c>
      <c r="O185" s="33">
        <f t="shared" si="61"/>
        <v>1.9123322293580415E-2</v>
      </c>
      <c r="P185" s="33">
        <f t="shared" si="62"/>
        <v>3.9246084715019607E-2</v>
      </c>
      <c r="Q185" s="33">
        <f t="shared" si="63"/>
        <v>2.6156957440808492E-2</v>
      </c>
      <c r="S185" s="174">
        <f t="shared" si="73"/>
        <v>-0.15653579509447368</v>
      </c>
      <c r="T185" s="174">
        <f t="shared" si="74"/>
        <v>9.6528321676418671E-2</v>
      </c>
      <c r="U185" s="174">
        <f t="shared" si="75"/>
        <v>-1.7671472088277462E-2</v>
      </c>
      <c r="V185" s="174">
        <f t="shared" si="76"/>
        <v>1.9123322293580415E-2</v>
      </c>
      <c r="W185" s="174">
        <f t="shared" si="77"/>
        <v>3.9246084715019607E-2</v>
      </c>
      <c r="X185" s="174">
        <f t="shared" si="78"/>
        <v>1.9309538497732547E-2</v>
      </c>
      <c r="Z185" s="33">
        <f t="shared" si="64"/>
        <v>0.35835005905627654</v>
      </c>
      <c r="AA185" s="60" t="str">
        <f t="shared" si="65"/>
        <v>LD</v>
      </c>
      <c r="AB185" s="33">
        <f t="shared" si="66"/>
        <v>5.1049939245996878E-2</v>
      </c>
      <c r="AC185" s="33">
        <f t="shared" si="67"/>
        <v>0.30730011981027966</v>
      </c>
      <c r="AD185" s="60" t="str">
        <f t="shared" si="68"/>
        <v>Lab</v>
      </c>
      <c r="AF185" s="20" t="s">
        <v>1</v>
      </c>
      <c r="AG185" s="151" t="str">
        <f t="shared" si="69"/>
        <v>LD</v>
      </c>
      <c r="AH185" s="149" t="str">
        <f t="shared" si="70"/>
        <v>Gain from</v>
      </c>
      <c r="AI185" s="149" t="str">
        <f t="shared" si="71"/>
        <v>Con</v>
      </c>
      <c r="AK185" s="33">
        <v>0.40635925177850901</v>
      </c>
      <c r="AL185" s="33">
        <v>0.21077179813386099</v>
      </c>
      <c r="AM185" s="33">
        <v>0.376021531144554</v>
      </c>
      <c r="AN185" s="33">
        <v>0</v>
      </c>
      <c r="AO185" s="33">
        <v>0</v>
      </c>
      <c r="AP185" s="86">
        <f t="shared" si="72"/>
        <v>6.8474189430759447E-3</v>
      </c>
    </row>
    <row r="186" spans="1:42" ht="19.95" customHeight="1">
      <c r="A186" s="132" t="s">
        <v>206</v>
      </c>
      <c r="B186" s="20" t="s">
        <v>207</v>
      </c>
      <c r="C186" s="20" t="s">
        <v>21</v>
      </c>
      <c r="D186" s="170">
        <f>('Eng19'!D186+'Eng19'!AD186+'Eng19'!AS186)+('Eng19'!E186+'Eng19'!AE186+'Eng19'!AT186)</f>
        <v>16654.689656326631</v>
      </c>
      <c r="E186" s="170">
        <f>('Eng19'!F186+'Eng19'!AF186+'Eng19'!AU186)+'Eng19'!G186+'Eng19'!AG186+'Eng19'!AV186</f>
        <v>17714.061459805278</v>
      </c>
      <c r="F186" s="170">
        <f>('Eng19'!H186+'Eng19'!AH186+'Eng19'!AW186)+('Eng19'!I186+'Eng19'!AI186+'Eng19'!AX186)</f>
        <v>7252.6047179869611</v>
      </c>
      <c r="G186" s="170">
        <f>('Eng19'!J186+'Eng19'!AJ186+'Eng19'!AY186)+('Eng19'!AZ186+'Eng19'!AK186+'Eng19'!K186)</f>
        <v>2874.3792819044206</v>
      </c>
      <c r="H186" s="170">
        <f>('Eng19'!L186+'Eng19'!AL186+'Eng19'!BA186)+('Eng19'!BB186+'Eng19'!AM186+'Eng19'!M186)</f>
        <v>2870.4988293481983</v>
      </c>
      <c r="I186" s="170">
        <f>('Eng19'!N186+'Eng19'!AN186+'Eng19'!BC186)+('Eng19'!BD186+'Eng19'!AO186+'Eng19'!O186)</f>
        <v>1290.8911048730643</v>
      </c>
      <c r="J186" s="188">
        <f t="shared" si="57"/>
        <v>48657.125050244562</v>
      </c>
      <c r="L186" s="33">
        <f t="shared" si="58"/>
        <v>0.34228675942379627</v>
      </c>
      <c r="M186" s="33">
        <f t="shared" si="59"/>
        <v>0.36405894186130594</v>
      </c>
      <c r="N186" s="33">
        <f t="shared" si="60"/>
        <v>0.14905534822490521</v>
      </c>
      <c r="O186" s="33">
        <f t="shared" si="61"/>
        <v>5.907417010224638E-2</v>
      </c>
      <c r="P186" s="33">
        <f t="shared" si="62"/>
        <v>5.8994419139726188E-2</v>
      </c>
      <c r="Q186" s="33">
        <f t="shared" si="63"/>
        <v>2.653036124801985E-2</v>
      </c>
      <c r="S186" s="174">
        <f t="shared" si="73"/>
        <v>-0.21415086745813172</v>
      </c>
      <c r="T186" s="174">
        <f t="shared" si="74"/>
        <v>0.12695224878985095</v>
      </c>
      <c r="U186" s="174">
        <f t="shared" si="75"/>
        <v>-1.5128148870332786E-2</v>
      </c>
      <c r="V186" s="174">
        <f t="shared" si="76"/>
        <v>2.4987670302656181E-2</v>
      </c>
      <c r="W186" s="174">
        <f t="shared" si="77"/>
        <v>5.1540717746090606E-2</v>
      </c>
      <c r="X186" s="174">
        <f t="shared" si="78"/>
        <v>2.5798379489866595E-2</v>
      </c>
      <c r="Z186" s="33">
        <f t="shared" si="64"/>
        <v>0.36405894186130594</v>
      </c>
      <c r="AA186" s="60" t="str">
        <f t="shared" si="65"/>
        <v>Lab</v>
      </c>
      <c r="AB186" s="33">
        <f t="shared" si="66"/>
        <v>2.1772182437509668E-2</v>
      </c>
      <c r="AC186" s="33">
        <f t="shared" si="67"/>
        <v>0.34228675942379627</v>
      </c>
      <c r="AD186" s="60" t="str">
        <f t="shared" si="68"/>
        <v>Con</v>
      </c>
      <c r="AF186" s="20" t="s">
        <v>1</v>
      </c>
      <c r="AG186" s="151" t="str">
        <f t="shared" si="69"/>
        <v>Lab</v>
      </c>
      <c r="AH186" s="149" t="str">
        <f t="shared" si="70"/>
        <v>Gain from</v>
      </c>
      <c r="AI186" s="149" t="str">
        <f t="shared" si="71"/>
        <v>Con</v>
      </c>
      <c r="AK186" s="33">
        <v>0.55643762688192799</v>
      </c>
      <c r="AL186" s="33">
        <v>0.23710669307145499</v>
      </c>
      <c r="AM186" s="33">
        <v>0.164183497095238</v>
      </c>
      <c r="AN186" s="33">
        <v>3.4086499799590199E-2</v>
      </c>
      <c r="AO186" s="33">
        <v>7.4537013936355799E-3</v>
      </c>
      <c r="AP186" s="86">
        <f t="shared" si="72"/>
        <v>7.3198175815325506E-4</v>
      </c>
    </row>
    <row r="187" spans="1:42" ht="19.95" customHeight="1">
      <c r="A187" s="132" t="s">
        <v>208</v>
      </c>
      <c r="B187" s="20" t="s">
        <v>207</v>
      </c>
      <c r="C187" s="20" t="s">
        <v>21</v>
      </c>
      <c r="D187" s="170">
        <f>('Eng19'!D187+'Eng19'!AD187+'Eng19'!AS187)+('Eng19'!E187+'Eng19'!AE187+'Eng19'!AT187)</f>
        <v>16305.33818976184</v>
      </c>
      <c r="E187" s="170">
        <f>('Eng19'!F187+'Eng19'!AF187+'Eng19'!AU187)+'Eng19'!G187+'Eng19'!AG187+'Eng19'!AV187</f>
        <v>22180.700455851751</v>
      </c>
      <c r="F187" s="170">
        <f>('Eng19'!H187+'Eng19'!AH187+'Eng19'!AW187)+('Eng19'!I187+'Eng19'!AI187+'Eng19'!AX187)</f>
        <v>2217.2334717785784</v>
      </c>
      <c r="G187" s="170">
        <f>('Eng19'!J187+'Eng19'!AJ187+'Eng19'!AY187)+('Eng19'!AZ187+'Eng19'!AK187+'Eng19'!K187)</f>
        <v>1452.3326853984211</v>
      </c>
      <c r="H187" s="170">
        <f>('Eng19'!L187+'Eng19'!AL187+'Eng19'!BA187)+('Eng19'!BB187+'Eng19'!AM187+'Eng19'!M187)</f>
        <v>5185.6101014743363</v>
      </c>
      <c r="I187" s="170">
        <f>('Eng19'!N187+'Eng19'!AN187+'Eng19'!BC187)+('Eng19'!BD187+'Eng19'!AO187+'Eng19'!O187)</f>
        <v>1751.4339219206317</v>
      </c>
      <c r="J187" s="188">
        <f t="shared" si="57"/>
        <v>49092.648826185556</v>
      </c>
      <c r="L187" s="33">
        <f t="shared" si="58"/>
        <v>0.33213400742525684</v>
      </c>
      <c r="M187" s="33">
        <f t="shared" si="59"/>
        <v>0.45181307153303929</v>
      </c>
      <c r="N187" s="33">
        <f t="shared" si="60"/>
        <v>4.5164266438928166E-2</v>
      </c>
      <c r="O187" s="33">
        <f t="shared" si="61"/>
        <v>2.9583506291144767E-2</v>
      </c>
      <c r="P187" s="33">
        <f t="shared" si="62"/>
        <v>0.10562905496980193</v>
      </c>
      <c r="Q187" s="33">
        <f t="shared" si="63"/>
        <v>3.5676093341829078E-2</v>
      </c>
      <c r="S187" s="174">
        <f t="shared" si="73"/>
        <v>-0.20498783706683016</v>
      </c>
      <c r="T187" s="174">
        <f t="shared" si="74"/>
        <v>0.11537424705073629</v>
      </c>
      <c r="U187" s="174">
        <f t="shared" si="75"/>
        <v>-6.0310481003666358E-3</v>
      </c>
      <c r="V187" s="174">
        <f t="shared" si="76"/>
        <v>2.3116613626250108E-2</v>
      </c>
      <c r="W187" s="174">
        <f t="shared" si="77"/>
        <v>4.5942092705398833E-2</v>
      </c>
      <c r="X187" s="174">
        <f t="shared" si="78"/>
        <v>2.6585931784811605E-2</v>
      </c>
      <c r="Z187" s="33">
        <f t="shared" si="64"/>
        <v>0.45181307153303929</v>
      </c>
      <c r="AA187" s="60" t="str">
        <f t="shared" si="65"/>
        <v>Lab</v>
      </c>
      <c r="AB187" s="33">
        <f t="shared" si="66"/>
        <v>0.11967906410778245</v>
      </c>
      <c r="AC187" s="33">
        <f t="shared" si="67"/>
        <v>0.33213400742525684</v>
      </c>
      <c r="AD187" s="60" t="str">
        <f t="shared" si="68"/>
        <v>Con</v>
      </c>
      <c r="AF187" s="20" t="s">
        <v>1</v>
      </c>
      <c r="AG187" s="151" t="str">
        <f t="shared" si="69"/>
        <v>Lab</v>
      </c>
      <c r="AH187" s="149" t="str">
        <f t="shared" si="70"/>
        <v>Gain from</v>
      </c>
      <c r="AI187" s="149" t="str">
        <f t="shared" si="71"/>
        <v>Con</v>
      </c>
      <c r="AK187" s="33">
        <v>0.537121844492087</v>
      </c>
      <c r="AL187" s="33">
        <v>0.336438824482303</v>
      </c>
      <c r="AM187" s="33">
        <v>5.1195314539294802E-2</v>
      </c>
      <c r="AN187" s="33">
        <v>6.4668926648946603E-3</v>
      </c>
      <c r="AO187" s="33">
        <v>5.96869622644031E-2</v>
      </c>
      <c r="AP187" s="86">
        <f t="shared" si="72"/>
        <v>9.0901615570174732E-3</v>
      </c>
    </row>
    <row r="188" spans="1:42" ht="19.95" customHeight="1">
      <c r="A188" s="132" t="s">
        <v>209</v>
      </c>
      <c r="B188" s="20" t="s">
        <v>207</v>
      </c>
      <c r="C188" s="20" t="s">
        <v>21</v>
      </c>
      <c r="D188" s="170">
        <f>('Eng19'!D188+'Eng19'!AD188+'Eng19'!AS188)+('Eng19'!E188+'Eng19'!AE188+'Eng19'!AT188)</f>
        <v>10401.864274096974</v>
      </c>
      <c r="E188" s="170">
        <f>('Eng19'!F188+'Eng19'!AF188+'Eng19'!AU188)+'Eng19'!G188+'Eng19'!AG188+'Eng19'!AV188</f>
        <v>26341.910693649486</v>
      </c>
      <c r="F188" s="170">
        <f>('Eng19'!H188+'Eng19'!AH188+'Eng19'!AW188)+('Eng19'!I188+'Eng19'!AI188+'Eng19'!AX188)</f>
        <v>2811.2290141602566</v>
      </c>
      <c r="G188" s="170">
        <f>('Eng19'!J188+'Eng19'!AJ188+'Eng19'!AY188)+('Eng19'!AZ188+'Eng19'!AK188+'Eng19'!K188)</f>
        <v>1976.200536161738</v>
      </c>
      <c r="H188" s="170">
        <f>('Eng19'!L188+'Eng19'!AL188+'Eng19'!BA188)+('Eng19'!BB188+'Eng19'!AM188+'Eng19'!M188)</f>
        <v>6048.4975141504974</v>
      </c>
      <c r="I188" s="170">
        <f>('Eng19'!N188+'Eng19'!AN188+'Eng19'!BC188)+('Eng19'!BD188+'Eng19'!AO188+'Eng19'!O188)</f>
        <v>2204.892395091345</v>
      </c>
      <c r="J188" s="188">
        <f t="shared" si="57"/>
        <v>49784.594427310301</v>
      </c>
      <c r="L188" s="33">
        <f t="shared" si="58"/>
        <v>0.20893741113598044</v>
      </c>
      <c r="M188" s="33">
        <f t="shared" si="59"/>
        <v>0.5291177119482392</v>
      </c>
      <c r="N188" s="33">
        <f t="shared" si="60"/>
        <v>5.6467850074883863E-2</v>
      </c>
      <c r="O188" s="33">
        <f t="shared" si="61"/>
        <v>3.9695021299152235E-2</v>
      </c>
      <c r="P188" s="33">
        <f t="shared" si="62"/>
        <v>0.12149335720675224</v>
      </c>
      <c r="Q188" s="33">
        <f t="shared" si="63"/>
        <v>4.428864833499193E-2</v>
      </c>
      <c r="S188" s="174">
        <f t="shared" si="73"/>
        <v>-0.11519880869967455</v>
      </c>
      <c r="T188" s="174">
        <f t="shared" si="74"/>
        <v>6.5395773313292216E-2</v>
      </c>
      <c r="U188" s="174">
        <f t="shared" si="75"/>
        <v>-8.7852259148711309E-3</v>
      </c>
      <c r="V188" s="174">
        <f t="shared" si="76"/>
        <v>1.3649933355339636E-2</v>
      </c>
      <c r="W188" s="174">
        <f t="shared" si="77"/>
        <v>2.5872702124801639E-2</v>
      </c>
      <c r="X188" s="174">
        <f t="shared" si="78"/>
        <v>1.9065625821112119E-2</v>
      </c>
      <c r="Z188" s="33">
        <f t="shared" si="64"/>
        <v>0.5291177119482392</v>
      </c>
      <c r="AA188" s="60" t="str">
        <f t="shared" si="65"/>
        <v>Lab</v>
      </c>
      <c r="AB188" s="33">
        <f t="shared" si="66"/>
        <v>0.32018030081225879</v>
      </c>
      <c r="AC188" s="33">
        <f t="shared" si="67"/>
        <v>0.20893741113598044</v>
      </c>
      <c r="AD188" s="60" t="str">
        <f t="shared" si="68"/>
        <v>Con</v>
      </c>
      <c r="AF188" s="20" t="s">
        <v>2</v>
      </c>
      <c r="AG188" s="151" t="str">
        <f t="shared" si="69"/>
        <v>Lab</v>
      </c>
      <c r="AH188" s="149" t="str">
        <f t="shared" si="70"/>
        <v>Hold</v>
      </c>
      <c r="AI188" s="149" t="str">
        <f t="shared" si="71"/>
        <v/>
      </c>
      <c r="AK188" s="33">
        <v>0.32413621983565499</v>
      </c>
      <c r="AL188" s="33">
        <v>0.46372193863494698</v>
      </c>
      <c r="AM188" s="33">
        <v>6.5253075989754994E-2</v>
      </c>
      <c r="AN188" s="33">
        <v>2.6045087943812599E-2</v>
      </c>
      <c r="AO188" s="33">
        <v>9.5620655081950598E-2</v>
      </c>
      <c r="AP188" s="86">
        <f t="shared" si="72"/>
        <v>2.5223022513879811E-2</v>
      </c>
    </row>
    <row r="189" spans="1:42" ht="19.95" customHeight="1">
      <c r="A189" s="132" t="s">
        <v>210</v>
      </c>
      <c r="B189" s="20" t="s">
        <v>207</v>
      </c>
      <c r="C189" s="20" t="s">
        <v>21</v>
      </c>
      <c r="D189" s="170">
        <f>('Eng19'!D189+'Eng19'!AD189+'Eng19'!AS189)+('Eng19'!E189+'Eng19'!AE189+'Eng19'!AT189)</f>
        <v>12188.737269335874</v>
      </c>
      <c r="E189" s="170">
        <f>('Eng19'!F189+'Eng19'!AF189+'Eng19'!AU189)+'Eng19'!G189+'Eng19'!AG189+'Eng19'!AV189</f>
        <v>28080.351326876455</v>
      </c>
      <c r="F189" s="170">
        <f>('Eng19'!H189+'Eng19'!AH189+'Eng19'!AW189)+('Eng19'!I189+'Eng19'!AI189+'Eng19'!AX189)</f>
        <v>1407.3252331006972</v>
      </c>
      <c r="G189" s="170">
        <f>('Eng19'!J189+'Eng19'!AJ189+'Eng19'!AY189)+('Eng19'!AZ189+'Eng19'!AK189+'Eng19'!K189)</f>
        <v>2034.832792994519</v>
      </c>
      <c r="H189" s="170">
        <f>('Eng19'!L189+'Eng19'!AL189+'Eng19'!BA189)+('Eng19'!BB189+'Eng19'!AM189+'Eng19'!M189)</f>
        <v>6353.5812000295064</v>
      </c>
      <c r="I189" s="170">
        <f>('Eng19'!N189+'Eng19'!AN189+'Eng19'!BC189)+('Eng19'!BD189+'Eng19'!AO189+'Eng19'!O189)</f>
        <v>1266.7143851104945</v>
      </c>
      <c r="J189" s="188">
        <f t="shared" si="57"/>
        <v>51331.542207447543</v>
      </c>
      <c r="L189" s="33">
        <f t="shared" si="58"/>
        <v>0.23745121898105462</v>
      </c>
      <c r="M189" s="33">
        <f t="shared" si="59"/>
        <v>0.54703891835929208</v>
      </c>
      <c r="N189" s="33">
        <f t="shared" si="60"/>
        <v>2.7416383233007803E-2</v>
      </c>
      <c r="O189" s="33">
        <f t="shared" si="61"/>
        <v>3.9640983019194991E-2</v>
      </c>
      <c r="P189" s="33">
        <f t="shared" si="62"/>
        <v>0.12377538111659704</v>
      </c>
      <c r="Q189" s="33">
        <f t="shared" si="63"/>
        <v>2.467711529085348E-2</v>
      </c>
      <c r="S189" s="174">
        <f t="shared" si="73"/>
        <v>-0.1357155742260884</v>
      </c>
      <c r="T189" s="174">
        <f t="shared" si="74"/>
        <v>7.3360428294559077E-2</v>
      </c>
      <c r="U189" s="174">
        <f t="shared" si="75"/>
        <v>-4.2447407158792E-3</v>
      </c>
      <c r="V189" s="174">
        <f t="shared" si="76"/>
        <v>1.5409160326438791E-2</v>
      </c>
      <c r="W189" s="174">
        <f t="shared" si="77"/>
        <v>2.9384306610547042E-2</v>
      </c>
      <c r="X189" s="174">
        <f t="shared" si="78"/>
        <v>2.1806419710422631E-2</v>
      </c>
      <c r="Z189" s="33">
        <f t="shared" si="64"/>
        <v>0.54703891835929208</v>
      </c>
      <c r="AA189" s="60" t="str">
        <f t="shared" si="65"/>
        <v>Lab</v>
      </c>
      <c r="AB189" s="33">
        <f t="shared" si="66"/>
        <v>0.30958769937823749</v>
      </c>
      <c r="AC189" s="33">
        <f t="shared" si="67"/>
        <v>0.23745121898105462</v>
      </c>
      <c r="AD189" s="60" t="str">
        <f t="shared" si="68"/>
        <v>Con</v>
      </c>
      <c r="AF189" s="20" t="s">
        <v>2</v>
      </c>
      <c r="AG189" s="151" t="str">
        <f t="shared" si="69"/>
        <v>Lab</v>
      </c>
      <c r="AH189" s="149" t="str">
        <f t="shared" si="70"/>
        <v>Hold</v>
      </c>
      <c r="AI189" s="149" t="str">
        <f t="shared" si="71"/>
        <v/>
      </c>
      <c r="AK189" s="33">
        <v>0.37316679320714302</v>
      </c>
      <c r="AL189" s="33">
        <v>0.473678490064733</v>
      </c>
      <c r="AM189" s="33">
        <v>3.1661123948887003E-2</v>
      </c>
      <c r="AN189" s="33">
        <v>2.42318226927562E-2</v>
      </c>
      <c r="AO189" s="33">
        <v>9.4391074506049999E-2</v>
      </c>
      <c r="AP189" s="86">
        <f t="shared" si="72"/>
        <v>2.8706955804308487E-3</v>
      </c>
    </row>
    <row r="190" spans="1:42" ht="19.95" customHeight="1">
      <c r="A190" s="132" t="s">
        <v>211</v>
      </c>
      <c r="B190" s="20" t="s">
        <v>207</v>
      </c>
      <c r="C190" s="20" t="s">
        <v>21</v>
      </c>
      <c r="D190" s="170">
        <f>('Eng19'!D190+'Eng19'!AD190+'Eng19'!AS190)+('Eng19'!E190+'Eng19'!AE190+'Eng19'!AT190)</f>
        <v>10498.711943370061</v>
      </c>
      <c r="E190" s="170">
        <f>('Eng19'!F190+'Eng19'!AF190+'Eng19'!AU190)+'Eng19'!G190+'Eng19'!AG190+'Eng19'!AV190</f>
        <v>25161.441551173448</v>
      </c>
      <c r="F190" s="170">
        <f>('Eng19'!H190+'Eng19'!AH190+'Eng19'!AW190)+('Eng19'!I190+'Eng19'!AI190+'Eng19'!AX190)</f>
        <v>7131.7722044241691</v>
      </c>
      <c r="G190" s="170">
        <f>('Eng19'!J190+'Eng19'!AJ190+'Eng19'!AY190)+('Eng19'!AZ190+'Eng19'!AK190+'Eng19'!K190)</f>
        <v>2479.7778543198101</v>
      </c>
      <c r="H190" s="170">
        <f>('Eng19'!L190+'Eng19'!AL190+'Eng19'!BA190)+('Eng19'!BB190+'Eng19'!AM190+'Eng19'!M190)</f>
        <v>4589.7619515693086</v>
      </c>
      <c r="I190" s="170">
        <f>('Eng19'!N190+'Eng19'!AN190+'Eng19'!BC190)+('Eng19'!BD190+'Eng19'!AO190+'Eng19'!O190)</f>
        <v>1266.356598788655</v>
      </c>
      <c r="J190" s="188">
        <f t="shared" si="57"/>
        <v>51127.822103645449</v>
      </c>
      <c r="L190" s="33">
        <f t="shared" si="58"/>
        <v>0.20534244392587761</v>
      </c>
      <c r="M190" s="33">
        <f t="shared" si="59"/>
        <v>0.49212817045417273</v>
      </c>
      <c r="N190" s="33">
        <f t="shared" si="60"/>
        <v>0.13948906702825639</v>
      </c>
      <c r="O190" s="33">
        <f t="shared" si="61"/>
        <v>4.8501535021242381E-2</v>
      </c>
      <c r="P190" s="33">
        <f t="shared" si="62"/>
        <v>8.9770339567076057E-2</v>
      </c>
      <c r="Q190" s="33">
        <f t="shared" si="63"/>
        <v>2.4768444003374884E-2</v>
      </c>
      <c r="S190" s="174">
        <f t="shared" si="73"/>
        <v>-0.11866159781431337</v>
      </c>
      <c r="T190" s="174">
        <f t="shared" si="74"/>
        <v>7.3774743435298717E-2</v>
      </c>
      <c r="U190" s="174">
        <f t="shared" si="75"/>
        <v>-1.8624923074883615E-2</v>
      </c>
      <c r="V190" s="174">
        <f t="shared" si="76"/>
        <v>1.4510454901805379E-2</v>
      </c>
      <c r="W190" s="174">
        <f t="shared" si="77"/>
        <v>3.0105186308378461E-2</v>
      </c>
      <c r="X190" s="174">
        <f t="shared" si="78"/>
        <v>1.8896136243714418E-2</v>
      </c>
      <c r="Z190" s="33">
        <f t="shared" si="64"/>
        <v>0.49212817045417273</v>
      </c>
      <c r="AA190" s="60" t="str">
        <f t="shared" si="65"/>
        <v>Lab</v>
      </c>
      <c r="AB190" s="33">
        <f t="shared" si="66"/>
        <v>0.28678572652829515</v>
      </c>
      <c r="AC190" s="33">
        <f t="shared" si="67"/>
        <v>0.20534244392587761</v>
      </c>
      <c r="AD190" s="60" t="str">
        <f t="shared" si="68"/>
        <v>Con</v>
      </c>
      <c r="AF190" s="20" t="s">
        <v>2</v>
      </c>
      <c r="AG190" s="151" t="str">
        <f t="shared" si="69"/>
        <v>Lab</v>
      </c>
      <c r="AH190" s="149" t="str">
        <f t="shared" si="70"/>
        <v>Hold</v>
      </c>
      <c r="AI190" s="149" t="str">
        <f t="shared" si="71"/>
        <v/>
      </c>
      <c r="AK190" s="33">
        <v>0.32400404174019098</v>
      </c>
      <c r="AL190" s="33">
        <v>0.41835342701887401</v>
      </c>
      <c r="AM190" s="33">
        <v>0.15811399010314001</v>
      </c>
      <c r="AN190" s="33">
        <v>3.3991080119437002E-2</v>
      </c>
      <c r="AO190" s="33">
        <v>5.9665153258697597E-2</v>
      </c>
      <c r="AP190" s="86">
        <f t="shared" si="72"/>
        <v>5.8723077596604667E-3</v>
      </c>
    </row>
    <row r="191" spans="1:42" ht="19.95" customHeight="1">
      <c r="A191" s="132" t="s">
        <v>212</v>
      </c>
      <c r="B191" s="20" t="s">
        <v>207</v>
      </c>
      <c r="C191" s="20" t="s">
        <v>21</v>
      </c>
      <c r="D191" s="170">
        <f>('Eng19'!D191+'Eng19'!AD191+'Eng19'!AS191)+('Eng19'!E191+'Eng19'!AE191+'Eng19'!AT191)</f>
        <v>12155.280491128939</v>
      </c>
      <c r="E191" s="170">
        <f>('Eng19'!F191+'Eng19'!AF191+'Eng19'!AU191)+'Eng19'!G191+'Eng19'!AG191+'Eng19'!AV191</f>
        <v>23498.598336670708</v>
      </c>
      <c r="F191" s="170">
        <f>('Eng19'!H191+'Eng19'!AH191+'Eng19'!AW191)+('Eng19'!I191+'Eng19'!AI191+'Eng19'!AX191)</f>
        <v>2757.4726283340869</v>
      </c>
      <c r="G191" s="170">
        <f>('Eng19'!J191+'Eng19'!AJ191+'Eng19'!AY191)+('Eng19'!AZ191+'Eng19'!AK191+'Eng19'!K191)</f>
        <v>2144.8310382892105</v>
      </c>
      <c r="H191" s="170">
        <f>('Eng19'!L191+'Eng19'!AL191+'Eng19'!BA191)+('Eng19'!BB191+'Eng19'!AM191+'Eng19'!M191)</f>
        <v>5451.0167576623699</v>
      </c>
      <c r="I191" s="170">
        <f>('Eng19'!N191+'Eng19'!AN191+'Eng19'!BC191)+('Eng19'!BD191+'Eng19'!AO191+'Eng19'!O191)</f>
        <v>1085.5129602216625</v>
      </c>
      <c r="J191" s="188">
        <f t="shared" si="57"/>
        <v>47092.712212306978</v>
      </c>
      <c r="L191" s="33">
        <f t="shared" si="58"/>
        <v>0.2581138337569</v>
      </c>
      <c r="M191" s="33">
        <f t="shared" si="59"/>
        <v>0.49898587770295588</v>
      </c>
      <c r="N191" s="33">
        <f t="shared" si="60"/>
        <v>5.8554126504811135E-2</v>
      </c>
      <c r="O191" s="33">
        <f t="shared" si="61"/>
        <v>4.5544861137318204E-2</v>
      </c>
      <c r="P191" s="33">
        <f t="shared" si="62"/>
        <v>0.11575074999052248</v>
      </c>
      <c r="Q191" s="33">
        <f t="shared" si="63"/>
        <v>2.305055090749222E-2</v>
      </c>
      <c r="S191" s="174">
        <f t="shared" si="73"/>
        <v>-0.15196731000435798</v>
      </c>
      <c r="T191" s="174">
        <f t="shared" si="74"/>
        <v>8.6233288406164899E-2</v>
      </c>
      <c r="U191" s="174">
        <f t="shared" si="75"/>
        <v>-8.6061178143436584E-3</v>
      </c>
      <c r="V191" s="174">
        <f t="shared" si="76"/>
        <v>1.7136902160631705E-2</v>
      </c>
      <c r="W191" s="174">
        <f t="shared" si="77"/>
        <v>3.4152686344412583E-2</v>
      </c>
      <c r="X191" s="174">
        <f t="shared" si="78"/>
        <v>2.305055090749222E-2</v>
      </c>
      <c r="Z191" s="33">
        <f t="shared" si="64"/>
        <v>0.49898587770295588</v>
      </c>
      <c r="AA191" s="60" t="str">
        <f t="shared" si="65"/>
        <v>Lab</v>
      </c>
      <c r="AB191" s="33">
        <f t="shared" si="66"/>
        <v>0.24087204394605588</v>
      </c>
      <c r="AC191" s="33">
        <f t="shared" si="67"/>
        <v>0.2581138337569</v>
      </c>
      <c r="AD191" s="60" t="str">
        <f t="shared" si="68"/>
        <v>Con</v>
      </c>
      <c r="AF191" s="20" t="s">
        <v>2</v>
      </c>
      <c r="AG191" s="151" t="str">
        <f t="shared" si="69"/>
        <v>Lab</v>
      </c>
      <c r="AH191" s="149" t="str">
        <f t="shared" si="70"/>
        <v>Hold</v>
      </c>
      <c r="AI191" s="149" t="str">
        <f t="shared" si="71"/>
        <v/>
      </c>
      <c r="AK191" s="33">
        <v>0.41008114376125798</v>
      </c>
      <c r="AL191" s="33">
        <v>0.41275258929679098</v>
      </c>
      <c r="AM191" s="33">
        <v>6.7160244319154794E-2</v>
      </c>
      <c r="AN191" s="33">
        <v>2.84079589766865E-2</v>
      </c>
      <c r="AO191" s="33">
        <v>8.15980636461099E-2</v>
      </c>
      <c r="AP191" s="86">
        <f t="shared" si="72"/>
        <v>0</v>
      </c>
    </row>
    <row r="192" spans="1:42" ht="19.95" customHeight="1">
      <c r="A192" s="132" t="s">
        <v>213</v>
      </c>
      <c r="B192" s="20" t="s">
        <v>207</v>
      </c>
      <c r="C192" s="20" t="s">
        <v>21</v>
      </c>
      <c r="D192" s="170">
        <f>('Eng19'!D192+'Eng19'!AD192+'Eng19'!AS192)+('Eng19'!E192+'Eng19'!AE192+'Eng19'!AT192)</f>
        <v>14345.595934674182</v>
      </c>
      <c r="E192" s="170">
        <f>('Eng19'!F192+'Eng19'!AF192+'Eng19'!AU192)+'Eng19'!G192+'Eng19'!AG192+'Eng19'!AV192</f>
        <v>23359.20956023816</v>
      </c>
      <c r="F192" s="170">
        <f>('Eng19'!H192+'Eng19'!AH192+'Eng19'!AW192)+('Eng19'!I192+'Eng19'!AI192+'Eng19'!AX192)</f>
        <v>2247.8338824803864</v>
      </c>
      <c r="G192" s="170">
        <f>('Eng19'!J192+'Eng19'!AJ192+'Eng19'!AY192)+('Eng19'!AZ192+'Eng19'!AK192+'Eng19'!K192)</f>
        <v>2209.6612044706076</v>
      </c>
      <c r="H192" s="170">
        <f>('Eng19'!L192+'Eng19'!AL192+'Eng19'!BA192)+('Eng19'!BB192+'Eng19'!AM192+'Eng19'!M192)</f>
        <v>3667.0571571330083</v>
      </c>
      <c r="I192" s="170">
        <f>('Eng19'!N192+'Eng19'!AN192+'Eng19'!BC192)+('Eng19'!BD192+'Eng19'!AO192+'Eng19'!O192)</f>
        <v>1420.1338615304653</v>
      </c>
      <c r="J192" s="188">
        <f t="shared" si="57"/>
        <v>47249.491600526802</v>
      </c>
      <c r="L192" s="33">
        <f t="shared" si="58"/>
        <v>0.30361376278838603</v>
      </c>
      <c r="M192" s="33">
        <f t="shared" si="59"/>
        <v>0.49438012492768746</v>
      </c>
      <c r="N192" s="33">
        <f t="shared" si="60"/>
        <v>4.7573715744601251E-2</v>
      </c>
      <c r="O192" s="33">
        <f t="shared" si="61"/>
        <v>4.676581968653333E-2</v>
      </c>
      <c r="P192" s="33">
        <f t="shared" si="62"/>
        <v>7.7610510355038881E-2</v>
      </c>
      <c r="Q192" s="33">
        <f t="shared" si="63"/>
        <v>3.005606649775321E-2</v>
      </c>
      <c r="S192" s="174">
        <f t="shared" si="73"/>
        <v>-0.18755090903224697</v>
      </c>
      <c r="T192" s="174">
        <f t="shared" si="74"/>
        <v>0.10559948665368746</v>
      </c>
      <c r="U192" s="174">
        <f t="shared" si="75"/>
        <v>-5.6137018689212462E-3</v>
      </c>
      <c r="V192" s="174">
        <f t="shared" si="76"/>
        <v>2.0901800472235131E-2</v>
      </c>
      <c r="W192" s="174">
        <f t="shared" si="77"/>
        <v>4.3248905903458382E-2</v>
      </c>
      <c r="X192" s="174">
        <f t="shared" si="78"/>
        <v>2.341441787178743E-2</v>
      </c>
      <c r="Z192" s="33">
        <f t="shared" si="64"/>
        <v>0.49438012492768746</v>
      </c>
      <c r="AA192" s="60" t="str">
        <f t="shared" si="65"/>
        <v>Lab</v>
      </c>
      <c r="AB192" s="33">
        <f t="shared" si="66"/>
        <v>0.19076636213930143</v>
      </c>
      <c r="AC192" s="33">
        <f t="shared" si="67"/>
        <v>0.30361376278838603</v>
      </c>
      <c r="AD192" s="60" t="str">
        <f t="shared" si="68"/>
        <v>Con</v>
      </c>
      <c r="AF192" s="20" t="s">
        <v>1</v>
      </c>
      <c r="AG192" s="151" t="str">
        <f t="shared" si="69"/>
        <v>Lab</v>
      </c>
      <c r="AH192" s="149" t="str">
        <f t="shared" si="70"/>
        <v>Gain from</v>
      </c>
      <c r="AI192" s="149" t="str">
        <f t="shared" si="71"/>
        <v>Con</v>
      </c>
      <c r="AK192" s="33">
        <v>0.491164671820633</v>
      </c>
      <c r="AL192" s="33">
        <v>0.388780638274</v>
      </c>
      <c r="AM192" s="33">
        <v>5.3187417613522497E-2</v>
      </c>
      <c r="AN192" s="33">
        <v>2.5864019214298199E-2</v>
      </c>
      <c r="AO192" s="33">
        <v>3.4361604451580499E-2</v>
      </c>
      <c r="AP192" s="86">
        <f t="shared" si="72"/>
        <v>6.6416486259657792E-3</v>
      </c>
    </row>
    <row r="193" spans="1:42" ht="19.95" customHeight="1">
      <c r="A193" s="132" t="s">
        <v>214</v>
      </c>
      <c r="B193" s="20" t="s">
        <v>207</v>
      </c>
      <c r="C193" s="20" t="s">
        <v>21</v>
      </c>
      <c r="D193" s="170">
        <f>('Eng19'!D193+'Eng19'!AD193+'Eng19'!AS193)+('Eng19'!E193+'Eng19'!AE193+'Eng19'!AT193)</f>
        <v>8374.4206063632428</v>
      </c>
      <c r="E193" s="170">
        <f>('Eng19'!F193+'Eng19'!AF193+'Eng19'!AU193)+'Eng19'!G193+'Eng19'!AG193+'Eng19'!AV193</f>
        <v>22317.963348262427</v>
      </c>
      <c r="F193" s="170">
        <f>('Eng19'!H193+'Eng19'!AH193+'Eng19'!AW193)+('Eng19'!I193+'Eng19'!AI193+'Eng19'!AX193)</f>
        <v>1449.1921182050321</v>
      </c>
      <c r="G193" s="170">
        <f>('Eng19'!J193+'Eng19'!AJ193+'Eng19'!AY193)+('Eng19'!AZ193+'Eng19'!AK193+'Eng19'!K193)</f>
        <v>663.43316896744773</v>
      </c>
      <c r="H193" s="170">
        <f>('Eng19'!L193+'Eng19'!AL193+'Eng19'!BA193)+('Eng19'!BB193+'Eng19'!AM193+'Eng19'!M193)</f>
        <v>8722.504964363945</v>
      </c>
      <c r="I193" s="170">
        <f>('Eng19'!N193+'Eng19'!AN193+'Eng19'!BC193)+('Eng19'!BD193+'Eng19'!AO193+'Eng19'!O193)</f>
        <v>2548.7394360256503</v>
      </c>
      <c r="J193" s="188">
        <f t="shared" si="57"/>
        <v>44076.253642187745</v>
      </c>
      <c r="L193" s="33">
        <f t="shared" si="58"/>
        <v>0.18999846661984984</v>
      </c>
      <c r="M193" s="33">
        <f t="shared" si="59"/>
        <v>0.50634891815988436</v>
      </c>
      <c r="N193" s="33">
        <f t="shared" si="60"/>
        <v>3.2879203617658025E-2</v>
      </c>
      <c r="O193" s="33">
        <f t="shared" si="61"/>
        <v>1.5051940991927687E-2</v>
      </c>
      <c r="P193" s="33">
        <f t="shared" si="62"/>
        <v>0.19789578840283212</v>
      </c>
      <c r="Q193" s="33">
        <f t="shared" si="63"/>
        <v>5.7825682207847971E-2</v>
      </c>
      <c r="S193" s="174">
        <f t="shared" si="73"/>
        <v>-8.4853551608916139E-2</v>
      </c>
      <c r="T193" s="174">
        <f t="shared" si="74"/>
        <v>4.9260696266073378E-2</v>
      </c>
      <c r="U193" s="174">
        <f t="shared" si="75"/>
        <v>-6.9845741284053769E-3</v>
      </c>
      <c r="V193" s="174">
        <f t="shared" si="76"/>
        <v>1.3246348241328317E-2</v>
      </c>
      <c r="W193" s="174">
        <f t="shared" si="77"/>
        <v>9.5986464677331185E-3</v>
      </c>
      <c r="X193" s="174">
        <f t="shared" si="78"/>
        <v>1.9732434762186633E-2</v>
      </c>
      <c r="Z193" s="33">
        <f t="shared" si="64"/>
        <v>0.50634891815988436</v>
      </c>
      <c r="AA193" s="60" t="str">
        <f t="shared" si="65"/>
        <v>Lab</v>
      </c>
      <c r="AB193" s="33">
        <f t="shared" si="66"/>
        <v>0.30845312975705225</v>
      </c>
      <c r="AC193" s="33">
        <f t="shared" si="67"/>
        <v>0.19789578840283212</v>
      </c>
      <c r="AD193" s="60" t="str">
        <f t="shared" si="68"/>
        <v>Ref</v>
      </c>
      <c r="AF193" s="20" t="s">
        <v>2</v>
      </c>
      <c r="AG193" s="151" t="str">
        <f t="shared" si="69"/>
        <v>Lab</v>
      </c>
      <c r="AH193" s="149" t="str">
        <f t="shared" si="70"/>
        <v>Hold</v>
      </c>
      <c r="AI193" s="149" t="str">
        <f t="shared" si="71"/>
        <v/>
      </c>
      <c r="AK193" s="33">
        <v>0.27485201822876598</v>
      </c>
      <c r="AL193" s="33">
        <v>0.45708822189381099</v>
      </c>
      <c r="AM193" s="33">
        <v>3.9863777746063402E-2</v>
      </c>
      <c r="AN193" s="33">
        <v>1.8055927505993699E-3</v>
      </c>
      <c r="AO193" s="33">
        <v>0.188297141935099</v>
      </c>
      <c r="AP193" s="86">
        <f t="shared" si="72"/>
        <v>3.8093247445661338E-2</v>
      </c>
    </row>
    <row r="194" spans="1:42" ht="19.95" customHeight="1">
      <c r="A194" s="132" t="s">
        <v>215</v>
      </c>
      <c r="B194" s="20" t="s">
        <v>207</v>
      </c>
      <c r="C194" s="20" t="s">
        <v>21</v>
      </c>
      <c r="D194" s="170">
        <f>('Eng19'!D194+'Eng19'!AD194+'Eng19'!AS194)+('Eng19'!E194+'Eng19'!AE194+'Eng19'!AT194)</f>
        <v>10479.269211589799</v>
      </c>
      <c r="E194" s="170">
        <f>('Eng19'!F194+'Eng19'!AF194+'Eng19'!AU194)+'Eng19'!G194+'Eng19'!AG194+'Eng19'!AV194</f>
        <v>24936.907899850936</v>
      </c>
      <c r="F194" s="170">
        <f>('Eng19'!H194+'Eng19'!AH194+'Eng19'!AW194)+('Eng19'!I194+'Eng19'!AI194+'Eng19'!AX194)</f>
        <v>3491.7476218895049</v>
      </c>
      <c r="G194" s="170">
        <f>('Eng19'!J194+'Eng19'!AJ194+'Eng19'!AY194)+('Eng19'!AZ194+'Eng19'!AK194+'Eng19'!K194)</f>
        <v>2556.2668620657478</v>
      </c>
      <c r="H194" s="170">
        <f>('Eng19'!L194+'Eng19'!AL194+'Eng19'!BA194)+('Eng19'!BB194+'Eng19'!AM194+'Eng19'!M194)</f>
        <v>2615.5882412604869</v>
      </c>
      <c r="I194" s="170">
        <f>('Eng19'!N194+'Eng19'!AN194+'Eng19'!BC194)+('Eng19'!BD194+'Eng19'!AO194+'Eng19'!O194)</f>
        <v>1054.4314402096027</v>
      </c>
      <c r="J194" s="188">
        <f t="shared" si="57"/>
        <v>45134.211276866074</v>
      </c>
      <c r="L194" s="33">
        <f t="shared" si="58"/>
        <v>0.23218017807616012</v>
      </c>
      <c r="M194" s="33">
        <f t="shared" si="59"/>
        <v>0.55250567572524656</v>
      </c>
      <c r="N194" s="33">
        <f t="shared" si="60"/>
        <v>7.7363656594553812E-2</v>
      </c>
      <c r="O194" s="33">
        <f t="shared" si="61"/>
        <v>5.6637011919514459E-2</v>
      </c>
      <c r="P194" s="33">
        <f t="shared" si="62"/>
        <v>5.7951344828332675E-2</v>
      </c>
      <c r="Q194" s="33">
        <f t="shared" si="63"/>
        <v>2.3362132856192406E-2</v>
      </c>
      <c r="S194" s="174">
        <f t="shared" si="73"/>
        <v>-0.14207162504893087</v>
      </c>
      <c r="T194" s="174">
        <f t="shared" si="74"/>
        <v>8.2043394403735537E-2</v>
      </c>
      <c r="U194" s="174">
        <f t="shared" si="75"/>
        <v>-8.6276926221072886E-3</v>
      </c>
      <c r="V194" s="174">
        <f t="shared" si="76"/>
        <v>1.626268582151686E-2</v>
      </c>
      <c r="W194" s="174">
        <f t="shared" si="77"/>
        <v>3.4151059612879078E-2</v>
      </c>
      <c r="X194" s="174">
        <f t="shared" si="78"/>
        <v>1.8242177832906745E-2</v>
      </c>
      <c r="Z194" s="33">
        <f t="shared" si="64"/>
        <v>0.55250567572524656</v>
      </c>
      <c r="AA194" s="60" t="str">
        <f t="shared" si="65"/>
        <v>Lab</v>
      </c>
      <c r="AB194" s="33">
        <f t="shared" si="66"/>
        <v>0.32032549764908647</v>
      </c>
      <c r="AC194" s="33">
        <f t="shared" si="67"/>
        <v>0.23218017807616012</v>
      </c>
      <c r="AD194" s="60" t="str">
        <f t="shared" si="68"/>
        <v>Con</v>
      </c>
      <c r="AF194" s="20" t="s">
        <v>2</v>
      </c>
      <c r="AG194" s="151" t="str">
        <f t="shared" si="69"/>
        <v>Lab</v>
      </c>
      <c r="AH194" s="149" t="str">
        <f t="shared" si="70"/>
        <v>Hold</v>
      </c>
      <c r="AI194" s="149" t="str">
        <f t="shared" si="71"/>
        <v/>
      </c>
      <c r="AK194" s="33">
        <v>0.37425180312509099</v>
      </c>
      <c r="AL194" s="33">
        <v>0.47046228132151102</v>
      </c>
      <c r="AM194" s="33">
        <v>8.59913492166611E-2</v>
      </c>
      <c r="AN194" s="33">
        <v>4.0374326097997598E-2</v>
      </c>
      <c r="AO194" s="33">
        <v>2.38002852154536E-2</v>
      </c>
      <c r="AP194" s="86">
        <f t="shared" si="72"/>
        <v>5.1199550232856605E-3</v>
      </c>
    </row>
    <row r="195" spans="1:42" ht="19.95" customHeight="1">
      <c r="A195" s="132" t="s">
        <v>216</v>
      </c>
      <c r="B195" s="20" t="s">
        <v>207</v>
      </c>
      <c r="C195" s="20" t="s">
        <v>21</v>
      </c>
      <c r="D195" s="170">
        <f>('Eng19'!D195+'Eng19'!AD195+'Eng19'!AS195)+('Eng19'!E195+'Eng19'!AE195+'Eng19'!AT195)</f>
        <v>9607.34798292099</v>
      </c>
      <c r="E195" s="170">
        <f>('Eng19'!F195+'Eng19'!AF195+'Eng19'!AU195)+'Eng19'!G195+'Eng19'!AG195+'Eng19'!AV195</f>
        <v>20443.384243609536</v>
      </c>
      <c r="F195" s="170">
        <f>('Eng19'!H195+'Eng19'!AH195+'Eng19'!AW195)+('Eng19'!I195+'Eng19'!AI195+'Eng19'!AX195)</f>
        <v>1546.1459166914055</v>
      </c>
      <c r="G195" s="170">
        <f>('Eng19'!J195+'Eng19'!AJ195+'Eng19'!AY195)+('Eng19'!AZ195+'Eng19'!AK195+'Eng19'!K195)</f>
        <v>677.26674905866821</v>
      </c>
      <c r="H195" s="170">
        <f>('Eng19'!L195+'Eng19'!AL195+'Eng19'!BA195)+('Eng19'!BB195+'Eng19'!AM195+'Eng19'!M195)</f>
        <v>11992.929417083829</v>
      </c>
      <c r="I195" s="170">
        <f>('Eng19'!N195+'Eng19'!AN195+'Eng19'!BC195)+('Eng19'!BD195+'Eng19'!AO195+'Eng19'!O195)</f>
        <v>2699.5945350800198</v>
      </c>
      <c r="J195" s="188">
        <f t="shared" ref="J195:J258" si="79">SUM(D195:I195)</f>
        <v>46966.668844444444</v>
      </c>
      <c r="L195" s="33">
        <f t="shared" ref="L195:L258" si="80">D195/J195</f>
        <v>0.20455672542459685</v>
      </c>
      <c r="M195" s="33">
        <f t="shared" ref="M195:M258" si="81">E195/J195</f>
        <v>0.43527430721814386</v>
      </c>
      <c r="N195" s="33">
        <f t="shared" ref="N195:N258" si="82">F195/J195</f>
        <v>3.2920067672082623E-2</v>
      </c>
      <c r="O195" s="33">
        <f t="shared" ref="O195:O258" si="83">G195/J195</f>
        <v>1.4420157224728962E-2</v>
      </c>
      <c r="P195" s="33">
        <f t="shared" ref="P195:P258" si="84">H195/J195</f>
        <v>0.2553497983177157</v>
      </c>
      <c r="Q195" s="33">
        <f t="shared" ref="Q195:Q258" si="85">I195/J195</f>
        <v>5.7478944142732136E-2</v>
      </c>
      <c r="S195" s="174">
        <f t="shared" si="73"/>
        <v>-8.4670069906446155E-2</v>
      </c>
      <c r="T195" s="174">
        <f t="shared" si="74"/>
        <v>5.8443642208518887E-2</v>
      </c>
      <c r="U195" s="174">
        <f t="shared" si="75"/>
        <v>-8.4084894836548782E-3</v>
      </c>
      <c r="V195" s="174">
        <f t="shared" si="76"/>
        <v>1.4420157224728962E-2</v>
      </c>
      <c r="W195" s="174">
        <f t="shared" si="77"/>
        <v>-3.0267886647633024E-3</v>
      </c>
      <c r="X195" s="174">
        <f t="shared" si="78"/>
        <v>2.3241548621616592E-2</v>
      </c>
      <c r="Z195" s="33">
        <f t="shared" ref="Z195:Z258" si="86">LARGE(L195:Q195,1)</f>
        <v>0.43527430721814386</v>
      </c>
      <c r="AA195" s="60" t="str">
        <f t="shared" ref="AA195:AA258" si="87">IF(L195=Z195,"Con",IF(M195=Z195,"Lab",IF(N195=Z195,"LD",IF(O195=Z195,"Grn",IF(P195=Z195,"Ref",IF(Q195=Z195,"Oth","OTH "))))))</f>
        <v>Lab</v>
      </c>
      <c r="AB195" s="33">
        <f t="shared" ref="AB195:AB258" si="88">Z195-AC195</f>
        <v>0.17992450890042816</v>
      </c>
      <c r="AC195" s="33">
        <f t="shared" ref="AC195:AC258" si="89">LARGE(L195:Q195,2)</f>
        <v>0.2553497983177157</v>
      </c>
      <c r="AD195" s="60" t="str">
        <f t="shared" ref="AD195:AD258" si="90">IF(L195=AC195,"Con",IF(M195=AC195,"Lab",IF(N195=AC195,"LD",IF(O195=AC195,"Grn",IF(P195=AC195,"Ref",IF(Q195=AC195,"Oth","OTH "))))))</f>
        <v>Ref</v>
      </c>
      <c r="AF195" s="20" t="s">
        <v>2</v>
      </c>
      <c r="AG195" s="151" t="str">
        <f t="shared" ref="AG195:AG258" si="91">AA195</f>
        <v>Lab</v>
      </c>
      <c r="AH195" s="149" t="str">
        <f t="shared" ref="AH195:AH258" si="92">IF(AG195=AF195,"Hold","Gain from")</f>
        <v>Hold</v>
      </c>
      <c r="AI195" s="149" t="str">
        <f t="shared" ref="AI195:AI258" si="93">IF(AH195="Hold","",(AF195))</f>
        <v/>
      </c>
      <c r="AK195" s="33">
        <v>0.28922679533104301</v>
      </c>
      <c r="AL195" s="33">
        <v>0.37683066500962498</v>
      </c>
      <c r="AM195" s="33">
        <v>4.1328557155737501E-2</v>
      </c>
      <c r="AN195" s="33">
        <v>0</v>
      </c>
      <c r="AO195" s="33">
        <v>0.25837658698247901</v>
      </c>
      <c r="AP195" s="86">
        <f t="shared" si="72"/>
        <v>3.4237395521115543E-2</v>
      </c>
    </row>
    <row r="196" spans="1:42" ht="19.95" customHeight="1">
      <c r="A196" s="132" t="s">
        <v>217</v>
      </c>
      <c r="B196" s="20" t="s">
        <v>207</v>
      </c>
      <c r="C196" s="20" t="s">
        <v>21</v>
      </c>
      <c r="D196" s="170">
        <f>('Eng19'!D196+'Eng19'!AD196+'Eng19'!AS196)+('Eng19'!E196+'Eng19'!AE196+'Eng19'!AT196)</f>
        <v>17802.883045921335</v>
      </c>
      <c r="E196" s="170">
        <f>('Eng19'!F196+'Eng19'!AF196+'Eng19'!AU196)+'Eng19'!G196+'Eng19'!AG196+'Eng19'!AV196</f>
        <v>23533.311448464934</v>
      </c>
      <c r="F196" s="170">
        <f>('Eng19'!H196+'Eng19'!AH196+'Eng19'!AW196)+('Eng19'!I196+'Eng19'!AI196+'Eng19'!AX196)</f>
        <v>5713.0790541789565</v>
      </c>
      <c r="G196" s="170">
        <f>('Eng19'!J196+'Eng19'!AJ196+'Eng19'!AY196)+('Eng19'!AZ196+'Eng19'!AK196+'Eng19'!K196)</f>
        <v>3353.8548516363248</v>
      </c>
      <c r="H196" s="170">
        <f>('Eng19'!L196+'Eng19'!AL196+'Eng19'!BA196)+('Eng19'!BB196+'Eng19'!AM196+'Eng19'!M196)</f>
        <v>3380.4043712891903</v>
      </c>
      <c r="I196" s="170">
        <f>('Eng19'!N196+'Eng19'!AN196+'Eng19'!BC196)+('Eng19'!BD196+'Eng19'!AO196+'Eng19'!O196)</f>
        <v>1343.1625143637293</v>
      </c>
      <c r="J196" s="188">
        <f t="shared" si="79"/>
        <v>55126.695285854461</v>
      </c>
      <c r="L196" s="33">
        <f t="shared" si="80"/>
        <v>0.3229448628038758</v>
      </c>
      <c r="M196" s="33">
        <f t="shared" si="81"/>
        <v>0.42689501568042648</v>
      </c>
      <c r="N196" s="33">
        <f t="shared" si="82"/>
        <v>0.10363543514724227</v>
      </c>
      <c r="O196" s="33">
        <f t="shared" si="83"/>
        <v>6.0839033325781923E-2</v>
      </c>
      <c r="P196" s="33">
        <f t="shared" si="84"/>
        <v>6.1320642453903888E-2</v>
      </c>
      <c r="Q196" s="33">
        <f t="shared" si="85"/>
        <v>2.4365010588769786E-2</v>
      </c>
      <c r="S196" s="174">
        <f t="shared" si="73"/>
        <v>-0.20152906502148416</v>
      </c>
      <c r="T196" s="174">
        <f t="shared" si="74"/>
        <v>0.1173401845966725</v>
      </c>
      <c r="U196" s="174">
        <f t="shared" si="75"/>
        <v>-1.0907373348309726E-2</v>
      </c>
      <c r="V196" s="174">
        <f t="shared" si="76"/>
        <v>2.3030714618991324E-2</v>
      </c>
      <c r="W196" s="174">
        <f t="shared" si="77"/>
        <v>4.774737634002249E-2</v>
      </c>
      <c r="X196" s="174">
        <f t="shared" si="78"/>
        <v>2.4318162814107657E-2</v>
      </c>
      <c r="Z196" s="33">
        <f t="shared" si="86"/>
        <v>0.42689501568042648</v>
      </c>
      <c r="AA196" s="60" t="str">
        <f t="shared" si="87"/>
        <v>Lab</v>
      </c>
      <c r="AB196" s="33">
        <f t="shared" si="88"/>
        <v>0.10395015287655068</v>
      </c>
      <c r="AC196" s="33">
        <f t="shared" si="89"/>
        <v>0.3229448628038758</v>
      </c>
      <c r="AD196" s="60" t="str">
        <f t="shared" si="90"/>
        <v>Con</v>
      </c>
      <c r="AF196" s="20" t="s">
        <v>1</v>
      </c>
      <c r="AG196" s="151" t="str">
        <f t="shared" si="91"/>
        <v>Lab</v>
      </c>
      <c r="AH196" s="149" t="str">
        <f t="shared" si="92"/>
        <v>Gain from</v>
      </c>
      <c r="AI196" s="149" t="str">
        <f t="shared" si="93"/>
        <v>Con</v>
      </c>
      <c r="AK196" s="33">
        <v>0.52447392782535995</v>
      </c>
      <c r="AL196" s="33">
        <v>0.30955483108375398</v>
      </c>
      <c r="AM196" s="33">
        <v>0.114542808495552</v>
      </c>
      <c r="AN196" s="33">
        <v>3.7808318706790599E-2</v>
      </c>
      <c r="AO196" s="33">
        <v>1.35732661138814E-2</v>
      </c>
      <c r="AP196" s="86">
        <f t="shared" ref="AP196:AP259" si="94">100%-AO196-AN196-AM196-AL196-AK196</f>
        <v>4.6847774662128749E-5</v>
      </c>
    </row>
    <row r="197" spans="1:42" ht="19.95" customHeight="1">
      <c r="A197" s="132" t="s">
        <v>218</v>
      </c>
      <c r="B197" s="20" t="s">
        <v>207</v>
      </c>
      <c r="C197" s="20" t="s">
        <v>21</v>
      </c>
      <c r="D197" s="170">
        <f>('Eng19'!D197+'Eng19'!AD197+'Eng19'!AS197)+('Eng19'!E197+'Eng19'!AE197+'Eng19'!AT197)</f>
        <v>10224.391203823632</v>
      </c>
      <c r="E197" s="170">
        <f>('Eng19'!F197+'Eng19'!AF197+'Eng19'!AU197)+'Eng19'!G197+'Eng19'!AG197+'Eng19'!AV197</f>
        <v>24045.679020348016</v>
      </c>
      <c r="F197" s="170">
        <f>('Eng19'!H197+'Eng19'!AH197+'Eng19'!AW197)+('Eng19'!I197+'Eng19'!AI197+'Eng19'!AX197)</f>
        <v>2248.4957165879946</v>
      </c>
      <c r="G197" s="170">
        <f>('Eng19'!J197+'Eng19'!AJ197+'Eng19'!AY197)+('Eng19'!AZ197+'Eng19'!AK197+'Eng19'!K197)</f>
        <v>1973.2240218121246</v>
      </c>
      <c r="H197" s="170">
        <f>('Eng19'!L197+'Eng19'!AL197+'Eng19'!BA197)+('Eng19'!BB197+'Eng19'!AM197+'Eng19'!M197)</f>
        <v>8578.5651146568871</v>
      </c>
      <c r="I197" s="170">
        <f>('Eng19'!N197+'Eng19'!AN197+'Eng19'!BC197)+('Eng19'!BD197+'Eng19'!AO197+'Eng19'!O197)</f>
        <v>2163.1816978396664</v>
      </c>
      <c r="J197" s="188">
        <f t="shared" si="79"/>
        <v>49233.536775068322</v>
      </c>
      <c r="L197" s="33">
        <f t="shared" si="80"/>
        <v>0.20767127193269661</v>
      </c>
      <c r="M197" s="33">
        <f t="shared" si="81"/>
        <v>0.48840039930920942</v>
      </c>
      <c r="N197" s="33">
        <f t="shared" si="82"/>
        <v>4.5670001870079427E-2</v>
      </c>
      <c r="O197" s="33">
        <f t="shared" si="83"/>
        <v>4.0078859880148969E-2</v>
      </c>
      <c r="P197" s="33">
        <f t="shared" si="84"/>
        <v>0.17424230873052046</v>
      </c>
      <c r="Q197" s="33">
        <f t="shared" si="85"/>
        <v>4.3937158277345081E-2</v>
      </c>
      <c r="S197" s="174">
        <f t="shared" si="73"/>
        <v>-0.10421278283406241</v>
      </c>
      <c r="T197" s="174">
        <f t="shared" si="74"/>
        <v>6.1368098154765405E-2</v>
      </c>
      <c r="U197" s="174">
        <f t="shared" si="75"/>
        <v>-8.8117414353591703E-3</v>
      </c>
      <c r="V197" s="174">
        <f t="shared" si="76"/>
        <v>1.2554540523264868E-2</v>
      </c>
      <c r="W197" s="174">
        <f t="shared" si="77"/>
        <v>1.7712565422606463E-2</v>
      </c>
      <c r="X197" s="174">
        <f t="shared" si="78"/>
        <v>2.1389320168784934E-2</v>
      </c>
      <c r="Z197" s="33">
        <f t="shared" si="86"/>
        <v>0.48840039930920942</v>
      </c>
      <c r="AA197" s="60" t="str">
        <f t="shared" si="87"/>
        <v>Lab</v>
      </c>
      <c r="AB197" s="33">
        <f t="shared" si="88"/>
        <v>0.28072912737651279</v>
      </c>
      <c r="AC197" s="33">
        <f t="shared" si="89"/>
        <v>0.20767127193269661</v>
      </c>
      <c r="AD197" s="60" t="str">
        <f t="shared" si="90"/>
        <v>Con</v>
      </c>
      <c r="AF197" s="20" t="s">
        <v>2</v>
      </c>
      <c r="AG197" s="151" t="str">
        <f t="shared" si="91"/>
        <v>Lab</v>
      </c>
      <c r="AH197" s="149" t="str">
        <f t="shared" si="92"/>
        <v>Hold</v>
      </c>
      <c r="AI197" s="149" t="str">
        <f t="shared" si="93"/>
        <v/>
      </c>
      <c r="AK197" s="33">
        <v>0.31188405476675901</v>
      </c>
      <c r="AL197" s="33">
        <v>0.42703230115444402</v>
      </c>
      <c r="AM197" s="33">
        <v>5.4481743305438597E-2</v>
      </c>
      <c r="AN197" s="33">
        <v>2.7524319356884101E-2</v>
      </c>
      <c r="AO197" s="33">
        <v>0.156529743307914</v>
      </c>
      <c r="AP197" s="86">
        <f t="shared" si="94"/>
        <v>2.2547838108560148E-2</v>
      </c>
    </row>
    <row r="198" spans="1:42" ht="19.95" customHeight="1">
      <c r="A198" s="132" t="s">
        <v>219</v>
      </c>
      <c r="B198" s="20" t="s">
        <v>207</v>
      </c>
      <c r="C198" s="20" t="s">
        <v>21</v>
      </c>
      <c r="D198" s="170">
        <f>('Eng19'!D198+'Eng19'!AD198+'Eng19'!AS198)+('Eng19'!E198+'Eng19'!AE198+'Eng19'!AT198)</f>
        <v>7688.6316322060393</v>
      </c>
      <c r="E198" s="170">
        <f>('Eng19'!F198+'Eng19'!AF198+'Eng19'!AU198)+'Eng19'!G198+'Eng19'!AG198+'Eng19'!AV198</f>
        <v>24974.674459539892</v>
      </c>
      <c r="F198" s="170">
        <f>('Eng19'!H198+'Eng19'!AH198+'Eng19'!AW198)+('Eng19'!I198+'Eng19'!AI198+'Eng19'!AX198)</f>
        <v>1620.5883451737091</v>
      </c>
      <c r="G198" s="170">
        <f>('Eng19'!J198+'Eng19'!AJ198+'Eng19'!AY198)+('Eng19'!AZ198+'Eng19'!AK198+'Eng19'!K198)</f>
        <v>1463.5367836857922</v>
      </c>
      <c r="H198" s="170">
        <f>('Eng19'!L198+'Eng19'!AL198+'Eng19'!BA198)+('Eng19'!BB198+'Eng19'!AM198+'Eng19'!M198)</f>
        <v>5118.3895143717436</v>
      </c>
      <c r="I198" s="170">
        <f>('Eng19'!N198+'Eng19'!AN198+'Eng19'!BC198)+('Eng19'!BD198+'Eng19'!AO198+'Eng19'!O198)</f>
        <v>4241.3314771072</v>
      </c>
      <c r="J198" s="188">
        <f t="shared" si="79"/>
        <v>45107.152212084373</v>
      </c>
      <c r="L198" s="33">
        <f t="shared" si="80"/>
        <v>0.1704526057432246</v>
      </c>
      <c r="M198" s="33">
        <f t="shared" si="81"/>
        <v>0.55367437833614963</v>
      </c>
      <c r="N198" s="33">
        <f t="shared" si="82"/>
        <v>3.5927525141778903E-2</v>
      </c>
      <c r="O198" s="33">
        <f t="shared" si="83"/>
        <v>3.2445781032784983E-2</v>
      </c>
      <c r="P198" s="33">
        <f t="shared" si="84"/>
        <v>0.11347179467917082</v>
      </c>
      <c r="Q198" s="33">
        <f t="shared" si="85"/>
        <v>9.4027915066891135E-2</v>
      </c>
      <c r="S198" s="174">
        <f t="shared" si="73"/>
        <v>-8.8210369907162384E-2</v>
      </c>
      <c r="T198" s="174">
        <f t="shared" si="74"/>
        <v>4.9148727764486644E-2</v>
      </c>
      <c r="U198" s="174">
        <f t="shared" si="75"/>
        <v>-5.5372855535024967E-3</v>
      </c>
      <c r="V198" s="174">
        <f t="shared" si="76"/>
        <v>1.1045722872711081E-2</v>
      </c>
      <c r="W198" s="174">
        <f t="shared" si="77"/>
        <v>2.0223772549104624E-2</v>
      </c>
      <c r="X198" s="174">
        <f t="shared" si="78"/>
        <v>1.3329432274362688E-2</v>
      </c>
      <c r="Z198" s="33">
        <f t="shared" si="86"/>
        <v>0.55367437833614963</v>
      </c>
      <c r="AA198" s="60" t="str">
        <f t="shared" si="87"/>
        <v>Lab</v>
      </c>
      <c r="AB198" s="33">
        <f t="shared" si="88"/>
        <v>0.383221772592925</v>
      </c>
      <c r="AC198" s="33">
        <f t="shared" si="89"/>
        <v>0.1704526057432246</v>
      </c>
      <c r="AD198" s="60" t="str">
        <f t="shared" si="90"/>
        <v>Con</v>
      </c>
      <c r="AF198" s="20" t="s">
        <v>2</v>
      </c>
      <c r="AG198" s="151" t="str">
        <f t="shared" si="91"/>
        <v>Lab</v>
      </c>
      <c r="AH198" s="149" t="str">
        <f t="shared" si="92"/>
        <v>Hold</v>
      </c>
      <c r="AI198" s="149" t="str">
        <f t="shared" si="93"/>
        <v/>
      </c>
      <c r="AK198" s="33">
        <v>0.25866297565038698</v>
      </c>
      <c r="AL198" s="33">
        <v>0.50452565057166299</v>
      </c>
      <c r="AM198" s="33">
        <v>4.14648106952814E-2</v>
      </c>
      <c r="AN198" s="33">
        <v>2.1400058160073902E-2</v>
      </c>
      <c r="AO198" s="33">
        <v>9.3248022130066194E-2</v>
      </c>
      <c r="AP198" s="86">
        <f t="shared" si="94"/>
        <v>8.0698482792528448E-2</v>
      </c>
    </row>
    <row r="199" spans="1:42" ht="19.95" customHeight="1">
      <c r="A199" s="132" t="s">
        <v>220</v>
      </c>
      <c r="B199" s="20" t="s">
        <v>207</v>
      </c>
      <c r="C199" s="20" t="s">
        <v>21</v>
      </c>
      <c r="D199" s="170">
        <f>('Eng19'!D199+'Eng19'!AD199+'Eng19'!AS199)+('Eng19'!E199+'Eng19'!AE199+'Eng19'!AT199)</f>
        <v>6892.1012274815803</v>
      </c>
      <c r="E199" s="170">
        <f>('Eng19'!F199+'Eng19'!AF199+'Eng19'!AU199)+'Eng19'!G199+'Eng19'!AG199+'Eng19'!AV199</f>
        <v>25015.228481345082</v>
      </c>
      <c r="F199" s="170">
        <f>('Eng19'!H199+'Eng19'!AH199+'Eng19'!AW199)+('Eng19'!I199+'Eng19'!AI199+'Eng19'!AX199)</f>
        <v>821.18134760462328</v>
      </c>
      <c r="G199" s="170">
        <f>('Eng19'!J199+'Eng19'!AJ199+'Eng19'!AY199)+('Eng19'!AZ199+'Eng19'!AK199+'Eng19'!K199)</f>
        <v>1025.0150327044432</v>
      </c>
      <c r="H199" s="170">
        <f>('Eng19'!L199+'Eng19'!AL199+'Eng19'!BA199)+('Eng19'!BB199+'Eng19'!AM199+'Eng19'!M199)</f>
        <v>2044.7504386086875</v>
      </c>
      <c r="I199" s="170">
        <f>('Eng19'!N199+'Eng19'!AN199+'Eng19'!BC199)+('Eng19'!BD199+'Eng19'!AO199+'Eng19'!O199)</f>
        <v>4615.0150175657263</v>
      </c>
      <c r="J199" s="188">
        <f t="shared" si="79"/>
        <v>40413.291545310145</v>
      </c>
      <c r="L199" s="33">
        <f t="shared" si="80"/>
        <v>0.17054045745703161</v>
      </c>
      <c r="M199" s="33">
        <f t="shared" si="81"/>
        <v>0.61898517850986656</v>
      </c>
      <c r="N199" s="33">
        <f t="shared" si="82"/>
        <v>2.031958586406999E-2</v>
      </c>
      <c r="O199" s="33">
        <f t="shared" si="83"/>
        <v>2.5363314729146172E-2</v>
      </c>
      <c r="P199" s="33">
        <f t="shared" si="84"/>
        <v>5.0595988607267391E-2</v>
      </c>
      <c r="Q199" s="33">
        <f t="shared" si="85"/>
        <v>0.11419547483261819</v>
      </c>
      <c r="S199" s="174">
        <f t="shared" si="73"/>
        <v>-0.10158347216964336</v>
      </c>
      <c r="T199" s="174">
        <f t="shared" si="74"/>
        <v>5.592834530997659E-2</v>
      </c>
      <c r="U199" s="174">
        <f t="shared" si="75"/>
        <v>-2.2992797975558109E-3</v>
      </c>
      <c r="V199" s="174">
        <f t="shared" si="76"/>
        <v>1.1747799516353472E-2</v>
      </c>
      <c r="W199" s="174">
        <f t="shared" si="77"/>
        <v>2.413112526273839E-2</v>
      </c>
      <c r="X199" s="174">
        <f t="shared" si="78"/>
        <v>1.2075481878130706E-2</v>
      </c>
      <c r="Z199" s="33">
        <f t="shared" si="86"/>
        <v>0.61898517850986656</v>
      </c>
      <c r="AA199" s="60" t="str">
        <f t="shared" si="87"/>
        <v>Lab</v>
      </c>
      <c r="AB199" s="33">
        <f t="shared" si="88"/>
        <v>0.44844472105283495</v>
      </c>
      <c r="AC199" s="33">
        <f t="shared" si="89"/>
        <v>0.17054045745703161</v>
      </c>
      <c r="AD199" s="60" t="str">
        <f t="shared" si="90"/>
        <v>Con</v>
      </c>
      <c r="AF199" s="20" t="s">
        <v>2</v>
      </c>
      <c r="AG199" s="151" t="str">
        <f t="shared" si="91"/>
        <v>Lab</v>
      </c>
      <c r="AH199" s="149" t="str">
        <f t="shared" si="92"/>
        <v>Hold</v>
      </c>
      <c r="AI199" s="149" t="str">
        <f t="shared" si="93"/>
        <v/>
      </c>
      <c r="AK199" s="33">
        <v>0.27212392962667498</v>
      </c>
      <c r="AL199" s="33">
        <v>0.56305683319988997</v>
      </c>
      <c r="AM199" s="33">
        <v>2.2618865661625801E-2</v>
      </c>
      <c r="AN199" s="33">
        <v>1.36155152127927E-2</v>
      </c>
      <c r="AO199" s="33">
        <v>2.6464863344529001E-2</v>
      </c>
      <c r="AP199" s="86">
        <f t="shared" si="94"/>
        <v>0.10211999295448748</v>
      </c>
    </row>
    <row r="200" spans="1:42" ht="19.95" customHeight="1">
      <c r="A200" s="132" t="s">
        <v>221</v>
      </c>
      <c r="B200" s="20" t="s">
        <v>207</v>
      </c>
      <c r="C200" s="20" t="s">
        <v>21</v>
      </c>
      <c r="D200" s="170">
        <f>('Eng19'!D200+'Eng19'!AD200+'Eng19'!AS200)+('Eng19'!E200+'Eng19'!AE200+'Eng19'!AT200)</f>
        <v>16408.218901008924</v>
      </c>
      <c r="E200" s="170">
        <f>('Eng19'!F200+'Eng19'!AF200+'Eng19'!AU200)+'Eng19'!G200+'Eng19'!AG200+'Eng19'!AV200</f>
        <v>21308.956076800685</v>
      </c>
      <c r="F200" s="170">
        <f>('Eng19'!H200+'Eng19'!AH200+'Eng19'!AW200)+('Eng19'!I200+'Eng19'!AI200+'Eng19'!AX200)</f>
        <v>1557.19483362294</v>
      </c>
      <c r="G200" s="170">
        <f>('Eng19'!J200+'Eng19'!AJ200+'Eng19'!AY200)+('Eng19'!AZ200+'Eng19'!AK200+'Eng19'!K200)</f>
        <v>2235.2157520306182</v>
      </c>
      <c r="H200" s="170">
        <f>('Eng19'!L200+'Eng19'!AL200+'Eng19'!BA200)+('Eng19'!BB200+'Eng19'!AM200+'Eng19'!M200)</f>
        <v>2379.6320979900097</v>
      </c>
      <c r="I200" s="170">
        <f>('Eng19'!N200+'Eng19'!AN200+'Eng19'!BC200)+('Eng19'!BD200+'Eng19'!AO200+'Eng19'!O200)</f>
        <v>1639.1975929949333</v>
      </c>
      <c r="J200" s="188">
        <f t="shared" si="79"/>
        <v>45528.415254448119</v>
      </c>
      <c r="L200" s="33">
        <f t="shared" si="80"/>
        <v>0.36039512487546649</v>
      </c>
      <c r="M200" s="33">
        <f t="shared" si="81"/>
        <v>0.46803641105691252</v>
      </c>
      <c r="N200" s="33">
        <f t="shared" si="82"/>
        <v>3.4202702310636705E-2</v>
      </c>
      <c r="O200" s="33">
        <f t="shared" si="83"/>
        <v>4.9094960576565157E-2</v>
      </c>
      <c r="P200" s="33">
        <f t="shared" si="84"/>
        <v>5.2266965249960461E-2</v>
      </c>
      <c r="Q200" s="33">
        <f t="shared" si="85"/>
        <v>3.6003835930458486E-2</v>
      </c>
      <c r="S200" s="174">
        <f t="shared" si="73"/>
        <v>-0.22580119742432253</v>
      </c>
      <c r="T200" s="174">
        <f t="shared" si="74"/>
        <v>0.1269347244232395</v>
      </c>
      <c r="U200" s="174">
        <f t="shared" si="75"/>
        <v>-3.3285399453802933E-3</v>
      </c>
      <c r="V200" s="174">
        <f t="shared" si="76"/>
        <v>2.5144082694775256E-2</v>
      </c>
      <c r="W200" s="174">
        <f t="shared" si="77"/>
        <v>5.1619816656217246E-2</v>
      </c>
      <c r="X200" s="174">
        <f t="shared" si="78"/>
        <v>2.5431113595470747E-2</v>
      </c>
      <c r="Z200" s="33">
        <f t="shared" si="86"/>
        <v>0.46803641105691252</v>
      </c>
      <c r="AA200" s="60" t="str">
        <f t="shared" si="87"/>
        <v>Lab</v>
      </c>
      <c r="AB200" s="33">
        <f t="shared" si="88"/>
        <v>0.10764128618144603</v>
      </c>
      <c r="AC200" s="33">
        <f t="shared" si="89"/>
        <v>0.36039512487546649</v>
      </c>
      <c r="AD200" s="60" t="str">
        <f t="shared" si="90"/>
        <v>Con</v>
      </c>
      <c r="AF200" s="20" t="s">
        <v>1</v>
      </c>
      <c r="AG200" s="151" t="str">
        <f t="shared" si="91"/>
        <v>Lab</v>
      </c>
      <c r="AH200" s="149" t="str">
        <f t="shared" si="92"/>
        <v>Gain from</v>
      </c>
      <c r="AI200" s="149" t="str">
        <f t="shared" si="93"/>
        <v>Con</v>
      </c>
      <c r="AK200" s="33">
        <v>0.58619632229978902</v>
      </c>
      <c r="AL200" s="33">
        <v>0.34110168663367302</v>
      </c>
      <c r="AM200" s="33">
        <v>3.7531242256016999E-2</v>
      </c>
      <c r="AN200" s="33">
        <v>2.39508778817899E-2</v>
      </c>
      <c r="AO200" s="33">
        <v>6.4714859374321795E-4</v>
      </c>
      <c r="AP200" s="86">
        <f t="shared" si="94"/>
        <v>1.0572722334987739E-2</v>
      </c>
    </row>
    <row r="201" spans="1:42" ht="19.95" customHeight="1">
      <c r="A201" s="132" t="s">
        <v>222</v>
      </c>
      <c r="B201" s="20" t="s">
        <v>207</v>
      </c>
      <c r="C201" s="20" t="s">
        <v>21</v>
      </c>
      <c r="D201" s="170">
        <f>('Eng19'!D201+'Eng19'!AD201+'Eng19'!AS201)+('Eng19'!E201+'Eng19'!AE201+'Eng19'!AT201)</f>
        <v>9282.6411366266802</v>
      </c>
      <c r="E201" s="170">
        <f>('Eng19'!F201+'Eng19'!AF201+'Eng19'!AU201)+'Eng19'!G201+'Eng19'!AG201+'Eng19'!AV201</f>
        <v>32105.485407366508</v>
      </c>
      <c r="F201" s="170">
        <f>('Eng19'!H201+'Eng19'!AH201+'Eng19'!AW201)+('Eng19'!I201+'Eng19'!AI201+'Eng19'!AX201)</f>
        <v>2110.0535925418726</v>
      </c>
      <c r="G201" s="170">
        <f>('Eng19'!J201+'Eng19'!AJ201+'Eng19'!AY201)+('Eng19'!AZ201+'Eng19'!AK201+'Eng19'!K201)</f>
        <v>2481.447822586535</v>
      </c>
      <c r="H201" s="170">
        <f>('Eng19'!L201+'Eng19'!AL201+'Eng19'!BA201)+('Eng19'!BB201+'Eng19'!AM201+'Eng19'!M201)</f>
        <v>5905.947543109547</v>
      </c>
      <c r="I201" s="170">
        <f>('Eng19'!N201+'Eng19'!AN201+'Eng19'!BC201)+('Eng19'!BD201+'Eng19'!AO201+'Eng19'!O201)</f>
        <v>929.42171364545584</v>
      </c>
      <c r="J201" s="188">
        <f t="shared" si="79"/>
        <v>52814.997215876603</v>
      </c>
      <c r="L201" s="33">
        <f t="shared" si="80"/>
        <v>0.17575767539444734</v>
      </c>
      <c r="M201" s="33">
        <f t="shared" si="81"/>
        <v>0.60788577297728885</v>
      </c>
      <c r="N201" s="33">
        <f t="shared" si="82"/>
        <v>3.9951788389142887E-2</v>
      </c>
      <c r="O201" s="33">
        <f t="shared" si="83"/>
        <v>4.698377266676429E-2</v>
      </c>
      <c r="P201" s="33">
        <f t="shared" si="84"/>
        <v>0.11182330501636707</v>
      </c>
      <c r="Q201" s="33">
        <f t="shared" si="85"/>
        <v>1.7597685555989472E-2</v>
      </c>
      <c r="S201" s="174">
        <f t="shared" si="73"/>
        <v>-9.2518948465326684E-2</v>
      </c>
      <c r="T201" s="174">
        <f t="shared" si="74"/>
        <v>4.8919490955770861E-2</v>
      </c>
      <c r="U201" s="174">
        <f t="shared" si="75"/>
        <v>-6.0901918846270123E-3</v>
      </c>
      <c r="V201" s="174">
        <f t="shared" si="76"/>
        <v>1.076951892330219E-2</v>
      </c>
      <c r="W201" s="174">
        <f t="shared" si="77"/>
        <v>2.1322444914890978E-2</v>
      </c>
      <c r="X201" s="174">
        <f t="shared" si="78"/>
        <v>1.7597685555989472E-2</v>
      </c>
      <c r="Z201" s="33">
        <f t="shared" si="86"/>
        <v>0.60788577297728885</v>
      </c>
      <c r="AA201" s="60" t="str">
        <f t="shared" si="87"/>
        <v>Lab</v>
      </c>
      <c r="AB201" s="33">
        <f t="shared" si="88"/>
        <v>0.43212809758284154</v>
      </c>
      <c r="AC201" s="33">
        <f t="shared" si="89"/>
        <v>0.17575767539444734</v>
      </c>
      <c r="AD201" s="60" t="str">
        <f t="shared" si="90"/>
        <v>Con</v>
      </c>
      <c r="AF201" s="20" t="s">
        <v>2</v>
      </c>
      <c r="AG201" s="151" t="str">
        <f t="shared" si="91"/>
        <v>Lab</v>
      </c>
      <c r="AH201" s="149" t="str">
        <f t="shared" si="92"/>
        <v>Hold</v>
      </c>
      <c r="AI201" s="149" t="str">
        <f t="shared" si="93"/>
        <v/>
      </c>
      <c r="AK201" s="33">
        <v>0.26827662385977402</v>
      </c>
      <c r="AL201" s="33">
        <v>0.55896628202151799</v>
      </c>
      <c r="AM201" s="33">
        <v>4.6041980273769899E-2</v>
      </c>
      <c r="AN201" s="33">
        <v>3.6214253743462099E-2</v>
      </c>
      <c r="AO201" s="33">
        <v>9.0500860101476094E-2</v>
      </c>
      <c r="AP201" s="86">
        <f t="shared" si="94"/>
        <v>0</v>
      </c>
    </row>
    <row r="202" spans="1:42" ht="19.95" customHeight="1">
      <c r="A202" s="132" t="s">
        <v>223</v>
      </c>
      <c r="B202" s="20" t="s">
        <v>207</v>
      </c>
      <c r="C202" s="20" t="s">
        <v>21</v>
      </c>
      <c r="D202" s="170">
        <f>('Eng19'!D202+'Eng19'!AD202+'Eng19'!AS202)+('Eng19'!E202+'Eng19'!AE202+'Eng19'!AT202)</f>
        <v>8273.8024114377895</v>
      </c>
      <c r="E202" s="170">
        <f>('Eng19'!F202+'Eng19'!AF202+'Eng19'!AU202)+'Eng19'!G202+'Eng19'!AG202+'Eng19'!AV202</f>
        <v>34129.994326686669</v>
      </c>
      <c r="F202" s="170">
        <f>('Eng19'!H202+'Eng19'!AH202+'Eng19'!AW202)+('Eng19'!I202+'Eng19'!AI202+'Eng19'!AX202)</f>
        <v>2598.806755033143</v>
      </c>
      <c r="G202" s="170">
        <f>('Eng19'!J202+'Eng19'!AJ202+'Eng19'!AY202)+('Eng19'!AZ202+'Eng19'!AK202+'Eng19'!K202)</f>
        <v>2373.9656248837819</v>
      </c>
      <c r="H202" s="170">
        <f>('Eng19'!L202+'Eng19'!AL202+'Eng19'!BA202)+('Eng19'!BB202+'Eng19'!AM202+'Eng19'!M202)</f>
        <v>3498.0672734772716</v>
      </c>
      <c r="I202" s="170">
        <f>('Eng19'!N202+'Eng19'!AN202+'Eng19'!BC202)+('Eng19'!BD202+'Eng19'!AO202+'Eng19'!O202)</f>
        <v>733.50034783785804</v>
      </c>
      <c r="J202" s="188">
        <f t="shared" si="79"/>
        <v>51608.136739356516</v>
      </c>
      <c r="L202" s="33">
        <f t="shared" si="80"/>
        <v>0.16031972735663916</v>
      </c>
      <c r="M202" s="33">
        <f t="shared" si="81"/>
        <v>0.66132971432504817</v>
      </c>
      <c r="N202" s="33">
        <f t="shared" si="82"/>
        <v>5.035653133842527E-2</v>
      </c>
      <c r="O202" s="33">
        <f t="shared" si="83"/>
        <v>4.5999832097665887E-2</v>
      </c>
      <c r="P202" s="33">
        <f t="shared" si="84"/>
        <v>6.7781313073634664E-2</v>
      </c>
      <c r="Q202" s="33">
        <f t="shared" si="85"/>
        <v>1.4212881808586757E-2</v>
      </c>
      <c r="S202" s="174">
        <f t="shared" si="73"/>
        <v>-9.1032516817180859E-2</v>
      </c>
      <c r="T202" s="174">
        <f t="shared" si="74"/>
        <v>4.9784677722622184E-2</v>
      </c>
      <c r="U202" s="174">
        <f t="shared" si="75"/>
        <v>-6.27576380232793E-3</v>
      </c>
      <c r="V202" s="174">
        <f t="shared" si="76"/>
        <v>1.0693149371295188E-2</v>
      </c>
      <c r="W202" s="174">
        <f t="shared" si="77"/>
        <v>2.2617571717003862E-2</v>
      </c>
      <c r="X202" s="174">
        <f t="shared" si="78"/>
        <v>1.4212881808587478E-2</v>
      </c>
      <c r="Z202" s="33">
        <f t="shared" si="86"/>
        <v>0.66132971432504817</v>
      </c>
      <c r="AA202" s="60" t="str">
        <f t="shared" si="87"/>
        <v>Lab</v>
      </c>
      <c r="AB202" s="33">
        <f t="shared" si="88"/>
        <v>0.50100998696840904</v>
      </c>
      <c r="AC202" s="33">
        <f t="shared" si="89"/>
        <v>0.16031972735663916</v>
      </c>
      <c r="AD202" s="60" t="str">
        <f t="shared" si="90"/>
        <v>Con</v>
      </c>
      <c r="AF202" s="20" t="s">
        <v>2</v>
      </c>
      <c r="AG202" s="151" t="str">
        <f t="shared" si="91"/>
        <v>Lab</v>
      </c>
      <c r="AH202" s="149" t="str">
        <f t="shared" si="92"/>
        <v>Hold</v>
      </c>
      <c r="AI202" s="149" t="str">
        <f t="shared" si="93"/>
        <v/>
      </c>
      <c r="AK202" s="33">
        <v>0.25135224417382002</v>
      </c>
      <c r="AL202" s="33">
        <v>0.61154503660242598</v>
      </c>
      <c r="AM202" s="33">
        <v>5.66322951407532E-2</v>
      </c>
      <c r="AN202" s="33">
        <v>3.5306682726370699E-2</v>
      </c>
      <c r="AO202" s="33">
        <v>4.5163741356630802E-2</v>
      </c>
      <c r="AP202" s="86">
        <f t="shared" si="94"/>
        <v>-7.2164496600635175E-16</v>
      </c>
    </row>
    <row r="203" spans="1:42" ht="19.95" customHeight="1">
      <c r="A203" s="132" t="s">
        <v>224</v>
      </c>
      <c r="B203" s="20" t="s">
        <v>207</v>
      </c>
      <c r="C203" s="20" t="s">
        <v>21</v>
      </c>
      <c r="D203" s="170">
        <f>('Eng19'!D203+'Eng19'!AD203+'Eng19'!AS203)+('Eng19'!E203+'Eng19'!AE203+'Eng19'!AT203)</f>
        <v>10411.913926756339</v>
      </c>
      <c r="E203" s="170">
        <f>('Eng19'!F203+'Eng19'!AF203+'Eng19'!AU203)+'Eng19'!G203+'Eng19'!AG203+'Eng19'!AV203</f>
        <v>28857.515984470883</v>
      </c>
      <c r="F203" s="170">
        <f>('Eng19'!H203+'Eng19'!AH203+'Eng19'!AW203)+('Eng19'!I203+'Eng19'!AI203+'Eng19'!AX203)</f>
        <v>7237.9151312861868</v>
      </c>
      <c r="G203" s="170">
        <f>('Eng19'!J203+'Eng19'!AJ203+'Eng19'!AY203)+('Eng19'!AZ203+'Eng19'!AK203+'Eng19'!K203)</f>
        <v>2799.3345287300363</v>
      </c>
      <c r="H203" s="170">
        <f>('Eng19'!L203+'Eng19'!AL203+'Eng19'!BA203)+('Eng19'!BB203+'Eng19'!AM203+'Eng19'!M203)</f>
        <v>3950.6045672827931</v>
      </c>
      <c r="I203" s="170">
        <f>('Eng19'!N203+'Eng19'!AN203+'Eng19'!BC203)+('Eng19'!BD203+'Eng19'!AO203+'Eng19'!O203)</f>
        <v>934.6817310698699</v>
      </c>
      <c r="J203" s="188">
        <f t="shared" si="79"/>
        <v>54191.965869596097</v>
      </c>
      <c r="L203" s="33">
        <f t="shared" si="80"/>
        <v>0.19213021265570746</v>
      </c>
      <c r="M203" s="33">
        <f t="shared" si="81"/>
        <v>0.53250542809079249</v>
      </c>
      <c r="N203" s="33">
        <f t="shared" si="82"/>
        <v>0.13356066743736553</v>
      </c>
      <c r="O203" s="33">
        <f t="shared" si="83"/>
        <v>5.1655895552233086E-2</v>
      </c>
      <c r="P203" s="33">
        <f t="shared" si="84"/>
        <v>7.2900189241875121E-2</v>
      </c>
      <c r="Q203" s="33">
        <f t="shared" si="85"/>
        <v>1.724760702202657E-2</v>
      </c>
      <c r="S203" s="174">
        <f t="shared" si="73"/>
        <v>-0.11249565743089956</v>
      </c>
      <c r="T203" s="174">
        <f t="shared" si="74"/>
        <v>6.9079404500324515E-2</v>
      </c>
      <c r="U203" s="174">
        <f t="shared" si="75"/>
        <v>-1.6542949129306483E-2</v>
      </c>
      <c r="V203" s="174">
        <f t="shared" si="76"/>
        <v>1.3726994759772189E-2</v>
      </c>
      <c r="W203" s="174">
        <f t="shared" si="77"/>
        <v>2.8984600278083521E-2</v>
      </c>
      <c r="X203" s="174">
        <f t="shared" si="78"/>
        <v>1.724760702202607E-2</v>
      </c>
      <c r="Z203" s="33">
        <f t="shared" si="86"/>
        <v>0.53250542809079249</v>
      </c>
      <c r="AA203" s="60" t="str">
        <f t="shared" si="87"/>
        <v>Lab</v>
      </c>
      <c r="AB203" s="33">
        <f t="shared" si="88"/>
        <v>0.34037521543508503</v>
      </c>
      <c r="AC203" s="33">
        <f t="shared" si="89"/>
        <v>0.19213021265570746</v>
      </c>
      <c r="AD203" s="60" t="str">
        <f t="shared" si="90"/>
        <v>Con</v>
      </c>
      <c r="AF203" s="20" t="s">
        <v>2</v>
      </c>
      <c r="AG203" s="151" t="str">
        <f t="shared" si="91"/>
        <v>Lab</v>
      </c>
      <c r="AH203" s="149" t="str">
        <f t="shared" si="92"/>
        <v>Hold</v>
      </c>
      <c r="AI203" s="149" t="str">
        <f t="shared" si="93"/>
        <v/>
      </c>
      <c r="AK203" s="33">
        <v>0.30462587008660702</v>
      </c>
      <c r="AL203" s="33">
        <v>0.46342602359046797</v>
      </c>
      <c r="AM203" s="33">
        <v>0.15010361656667201</v>
      </c>
      <c r="AN203" s="33">
        <v>3.7928900792460897E-2</v>
      </c>
      <c r="AO203" s="33">
        <v>4.3915588963791601E-2</v>
      </c>
      <c r="AP203" s="86">
        <f t="shared" si="94"/>
        <v>4.9960036108132044E-16</v>
      </c>
    </row>
    <row r="204" spans="1:42" ht="19.95" customHeight="1">
      <c r="A204" s="132" t="s">
        <v>225</v>
      </c>
      <c r="B204" s="20" t="s">
        <v>207</v>
      </c>
      <c r="C204" s="20" t="s">
        <v>21</v>
      </c>
      <c r="D204" s="170">
        <f>('Eng19'!D204+'Eng19'!AD204+'Eng19'!AS204)+('Eng19'!E204+'Eng19'!AE204+'Eng19'!AT204)</f>
        <v>12779.241371033313</v>
      </c>
      <c r="E204" s="170">
        <f>('Eng19'!F204+'Eng19'!AF204+'Eng19'!AU204)+'Eng19'!G204+'Eng19'!AG204+'Eng19'!AV204</f>
        <v>23430.361630610474</v>
      </c>
      <c r="F204" s="170">
        <f>('Eng19'!H204+'Eng19'!AH204+'Eng19'!AW204)+('Eng19'!I204+'Eng19'!AI204+'Eng19'!AX204)</f>
        <v>1636.6448418099651</v>
      </c>
      <c r="G204" s="170">
        <f>('Eng19'!J204+'Eng19'!AJ204+'Eng19'!AY204)+('Eng19'!AZ204+'Eng19'!AK204+'Eng19'!K204)</f>
        <v>1585.324915034445</v>
      </c>
      <c r="H204" s="170">
        <f>('Eng19'!L204+'Eng19'!AL204+'Eng19'!BA204)+('Eng19'!BB204+'Eng19'!AM204+'Eng19'!M204)</f>
        <v>5916.5601047443452</v>
      </c>
      <c r="I204" s="170">
        <f>('Eng19'!N204+'Eng19'!AN204+'Eng19'!BC204)+('Eng19'!BD204+'Eng19'!AO204+'Eng19'!O204)</f>
        <v>1412.4058808078948</v>
      </c>
      <c r="J204" s="188">
        <f t="shared" si="79"/>
        <v>46760.538744040437</v>
      </c>
      <c r="L204" s="33">
        <f t="shared" si="80"/>
        <v>0.2732911492099096</v>
      </c>
      <c r="M204" s="33">
        <f t="shared" si="81"/>
        <v>0.50107125067280456</v>
      </c>
      <c r="N204" s="33">
        <f t="shared" si="82"/>
        <v>3.500055572004189E-2</v>
      </c>
      <c r="O204" s="33">
        <f t="shared" si="83"/>
        <v>3.390305068365989E-2</v>
      </c>
      <c r="P204" s="33">
        <f t="shared" si="84"/>
        <v>0.12652891227645238</v>
      </c>
      <c r="Q204" s="33">
        <f t="shared" si="85"/>
        <v>3.0205081437131728E-2</v>
      </c>
      <c r="S204" s="174">
        <f t="shared" si="73"/>
        <v>-0.16153919160094937</v>
      </c>
      <c r="T204" s="174">
        <f t="shared" si="74"/>
        <v>8.9531736028285569E-2</v>
      </c>
      <c r="U204" s="174">
        <f t="shared" si="75"/>
        <v>-5.360236304706209E-3</v>
      </c>
      <c r="V204" s="174">
        <f t="shared" si="76"/>
        <v>1.8414825043176188E-2</v>
      </c>
      <c r="W204" s="174">
        <f t="shared" si="77"/>
        <v>3.4872863082426486E-2</v>
      </c>
      <c r="X204" s="174">
        <f t="shared" si="78"/>
        <v>2.4080003751767373E-2</v>
      </c>
      <c r="Z204" s="33">
        <f t="shared" si="86"/>
        <v>0.50107125067280456</v>
      </c>
      <c r="AA204" s="60" t="str">
        <f t="shared" si="87"/>
        <v>Lab</v>
      </c>
      <c r="AB204" s="33">
        <f t="shared" si="88"/>
        <v>0.22778010146289496</v>
      </c>
      <c r="AC204" s="33">
        <f t="shared" si="89"/>
        <v>0.2732911492099096</v>
      </c>
      <c r="AD204" s="60" t="str">
        <f t="shared" si="90"/>
        <v>Con</v>
      </c>
      <c r="AF204" s="20" t="s">
        <v>1</v>
      </c>
      <c r="AG204" s="151" t="str">
        <f t="shared" si="91"/>
        <v>Lab</v>
      </c>
      <c r="AH204" s="149" t="str">
        <f t="shared" si="92"/>
        <v>Gain from</v>
      </c>
      <c r="AI204" s="149" t="str">
        <f t="shared" si="93"/>
        <v>Con</v>
      </c>
      <c r="AK204" s="33">
        <v>0.43483034081085897</v>
      </c>
      <c r="AL204" s="33">
        <v>0.41153951464451899</v>
      </c>
      <c r="AM204" s="33">
        <v>4.0360792024748099E-2</v>
      </c>
      <c r="AN204" s="33">
        <v>1.54882256404837E-2</v>
      </c>
      <c r="AO204" s="33">
        <v>9.1656049194025896E-2</v>
      </c>
      <c r="AP204" s="86">
        <f t="shared" si="94"/>
        <v>6.1250776853643552E-3</v>
      </c>
    </row>
    <row r="205" spans="1:42" ht="19.95" customHeight="1">
      <c r="A205" s="132" t="s">
        <v>226</v>
      </c>
      <c r="B205" s="20" t="s">
        <v>207</v>
      </c>
      <c r="C205" s="20" t="s">
        <v>21</v>
      </c>
      <c r="D205" s="170">
        <f>('Eng19'!D205+'Eng19'!AD205+'Eng19'!AS205)+('Eng19'!E205+'Eng19'!AE205+'Eng19'!AT205)</f>
        <v>10807.096331425146</v>
      </c>
      <c r="E205" s="170">
        <f>('Eng19'!F205+'Eng19'!AF205+'Eng19'!AU205)+'Eng19'!G205+'Eng19'!AG205+'Eng19'!AV205</f>
        <v>24318.357090220685</v>
      </c>
      <c r="F205" s="170">
        <f>('Eng19'!H205+'Eng19'!AH205+'Eng19'!AW205)+('Eng19'!I205+'Eng19'!AI205+'Eng19'!AX205)</f>
        <v>3099.6389756001281</v>
      </c>
      <c r="G205" s="170">
        <f>('Eng19'!J205+'Eng19'!AJ205+'Eng19'!AY205)+('Eng19'!AZ205+'Eng19'!AK205+'Eng19'!K205)</f>
        <v>2044.8674302498098</v>
      </c>
      <c r="H205" s="170">
        <f>('Eng19'!L205+'Eng19'!AL205+'Eng19'!BA205)+('Eng19'!BB205+'Eng19'!AM205+'Eng19'!M205)</f>
        <v>6493.0444231823767</v>
      </c>
      <c r="I205" s="170">
        <f>('Eng19'!N205+'Eng19'!AN205+'Eng19'!BC205)+('Eng19'!BD205+'Eng19'!AO205+'Eng19'!O205)</f>
        <v>2151.1751218696827</v>
      </c>
      <c r="J205" s="188">
        <f t="shared" si="79"/>
        <v>48914.179372547827</v>
      </c>
      <c r="L205" s="33">
        <f t="shared" si="80"/>
        <v>0.22093994972530251</v>
      </c>
      <c r="M205" s="33">
        <f t="shared" si="81"/>
        <v>0.4971637550127011</v>
      </c>
      <c r="N205" s="33">
        <f t="shared" si="82"/>
        <v>6.3368925235199644E-2</v>
      </c>
      <c r="O205" s="33">
        <f t="shared" si="83"/>
        <v>4.1805207743042576E-2</v>
      </c>
      <c r="P205" s="33">
        <f t="shared" si="84"/>
        <v>0.13274360331651555</v>
      </c>
      <c r="Q205" s="33">
        <f t="shared" si="85"/>
        <v>4.3978558967238644E-2</v>
      </c>
      <c r="S205" s="174">
        <f t="shared" ref="S205:S268" si="95">L205-AK205</f>
        <v>-0.12215263371666452</v>
      </c>
      <c r="T205" s="174">
        <f t="shared" ref="T205:T268" si="96">M205-AL205</f>
        <v>7.0981939494676127E-2</v>
      </c>
      <c r="U205" s="174">
        <f t="shared" ref="U205:U268" si="97">N205-AM205</f>
        <v>-1.0266915654338959E-2</v>
      </c>
      <c r="V205" s="174">
        <f t="shared" ref="V205:V268" si="98">O205-AN205</f>
        <v>1.4331917808402376E-2</v>
      </c>
      <c r="W205" s="174">
        <f t="shared" ref="W205:W268" si="99">P205-AO205</f>
        <v>2.6626701115207554E-2</v>
      </c>
      <c r="X205" s="174">
        <f t="shared" ref="X205:X268" si="100">Q205-AP205</f>
        <v>2.0478990952717345E-2</v>
      </c>
      <c r="Z205" s="33">
        <f t="shared" si="86"/>
        <v>0.4971637550127011</v>
      </c>
      <c r="AA205" s="60" t="str">
        <f t="shared" si="87"/>
        <v>Lab</v>
      </c>
      <c r="AB205" s="33">
        <f t="shared" si="88"/>
        <v>0.27622380528739859</v>
      </c>
      <c r="AC205" s="33">
        <f t="shared" si="89"/>
        <v>0.22093994972530251</v>
      </c>
      <c r="AD205" s="60" t="str">
        <f t="shared" si="90"/>
        <v>Con</v>
      </c>
      <c r="AF205" s="20" t="s">
        <v>2</v>
      </c>
      <c r="AG205" s="151" t="str">
        <f t="shared" si="91"/>
        <v>Lab</v>
      </c>
      <c r="AH205" s="149" t="str">
        <f t="shared" si="92"/>
        <v>Hold</v>
      </c>
      <c r="AI205" s="149" t="str">
        <f t="shared" si="93"/>
        <v/>
      </c>
      <c r="AK205" s="33">
        <v>0.34309258344196703</v>
      </c>
      <c r="AL205" s="33">
        <v>0.42618181551802498</v>
      </c>
      <c r="AM205" s="33">
        <v>7.3635840889538604E-2</v>
      </c>
      <c r="AN205" s="33">
        <v>2.74732899346402E-2</v>
      </c>
      <c r="AO205" s="33">
        <v>0.106116902201308</v>
      </c>
      <c r="AP205" s="86">
        <f t="shared" si="94"/>
        <v>2.3499568014521299E-2</v>
      </c>
    </row>
    <row r="206" spans="1:42" ht="19.95" customHeight="1">
      <c r="A206" s="132" t="s">
        <v>227</v>
      </c>
      <c r="B206" s="20" t="s">
        <v>207</v>
      </c>
      <c r="C206" s="20" t="s">
        <v>21</v>
      </c>
      <c r="D206" s="170">
        <f>('Eng19'!D206+'Eng19'!AD206+'Eng19'!AS206)+('Eng19'!E206+'Eng19'!AE206+'Eng19'!AT206)</f>
        <v>13349.081862309702</v>
      </c>
      <c r="E206" s="170">
        <f>('Eng19'!F206+'Eng19'!AF206+'Eng19'!AU206)+'Eng19'!G206+'Eng19'!AG206+'Eng19'!AV206</f>
        <v>21246.077241316605</v>
      </c>
      <c r="F206" s="170">
        <f>('Eng19'!H206+'Eng19'!AH206+'Eng19'!AW206)+('Eng19'!I206+'Eng19'!AI206+'Eng19'!AX206)</f>
        <v>2074.690056857256</v>
      </c>
      <c r="G206" s="170">
        <f>('Eng19'!J206+'Eng19'!AJ206+'Eng19'!AY206)+('Eng19'!AZ206+'Eng19'!AK206+'Eng19'!K206)</f>
        <v>1564.9819511003554</v>
      </c>
      <c r="H206" s="170">
        <f>('Eng19'!L206+'Eng19'!AL206+'Eng19'!BA206)+('Eng19'!BB206+'Eng19'!AM206+'Eng19'!M206)</f>
        <v>4844.6518245815769</v>
      </c>
      <c r="I206" s="170">
        <f>('Eng19'!N206+'Eng19'!AN206+'Eng19'!BC206)+('Eng19'!BD206+'Eng19'!AO206+'Eng19'!O206)</f>
        <v>2440.3155518666617</v>
      </c>
      <c r="J206" s="188">
        <f t="shared" si="79"/>
        <v>45519.798488032153</v>
      </c>
      <c r="L206" s="33">
        <f t="shared" si="80"/>
        <v>0.29325880838025631</v>
      </c>
      <c r="M206" s="33">
        <f t="shared" si="81"/>
        <v>0.46674365763948894</v>
      </c>
      <c r="N206" s="33">
        <f t="shared" si="82"/>
        <v>4.5577751347091827E-2</v>
      </c>
      <c r="O206" s="33">
        <f t="shared" si="83"/>
        <v>3.4380247784089227E-2</v>
      </c>
      <c r="P206" s="33">
        <f t="shared" si="84"/>
        <v>0.10642955341411077</v>
      </c>
      <c r="Q206" s="33">
        <f t="shared" si="85"/>
        <v>5.3609981434963025E-2</v>
      </c>
      <c r="S206" s="174">
        <f t="shared" si="95"/>
        <v>-0.17792842311298868</v>
      </c>
      <c r="T206" s="174">
        <f t="shared" si="96"/>
        <v>0.10057755986685296</v>
      </c>
      <c r="U206" s="174">
        <f t="shared" si="97"/>
        <v>-6.2744219247994754E-3</v>
      </c>
      <c r="V206" s="174">
        <f t="shared" si="98"/>
        <v>2.0146209062876227E-2</v>
      </c>
      <c r="W206" s="174">
        <f t="shared" si="99"/>
        <v>4.0012909424007564E-2</v>
      </c>
      <c r="X206" s="174">
        <f t="shared" si="100"/>
        <v>2.3466166684051423E-2</v>
      </c>
      <c r="Z206" s="33">
        <f t="shared" si="86"/>
        <v>0.46674365763948894</v>
      </c>
      <c r="AA206" s="60" t="str">
        <f t="shared" si="87"/>
        <v>Lab</v>
      </c>
      <c r="AB206" s="33">
        <f t="shared" si="88"/>
        <v>0.17348484925923263</v>
      </c>
      <c r="AC206" s="33">
        <f t="shared" si="89"/>
        <v>0.29325880838025631</v>
      </c>
      <c r="AD206" s="60" t="str">
        <f t="shared" si="90"/>
        <v>Con</v>
      </c>
      <c r="AF206" s="20" t="s">
        <v>1</v>
      </c>
      <c r="AG206" s="151" t="str">
        <f t="shared" si="91"/>
        <v>Lab</v>
      </c>
      <c r="AH206" s="149" t="str">
        <f t="shared" si="92"/>
        <v>Gain from</v>
      </c>
      <c r="AI206" s="149" t="str">
        <f t="shared" si="93"/>
        <v>Con</v>
      </c>
      <c r="AK206" s="33">
        <v>0.47118723149324498</v>
      </c>
      <c r="AL206" s="33">
        <v>0.36616609777263598</v>
      </c>
      <c r="AM206" s="33">
        <v>5.1852173271891303E-2</v>
      </c>
      <c r="AN206" s="33">
        <v>1.4234038721213E-2</v>
      </c>
      <c r="AO206" s="33">
        <v>6.6416643990103205E-2</v>
      </c>
      <c r="AP206" s="86">
        <f t="shared" si="94"/>
        <v>3.0143814750911602E-2</v>
      </c>
    </row>
    <row r="207" spans="1:42" ht="19.95" customHeight="1">
      <c r="A207" s="132" t="s">
        <v>228</v>
      </c>
      <c r="B207" s="20" t="s">
        <v>207</v>
      </c>
      <c r="C207" s="20" t="s">
        <v>21</v>
      </c>
      <c r="D207" s="170">
        <f>('Eng19'!D207+'Eng19'!AD207+'Eng19'!AS207)+('Eng19'!E207+'Eng19'!AE207+'Eng19'!AT207)</f>
        <v>7451.8681429863764</v>
      </c>
      <c r="E207" s="170">
        <f>('Eng19'!F207+'Eng19'!AF207+'Eng19'!AU207)+'Eng19'!G207+'Eng19'!AG207+'Eng19'!AV207</f>
        <v>22004.783118403066</v>
      </c>
      <c r="F207" s="170">
        <f>('Eng19'!H207+'Eng19'!AH207+'Eng19'!AW207)+('Eng19'!I207+'Eng19'!AI207+'Eng19'!AX207)</f>
        <v>2263.0004865202918</v>
      </c>
      <c r="G207" s="170">
        <f>('Eng19'!J207+'Eng19'!AJ207+'Eng19'!AY207)+('Eng19'!AZ207+'Eng19'!AK207+'Eng19'!K207)</f>
        <v>2014.6759706025766</v>
      </c>
      <c r="H207" s="170">
        <f>('Eng19'!L207+'Eng19'!AL207+'Eng19'!BA207)+('Eng19'!BB207+'Eng19'!AM207+'Eng19'!M207)</f>
        <v>7671.6350524857608</v>
      </c>
      <c r="I207" s="170">
        <f>('Eng19'!N207+'Eng19'!AN207+'Eng19'!BC207)+('Eng19'!BD207+'Eng19'!AO207+'Eng19'!O207)</f>
        <v>4935.6477267274804</v>
      </c>
      <c r="J207" s="188">
        <f t="shared" si="79"/>
        <v>46341.610497725553</v>
      </c>
      <c r="L207" s="33">
        <f t="shared" si="80"/>
        <v>0.1608029600816768</v>
      </c>
      <c r="M207" s="33">
        <f t="shared" si="81"/>
        <v>0.47483854967627981</v>
      </c>
      <c r="N207" s="33">
        <f t="shared" si="82"/>
        <v>4.8833013402314968E-2</v>
      </c>
      <c r="O207" s="33">
        <f t="shared" si="83"/>
        <v>4.3474448750577127E-2</v>
      </c>
      <c r="P207" s="33">
        <f t="shared" si="84"/>
        <v>0.16554528360343204</v>
      </c>
      <c r="Q207" s="33">
        <f t="shared" si="85"/>
        <v>0.1065057444857192</v>
      </c>
      <c r="S207" s="174">
        <f t="shared" si="95"/>
        <v>-6.8700954925949215E-2</v>
      </c>
      <c r="T207" s="174">
        <f t="shared" si="96"/>
        <v>4.5260856204390798E-2</v>
      </c>
      <c r="U207" s="174">
        <f t="shared" si="97"/>
        <v>-9.3459420273468291E-3</v>
      </c>
      <c r="V207" s="174">
        <f t="shared" si="98"/>
        <v>8.8332805003317263E-3</v>
      </c>
      <c r="W207" s="174">
        <f t="shared" si="99"/>
        <v>1.1555316381382047E-2</v>
      </c>
      <c r="X207" s="174">
        <f t="shared" si="100"/>
        <v>1.2397443867191382E-2</v>
      </c>
      <c r="Z207" s="33">
        <f t="shared" si="86"/>
        <v>0.47483854967627981</v>
      </c>
      <c r="AA207" s="60" t="str">
        <f t="shared" si="87"/>
        <v>Lab</v>
      </c>
      <c r="AB207" s="33">
        <f t="shared" si="88"/>
        <v>0.30929326607284779</v>
      </c>
      <c r="AC207" s="33">
        <f t="shared" si="89"/>
        <v>0.16554528360343204</v>
      </c>
      <c r="AD207" s="60" t="str">
        <f t="shared" si="90"/>
        <v>Ref</v>
      </c>
      <c r="AF207" s="20" t="s">
        <v>2</v>
      </c>
      <c r="AG207" s="151" t="str">
        <f t="shared" si="91"/>
        <v>Lab</v>
      </c>
      <c r="AH207" s="149" t="str">
        <f t="shared" si="92"/>
        <v>Hold</v>
      </c>
      <c r="AI207" s="149" t="str">
        <f t="shared" si="93"/>
        <v/>
      </c>
      <c r="AK207" s="33">
        <v>0.22950391500762601</v>
      </c>
      <c r="AL207" s="33">
        <v>0.42957769347188901</v>
      </c>
      <c r="AM207" s="33">
        <v>5.8178955429661797E-2</v>
      </c>
      <c r="AN207" s="33">
        <v>3.4641168250245401E-2</v>
      </c>
      <c r="AO207" s="33">
        <v>0.15398996722204999</v>
      </c>
      <c r="AP207" s="86">
        <f t="shared" si="94"/>
        <v>9.4108300618527818E-2</v>
      </c>
    </row>
    <row r="208" spans="1:42" ht="19.95" customHeight="1">
      <c r="A208" s="132" t="s">
        <v>229</v>
      </c>
      <c r="B208" s="20" t="s">
        <v>207</v>
      </c>
      <c r="C208" s="20" t="s">
        <v>21</v>
      </c>
      <c r="D208" s="170">
        <f>('Eng19'!D208+'Eng19'!AD208+'Eng19'!AS208)+('Eng19'!E208+'Eng19'!AE208+'Eng19'!AT208)</f>
        <v>11178.909993776158</v>
      </c>
      <c r="E208" s="170">
        <f>('Eng19'!F208+'Eng19'!AF208+'Eng19'!AU208)+'Eng19'!G208+'Eng19'!AG208+'Eng19'!AV208</f>
        <v>24171.129592837755</v>
      </c>
      <c r="F208" s="170">
        <f>('Eng19'!H208+'Eng19'!AH208+'Eng19'!AW208)+('Eng19'!I208+'Eng19'!AI208+'Eng19'!AX208)</f>
        <v>1301.2187940205638</v>
      </c>
      <c r="G208" s="170">
        <f>('Eng19'!J208+'Eng19'!AJ208+'Eng19'!AY208)+('Eng19'!AZ208+'Eng19'!AK208+'Eng19'!K208)</f>
        <v>782.75674015098787</v>
      </c>
      <c r="H208" s="170">
        <f>('Eng19'!L208+'Eng19'!AL208+'Eng19'!BA208)+('Eng19'!BB208+'Eng19'!AM208+'Eng19'!M208)</f>
        <v>5639.9274608557043</v>
      </c>
      <c r="I208" s="170">
        <f>('Eng19'!N208+'Eng19'!AN208+'Eng19'!BC208)+('Eng19'!BD208+'Eng19'!AO208+'Eng19'!O208)</f>
        <v>2149.4229649313738</v>
      </c>
      <c r="J208" s="188">
        <f t="shared" si="79"/>
        <v>45223.365546572539</v>
      </c>
      <c r="L208" s="33">
        <f t="shared" si="80"/>
        <v>0.24719323426434819</v>
      </c>
      <c r="M208" s="33">
        <f t="shared" si="81"/>
        <v>0.53448321018800593</v>
      </c>
      <c r="N208" s="33">
        <f t="shared" si="82"/>
        <v>2.8773152512953176E-2</v>
      </c>
      <c r="O208" s="33">
        <f t="shared" si="83"/>
        <v>1.73086794998678E-2</v>
      </c>
      <c r="P208" s="33">
        <f t="shared" si="84"/>
        <v>0.12471268762709661</v>
      </c>
      <c r="Q208" s="33">
        <f t="shared" si="85"/>
        <v>4.7529035907728404E-2</v>
      </c>
      <c r="S208" s="174">
        <f t="shared" si="95"/>
        <v>-0.14272339239847881</v>
      </c>
      <c r="T208" s="174">
        <f t="shared" si="96"/>
        <v>7.7714090990522955E-2</v>
      </c>
      <c r="U208" s="174">
        <f t="shared" si="97"/>
        <v>-4.4456591182841232E-3</v>
      </c>
      <c r="V208" s="174">
        <f t="shared" si="98"/>
        <v>1.73086794998678E-2</v>
      </c>
      <c r="W208" s="174">
        <f t="shared" si="99"/>
        <v>3.0839626962908206E-2</v>
      </c>
      <c r="X208" s="174">
        <f t="shared" si="100"/>
        <v>2.1306654063464117E-2</v>
      </c>
      <c r="Z208" s="33">
        <f t="shared" si="86"/>
        <v>0.53448321018800593</v>
      </c>
      <c r="AA208" s="60" t="str">
        <f t="shared" si="87"/>
        <v>Lab</v>
      </c>
      <c r="AB208" s="33">
        <f t="shared" si="88"/>
        <v>0.28728997592365774</v>
      </c>
      <c r="AC208" s="33">
        <f t="shared" si="89"/>
        <v>0.24719323426434819</v>
      </c>
      <c r="AD208" s="60" t="str">
        <f t="shared" si="90"/>
        <v>Con</v>
      </c>
      <c r="AF208" s="20" t="s">
        <v>2</v>
      </c>
      <c r="AG208" s="151" t="str">
        <f t="shared" si="91"/>
        <v>Lab</v>
      </c>
      <c r="AH208" s="149" t="str">
        <f t="shared" si="92"/>
        <v>Hold</v>
      </c>
      <c r="AI208" s="149" t="str">
        <f t="shared" si="93"/>
        <v/>
      </c>
      <c r="AK208" s="33">
        <v>0.389916626662827</v>
      </c>
      <c r="AL208" s="33">
        <v>0.45676911919748298</v>
      </c>
      <c r="AM208" s="33">
        <v>3.3218811631237299E-2</v>
      </c>
      <c r="AN208" s="33">
        <v>0</v>
      </c>
      <c r="AO208" s="33">
        <v>9.3873060664188407E-2</v>
      </c>
      <c r="AP208" s="86">
        <f t="shared" si="94"/>
        <v>2.6222381844264286E-2</v>
      </c>
    </row>
    <row r="209" spans="1:42" ht="19.95" customHeight="1">
      <c r="A209" s="132" t="s">
        <v>230</v>
      </c>
      <c r="B209" s="20" t="s">
        <v>207</v>
      </c>
      <c r="C209" s="20" t="s">
        <v>21</v>
      </c>
      <c r="D209" s="170">
        <f>('Eng19'!D209+'Eng19'!AD209+'Eng19'!AS209)+('Eng19'!E209+'Eng19'!AE209+'Eng19'!AT209)</f>
        <v>18147.110414362411</v>
      </c>
      <c r="E209" s="170">
        <f>('Eng19'!F209+'Eng19'!AF209+'Eng19'!AU209)+'Eng19'!G209+'Eng19'!AG209+'Eng19'!AV209</f>
        <v>23313.683229156413</v>
      </c>
      <c r="F209" s="170">
        <f>('Eng19'!H209+'Eng19'!AH209+'Eng19'!AW209)+('Eng19'!I209+'Eng19'!AI209+'Eng19'!AX209)</f>
        <v>2803.839737404729</v>
      </c>
      <c r="G209" s="170">
        <f>('Eng19'!J209+'Eng19'!AJ209+'Eng19'!AY209)+('Eng19'!AZ209+'Eng19'!AK209+'Eng19'!K209)</f>
        <v>1505.3969079750309</v>
      </c>
      <c r="H209" s="170">
        <f>('Eng19'!L209+'Eng19'!AL209+'Eng19'!BA209)+('Eng19'!BB209+'Eng19'!AM209+'Eng19'!M209)</f>
        <v>3942.0700455049309</v>
      </c>
      <c r="I209" s="170">
        <f>('Eng19'!N209+'Eng19'!AN209+'Eng19'!BC209)+('Eng19'!BD209+'Eng19'!AO209+'Eng19'!O209)</f>
        <v>1463.3603524766745</v>
      </c>
      <c r="J209" s="188">
        <f t="shared" si="79"/>
        <v>51175.460686880186</v>
      </c>
      <c r="L209" s="33">
        <f t="shared" si="80"/>
        <v>0.3546057069304463</v>
      </c>
      <c r="M209" s="33">
        <f t="shared" si="81"/>
        <v>0.45556371972501508</v>
      </c>
      <c r="N209" s="33">
        <f t="shared" si="82"/>
        <v>5.4788754214840849E-2</v>
      </c>
      <c r="O209" s="33">
        <f t="shared" si="83"/>
        <v>2.9416382144283625E-2</v>
      </c>
      <c r="P209" s="33">
        <f t="shared" si="84"/>
        <v>7.7030475008807428E-2</v>
      </c>
      <c r="Q209" s="33">
        <f t="shared" si="85"/>
        <v>2.8594961976606791E-2</v>
      </c>
      <c r="S209" s="174">
        <f t="shared" si="95"/>
        <v>-0.22135717410746275</v>
      </c>
      <c r="T209" s="174">
        <f t="shared" si="96"/>
        <v>0.1250887416376561</v>
      </c>
      <c r="U209" s="174">
        <f t="shared" si="97"/>
        <v>-6.1892605894429548E-3</v>
      </c>
      <c r="V209" s="174">
        <f t="shared" si="98"/>
        <v>2.4908573833925755E-2</v>
      </c>
      <c r="W209" s="174">
        <f t="shared" si="99"/>
        <v>5.0875248439375728E-2</v>
      </c>
      <c r="X209" s="174">
        <f t="shared" si="100"/>
        <v>2.667387078594826E-2</v>
      </c>
      <c r="Z209" s="33">
        <f t="shared" si="86"/>
        <v>0.45556371972501508</v>
      </c>
      <c r="AA209" s="60" t="str">
        <f t="shared" si="87"/>
        <v>Lab</v>
      </c>
      <c r="AB209" s="33">
        <f t="shared" si="88"/>
        <v>0.10095801279456879</v>
      </c>
      <c r="AC209" s="33">
        <f t="shared" si="89"/>
        <v>0.3546057069304463</v>
      </c>
      <c r="AD209" s="60" t="str">
        <f t="shared" si="90"/>
        <v>Con</v>
      </c>
      <c r="AF209" s="20" t="s">
        <v>1</v>
      </c>
      <c r="AG209" s="151" t="str">
        <f t="shared" si="91"/>
        <v>Lab</v>
      </c>
      <c r="AH209" s="149" t="str">
        <f t="shared" si="92"/>
        <v>Gain from</v>
      </c>
      <c r="AI209" s="149" t="str">
        <f t="shared" si="93"/>
        <v>Con</v>
      </c>
      <c r="AK209" s="33">
        <v>0.57596288103790905</v>
      </c>
      <c r="AL209" s="33">
        <v>0.33047497808735898</v>
      </c>
      <c r="AM209" s="33">
        <v>6.0978014804283803E-2</v>
      </c>
      <c r="AN209" s="33">
        <v>4.5078083103578699E-3</v>
      </c>
      <c r="AO209" s="33">
        <v>2.61552265694317E-2</v>
      </c>
      <c r="AP209" s="86">
        <f t="shared" si="94"/>
        <v>1.9210911906585304E-3</v>
      </c>
    </row>
    <row r="210" spans="1:42" ht="19.95" customHeight="1">
      <c r="A210" s="132" t="s">
        <v>231</v>
      </c>
      <c r="B210" s="20" t="s">
        <v>207</v>
      </c>
      <c r="C210" s="20" t="s">
        <v>21</v>
      </c>
      <c r="D210" s="170">
        <f>('Eng19'!D210+'Eng19'!AD210+'Eng19'!AS210)+('Eng19'!E210+'Eng19'!AE210+'Eng19'!AT210)</f>
        <v>10448.140581871146</v>
      </c>
      <c r="E210" s="170">
        <f>('Eng19'!F210+'Eng19'!AF210+'Eng19'!AU210)+'Eng19'!G210+'Eng19'!AG210+'Eng19'!AV210</f>
        <v>22655.222850190865</v>
      </c>
      <c r="F210" s="170">
        <f>('Eng19'!H210+'Eng19'!AH210+'Eng19'!AW210)+('Eng19'!I210+'Eng19'!AI210+'Eng19'!AX210)</f>
        <v>2734.3922884659323</v>
      </c>
      <c r="G210" s="170">
        <f>('Eng19'!J210+'Eng19'!AJ210+'Eng19'!AY210)+('Eng19'!AZ210+'Eng19'!AK210+'Eng19'!K210)</f>
        <v>1950.6533930711194</v>
      </c>
      <c r="H210" s="170">
        <f>('Eng19'!L210+'Eng19'!AL210+'Eng19'!BA210)+('Eng19'!BB210+'Eng19'!AM210+'Eng19'!M210)</f>
        <v>6466.3834735768305</v>
      </c>
      <c r="I210" s="170">
        <f>('Eng19'!N210+'Eng19'!AN210+'Eng19'!BC210)+('Eng19'!BD210+'Eng19'!AO210+'Eng19'!O210)</f>
        <v>1514.1311031437363</v>
      </c>
      <c r="J210" s="188">
        <f t="shared" si="79"/>
        <v>45768.923690319629</v>
      </c>
      <c r="L210" s="33">
        <f t="shared" si="80"/>
        <v>0.22828023338641421</v>
      </c>
      <c r="M210" s="33">
        <f t="shared" si="81"/>
        <v>0.49499138331239728</v>
      </c>
      <c r="N210" s="33">
        <f t="shared" si="82"/>
        <v>5.9743425625808866E-2</v>
      </c>
      <c r="O210" s="33">
        <f t="shared" si="83"/>
        <v>4.2619603778965266E-2</v>
      </c>
      <c r="P210" s="33">
        <f t="shared" si="84"/>
        <v>0.14128327590418091</v>
      </c>
      <c r="Q210" s="33">
        <f t="shared" si="85"/>
        <v>3.308207799223347E-2</v>
      </c>
      <c r="S210" s="174">
        <f t="shared" si="95"/>
        <v>-0.1262058039221868</v>
      </c>
      <c r="T210" s="174">
        <f t="shared" si="96"/>
        <v>7.2890560545453287E-2</v>
      </c>
      <c r="U210" s="174">
        <f t="shared" si="97"/>
        <v>-9.9927901419494397E-3</v>
      </c>
      <c r="V210" s="174">
        <f t="shared" si="98"/>
        <v>1.4651932868210666E-2</v>
      </c>
      <c r="W210" s="174">
        <f t="shared" si="99"/>
        <v>2.6618594239828916E-2</v>
      </c>
      <c r="X210" s="174">
        <f t="shared" si="100"/>
        <v>2.2037506410643358E-2</v>
      </c>
      <c r="Z210" s="33">
        <f t="shared" si="86"/>
        <v>0.49499138331239728</v>
      </c>
      <c r="AA210" s="60" t="str">
        <f t="shared" si="87"/>
        <v>Lab</v>
      </c>
      <c r="AB210" s="33">
        <f t="shared" si="88"/>
        <v>0.2667111499259831</v>
      </c>
      <c r="AC210" s="33">
        <f t="shared" si="89"/>
        <v>0.22828023338641421</v>
      </c>
      <c r="AD210" s="60" t="str">
        <f t="shared" si="90"/>
        <v>Con</v>
      </c>
      <c r="AF210" s="20" t="s">
        <v>2</v>
      </c>
      <c r="AG210" s="151" t="str">
        <f t="shared" si="91"/>
        <v>Lab</v>
      </c>
      <c r="AH210" s="149" t="str">
        <f t="shared" si="92"/>
        <v>Hold</v>
      </c>
      <c r="AI210" s="149" t="str">
        <f t="shared" si="93"/>
        <v/>
      </c>
      <c r="AK210" s="33">
        <v>0.35448603730860101</v>
      </c>
      <c r="AL210" s="33">
        <v>0.42210082276694399</v>
      </c>
      <c r="AM210" s="33">
        <v>6.9736215767758306E-2</v>
      </c>
      <c r="AN210" s="33">
        <v>2.79676709107546E-2</v>
      </c>
      <c r="AO210" s="33">
        <v>0.11466468166435199</v>
      </c>
      <c r="AP210" s="86">
        <f t="shared" si="94"/>
        <v>1.1044571581590112E-2</v>
      </c>
    </row>
    <row r="211" spans="1:42" ht="19.95" customHeight="1">
      <c r="A211" s="132" t="s">
        <v>232</v>
      </c>
      <c r="B211" s="20" t="s">
        <v>207</v>
      </c>
      <c r="C211" s="20" t="s">
        <v>21</v>
      </c>
      <c r="D211" s="170">
        <f>('Eng19'!D211+'Eng19'!AD211+'Eng19'!AS211)+('Eng19'!E211+'Eng19'!AE211+'Eng19'!AT211)</f>
        <v>13553.951896577262</v>
      </c>
      <c r="E211" s="170">
        <f>('Eng19'!F211+'Eng19'!AF211+'Eng19'!AU211)+'Eng19'!G211+'Eng19'!AG211+'Eng19'!AV211</f>
        <v>30210.707236881834</v>
      </c>
      <c r="F211" s="170">
        <f>('Eng19'!H211+'Eng19'!AH211+'Eng19'!AW211)+('Eng19'!I211+'Eng19'!AI211+'Eng19'!AX211)</f>
        <v>3423.7146304421631</v>
      </c>
      <c r="G211" s="170">
        <f>('Eng19'!J211+'Eng19'!AJ211+'Eng19'!AY211)+('Eng19'!AZ211+'Eng19'!AK211+'Eng19'!K211)</f>
        <v>2265.6651472626604</v>
      </c>
      <c r="H211" s="170">
        <f>('Eng19'!L211+'Eng19'!AL211+'Eng19'!BA211)+('Eng19'!BB211+'Eng19'!AM211+'Eng19'!M211)</f>
        <v>4086.214808237839</v>
      </c>
      <c r="I211" s="170">
        <f>('Eng19'!N211+'Eng19'!AN211+'Eng19'!BC211)+('Eng19'!BD211+'Eng19'!AO211+'Eng19'!O211)</f>
        <v>1098.9883665820475</v>
      </c>
      <c r="J211" s="188">
        <f t="shared" si="79"/>
        <v>54639.242085983802</v>
      </c>
      <c r="L211" s="33">
        <f t="shared" si="80"/>
        <v>0.24806258980034712</v>
      </c>
      <c r="M211" s="33">
        <f t="shared" si="81"/>
        <v>0.55291226751169675</v>
      </c>
      <c r="N211" s="33">
        <f t="shared" si="82"/>
        <v>6.2660360937188464E-2</v>
      </c>
      <c r="O211" s="33">
        <f t="shared" si="83"/>
        <v>4.1465896318570179E-2</v>
      </c>
      <c r="P211" s="33">
        <f t="shared" si="84"/>
        <v>7.4785349361316367E-2</v>
      </c>
      <c r="Q211" s="33">
        <f t="shared" si="85"/>
        <v>2.011353607088124E-2</v>
      </c>
      <c r="S211" s="174">
        <f t="shared" si="95"/>
        <v>-0.15037820627580789</v>
      </c>
      <c r="T211" s="174">
        <f t="shared" si="96"/>
        <v>8.5096358802977778E-2</v>
      </c>
      <c r="U211" s="174">
        <f t="shared" si="97"/>
        <v>-7.5815822182656312E-3</v>
      </c>
      <c r="V211" s="174">
        <f t="shared" si="98"/>
        <v>1.7208067064744478E-2</v>
      </c>
      <c r="W211" s="174">
        <f t="shared" si="99"/>
        <v>3.5541826555470765E-2</v>
      </c>
      <c r="X211" s="174">
        <f t="shared" si="100"/>
        <v>2.0113536070880629E-2</v>
      </c>
      <c r="Z211" s="33">
        <f t="shared" si="86"/>
        <v>0.55291226751169675</v>
      </c>
      <c r="AA211" s="60" t="str">
        <f t="shared" si="87"/>
        <v>Lab</v>
      </c>
      <c r="AB211" s="33">
        <f t="shared" si="88"/>
        <v>0.30484967771134963</v>
      </c>
      <c r="AC211" s="33">
        <f t="shared" si="89"/>
        <v>0.24806258980034712</v>
      </c>
      <c r="AD211" s="60" t="str">
        <f t="shared" si="90"/>
        <v>Con</v>
      </c>
      <c r="AF211" s="20" t="s">
        <v>2</v>
      </c>
      <c r="AG211" s="151" t="str">
        <f t="shared" si="91"/>
        <v>Lab</v>
      </c>
      <c r="AH211" s="149" t="str">
        <f t="shared" si="92"/>
        <v>Hold</v>
      </c>
      <c r="AI211" s="149" t="str">
        <f t="shared" si="93"/>
        <v/>
      </c>
      <c r="AK211" s="33">
        <v>0.39844079607615501</v>
      </c>
      <c r="AL211" s="33">
        <v>0.46781590870871897</v>
      </c>
      <c r="AM211" s="33">
        <v>7.0241943155454095E-2</v>
      </c>
      <c r="AN211" s="33">
        <v>2.4257829253825702E-2</v>
      </c>
      <c r="AO211" s="33">
        <v>3.9243522805845601E-2</v>
      </c>
      <c r="AP211" s="86">
        <f t="shared" si="94"/>
        <v>6.106226635438361E-16</v>
      </c>
    </row>
    <row r="212" spans="1:42" ht="19.95" customHeight="1">
      <c r="A212" s="132" t="s">
        <v>233</v>
      </c>
      <c r="B212" s="20" t="s">
        <v>207</v>
      </c>
      <c r="C212" s="20" t="s">
        <v>21</v>
      </c>
      <c r="D212" s="170">
        <f>('Eng19'!D212+'Eng19'!AD212+'Eng19'!AS212)+('Eng19'!E212+'Eng19'!AE212+'Eng19'!AT212)</f>
        <v>9847.3727690680898</v>
      </c>
      <c r="E212" s="170">
        <f>('Eng19'!F212+'Eng19'!AF212+'Eng19'!AU212)+'Eng19'!G212+'Eng19'!AG212+'Eng19'!AV212</f>
        <v>21065.551909737485</v>
      </c>
      <c r="F212" s="170">
        <f>('Eng19'!H212+'Eng19'!AH212+'Eng19'!AW212)+('Eng19'!I212+'Eng19'!AI212+'Eng19'!AX212)</f>
        <v>2154.1421276932233</v>
      </c>
      <c r="G212" s="170">
        <f>('Eng19'!J212+'Eng19'!AJ212+'Eng19'!AY212)+('Eng19'!AZ212+'Eng19'!AK212+'Eng19'!K212)</f>
        <v>1774.7860405853237</v>
      </c>
      <c r="H212" s="170">
        <f>('Eng19'!L212+'Eng19'!AL212+'Eng19'!BA212)+('Eng19'!BB212+'Eng19'!AM212+'Eng19'!M212)</f>
        <v>7785.0469519269427</v>
      </c>
      <c r="I212" s="170">
        <f>('Eng19'!N212+'Eng19'!AN212+'Eng19'!BC212)+('Eng19'!BD212+'Eng19'!AO212+'Eng19'!O212)</f>
        <v>1969.4317334597165</v>
      </c>
      <c r="J212" s="188">
        <f t="shared" si="79"/>
        <v>44596.33153247078</v>
      </c>
      <c r="L212" s="33">
        <f t="shared" si="80"/>
        <v>0.22081127372322487</v>
      </c>
      <c r="M212" s="33">
        <f t="shared" si="81"/>
        <v>0.47236064460592608</v>
      </c>
      <c r="N212" s="33">
        <f t="shared" si="82"/>
        <v>4.8303123904368306E-2</v>
      </c>
      <c r="O212" s="33">
        <f t="shared" si="83"/>
        <v>3.9796682363729727E-2</v>
      </c>
      <c r="P212" s="33">
        <f t="shared" si="84"/>
        <v>0.17456698083470423</v>
      </c>
      <c r="Q212" s="33">
        <f t="shared" si="85"/>
        <v>4.4161294568046808E-2</v>
      </c>
      <c r="S212" s="174">
        <f t="shared" si="95"/>
        <v>-0.11460522234902712</v>
      </c>
      <c r="T212" s="174">
        <f t="shared" si="96"/>
        <v>6.802370618749809E-2</v>
      </c>
      <c r="U212" s="174">
        <f t="shared" si="97"/>
        <v>-9.2641980602123919E-3</v>
      </c>
      <c r="V212" s="174">
        <f t="shared" si="98"/>
        <v>1.3617906144437225E-2</v>
      </c>
      <c r="W212" s="174">
        <f t="shared" si="99"/>
        <v>1.9913213789551243E-2</v>
      </c>
      <c r="X212" s="174">
        <f t="shared" si="100"/>
        <v>2.2314594287753023E-2</v>
      </c>
      <c r="Z212" s="33">
        <f t="shared" si="86"/>
        <v>0.47236064460592608</v>
      </c>
      <c r="AA212" s="60" t="str">
        <f t="shared" si="87"/>
        <v>Lab</v>
      </c>
      <c r="AB212" s="33">
        <f t="shared" si="88"/>
        <v>0.25154937088270124</v>
      </c>
      <c r="AC212" s="33">
        <f t="shared" si="89"/>
        <v>0.22081127372322487</v>
      </c>
      <c r="AD212" s="60" t="str">
        <f t="shared" si="90"/>
        <v>Con</v>
      </c>
      <c r="AF212" s="20" t="s">
        <v>2</v>
      </c>
      <c r="AG212" s="151" t="str">
        <f t="shared" si="91"/>
        <v>Lab</v>
      </c>
      <c r="AH212" s="149" t="str">
        <f t="shared" si="92"/>
        <v>Hold</v>
      </c>
      <c r="AI212" s="149" t="str">
        <f t="shared" si="93"/>
        <v/>
      </c>
      <c r="AK212" s="33">
        <v>0.33541649607225199</v>
      </c>
      <c r="AL212" s="33">
        <v>0.40433693841842799</v>
      </c>
      <c r="AM212" s="33">
        <v>5.7567321964580698E-2</v>
      </c>
      <c r="AN212" s="33">
        <v>2.6178776219292502E-2</v>
      </c>
      <c r="AO212" s="33">
        <v>0.15465376704515299</v>
      </c>
      <c r="AP212" s="86">
        <f t="shared" si="94"/>
        <v>2.1846700280293785E-2</v>
      </c>
    </row>
    <row r="213" spans="1:42" ht="19.95" customHeight="1">
      <c r="A213" s="132" t="s">
        <v>234</v>
      </c>
      <c r="B213" s="20" t="s">
        <v>235</v>
      </c>
      <c r="C213" s="20" t="s">
        <v>21</v>
      </c>
      <c r="D213" s="170">
        <f>('Eng19'!D213+'Eng19'!AD213+'Eng19'!AS213)+('Eng19'!E213+'Eng19'!AE213+'Eng19'!AT213)</f>
        <v>16236.35459432792</v>
      </c>
      <c r="E213" s="170">
        <f>('Eng19'!F213+'Eng19'!AF213+'Eng19'!AU213)+'Eng19'!G213+'Eng19'!AG213+'Eng19'!AV213</f>
        <v>26131.551321812294</v>
      </c>
      <c r="F213" s="170">
        <f>('Eng19'!H213+'Eng19'!AH213+'Eng19'!AW213)+('Eng19'!I213+'Eng19'!AI213+'Eng19'!AX213)</f>
        <v>5516.7966197383612</v>
      </c>
      <c r="G213" s="170">
        <f>('Eng19'!J213+'Eng19'!AJ213+'Eng19'!AY213)+('Eng19'!AZ213+'Eng19'!AK213+'Eng19'!K213)</f>
        <v>2745.266112076094</v>
      </c>
      <c r="H213" s="170">
        <f>('Eng19'!L213+'Eng19'!AL213+'Eng19'!BA213)+('Eng19'!BB213+'Eng19'!AM213+'Eng19'!M213)</f>
        <v>2420.0541356351769</v>
      </c>
      <c r="I213" s="170">
        <f>('Eng19'!N213+'Eng19'!AN213+'Eng19'!BC213)+('Eng19'!BD213+'Eng19'!AO213+'Eng19'!O213)</f>
        <v>1864.3078012987221</v>
      </c>
      <c r="J213" s="188">
        <f t="shared" si="79"/>
        <v>54914.330584888572</v>
      </c>
      <c r="L213" s="33">
        <f t="shared" si="80"/>
        <v>0.29566698567378824</v>
      </c>
      <c r="M213" s="33">
        <f t="shared" si="81"/>
        <v>0.47586032723128968</v>
      </c>
      <c r="N213" s="33">
        <f t="shared" si="82"/>
        <v>0.10046187508760206</v>
      </c>
      <c r="O213" s="33">
        <f t="shared" si="83"/>
        <v>4.9991797821014344E-2</v>
      </c>
      <c r="P213" s="33">
        <f t="shared" si="84"/>
        <v>4.4069628271151719E-2</v>
      </c>
      <c r="Q213" s="33">
        <f t="shared" si="85"/>
        <v>3.3949385915153917E-2</v>
      </c>
      <c r="S213" s="174">
        <f t="shared" si="95"/>
        <v>-0.18524873850704077</v>
      </c>
      <c r="T213" s="174">
        <f t="shared" si="96"/>
        <v>0.10804005362065766</v>
      </c>
      <c r="U213" s="174">
        <f t="shared" si="97"/>
        <v>-9.7454881100769442E-3</v>
      </c>
      <c r="V213" s="174">
        <f t="shared" si="98"/>
        <v>2.1403308038683344E-2</v>
      </c>
      <c r="W213" s="174">
        <f t="shared" si="99"/>
        <v>4.3929791802645599E-2</v>
      </c>
      <c r="X213" s="174">
        <f t="shared" si="100"/>
        <v>2.1621073155131031E-2</v>
      </c>
      <c r="Z213" s="33">
        <f t="shared" si="86"/>
        <v>0.47586032723128968</v>
      </c>
      <c r="AA213" s="60" t="str">
        <f t="shared" si="87"/>
        <v>Lab</v>
      </c>
      <c r="AB213" s="33">
        <f t="shared" si="88"/>
        <v>0.18019334155750144</v>
      </c>
      <c r="AC213" s="33">
        <f t="shared" si="89"/>
        <v>0.29566698567378824</v>
      </c>
      <c r="AD213" s="60" t="str">
        <f t="shared" si="90"/>
        <v>Con</v>
      </c>
      <c r="AF213" s="20" t="s">
        <v>1</v>
      </c>
      <c r="AG213" s="151" t="str">
        <f t="shared" si="91"/>
        <v>Lab</v>
      </c>
      <c r="AH213" s="149" t="str">
        <f t="shared" si="92"/>
        <v>Gain from</v>
      </c>
      <c r="AI213" s="149" t="str">
        <f t="shared" si="93"/>
        <v>Con</v>
      </c>
      <c r="AK213" s="33">
        <v>0.48091572418082901</v>
      </c>
      <c r="AL213" s="33">
        <v>0.36782027361063202</v>
      </c>
      <c r="AM213" s="33">
        <v>0.110207363197679</v>
      </c>
      <c r="AN213" s="33">
        <v>2.8588489782331E-2</v>
      </c>
      <c r="AO213" s="33">
        <v>1.39836468506118E-4</v>
      </c>
      <c r="AP213" s="86">
        <f t="shared" si="94"/>
        <v>1.2328312760022886E-2</v>
      </c>
    </row>
    <row r="214" spans="1:42" ht="19.95" customHeight="1">
      <c r="A214" s="132" t="s">
        <v>236</v>
      </c>
      <c r="B214" s="20" t="s">
        <v>235</v>
      </c>
      <c r="C214" s="20" t="s">
        <v>21</v>
      </c>
      <c r="D214" s="170">
        <f>('Eng19'!D214+'Eng19'!AD214+'Eng19'!AS214)+('Eng19'!E214+'Eng19'!AE214+'Eng19'!AT214)</f>
        <v>9531.30064742377</v>
      </c>
      <c r="E214" s="170">
        <f>('Eng19'!F214+'Eng19'!AF214+'Eng19'!AU214)+'Eng19'!G214+'Eng19'!AG214+'Eng19'!AV214</f>
        <v>23830.325068440845</v>
      </c>
      <c r="F214" s="170">
        <f>('Eng19'!H214+'Eng19'!AH214+'Eng19'!AW214)+('Eng19'!I214+'Eng19'!AI214+'Eng19'!AX214)</f>
        <v>1341.878404062435</v>
      </c>
      <c r="G214" s="170">
        <f>('Eng19'!J214+'Eng19'!AJ214+'Eng19'!AY214)+('Eng19'!AZ214+'Eng19'!AK214+'Eng19'!K214)</f>
        <v>1924.9700400512656</v>
      </c>
      <c r="H214" s="170">
        <f>('Eng19'!L214+'Eng19'!AL214+'Eng19'!BA214)+('Eng19'!BB214+'Eng19'!AM214+'Eng19'!M214)</f>
        <v>4552.3936448383311</v>
      </c>
      <c r="I214" s="170">
        <f>('Eng19'!N214+'Eng19'!AN214+'Eng19'!BC214)+('Eng19'!BD214+'Eng19'!AO214+'Eng19'!O214)</f>
        <v>942.66188171027693</v>
      </c>
      <c r="J214" s="188">
        <f t="shared" si="79"/>
        <v>42123.529686526934</v>
      </c>
      <c r="L214" s="33">
        <f t="shared" si="80"/>
        <v>0.22627022755104789</v>
      </c>
      <c r="M214" s="33">
        <f t="shared" si="81"/>
        <v>0.56572479195785186</v>
      </c>
      <c r="N214" s="33">
        <f t="shared" si="82"/>
        <v>3.1855792096445096E-2</v>
      </c>
      <c r="O214" s="33">
        <f t="shared" si="83"/>
        <v>4.5698213192874024E-2</v>
      </c>
      <c r="P214" s="33">
        <f t="shared" si="84"/>
        <v>0.10807246398191551</v>
      </c>
      <c r="Q214" s="33">
        <f t="shared" si="85"/>
        <v>2.2378511219865418E-2</v>
      </c>
      <c r="S214" s="174">
        <f t="shared" si="95"/>
        <v>-0.13007280502767612</v>
      </c>
      <c r="T214" s="174">
        <f t="shared" si="96"/>
        <v>7.0481017331061879E-2</v>
      </c>
      <c r="U214" s="174">
        <f t="shared" si="97"/>
        <v>-4.6265992379788054E-3</v>
      </c>
      <c r="V214" s="174">
        <f t="shared" si="98"/>
        <v>1.4589960752700425E-2</v>
      </c>
      <c r="W214" s="174">
        <f t="shared" si="99"/>
        <v>2.9313122212434109E-2</v>
      </c>
      <c r="X214" s="174">
        <f t="shared" si="100"/>
        <v>2.0315303969458267E-2</v>
      </c>
      <c r="Z214" s="33">
        <f t="shared" si="86"/>
        <v>0.56572479195785186</v>
      </c>
      <c r="AA214" s="60" t="str">
        <f t="shared" si="87"/>
        <v>Lab</v>
      </c>
      <c r="AB214" s="33">
        <f t="shared" si="88"/>
        <v>0.33945456440680399</v>
      </c>
      <c r="AC214" s="33">
        <f t="shared" si="89"/>
        <v>0.22627022755104789</v>
      </c>
      <c r="AD214" s="60" t="str">
        <f t="shared" si="90"/>
        <v>Con</v>
      </c>
      <c r="AF214" s="20" t="s">
        <v>2</v>
      </c>
      <c r="AG214" s="151" t="str">
        <f t="shared" si="91"/>
        <v>Lab</v>
      </c>
      <c r="AH214" s="149" t="str">
        <f t="shared" si="92"/>
        <v>Hold</v>
      </c>
      <c r="AI214" s="149" t="str">
        <f t="shared" si="93"/>
        <v/>
      </c>
      <c r="AK214" s="33">
        <v>0.35634303257872402</v>
      </c>
      <c r="AL214" s="33">
        <v>0.49524377462678998</v>
      </c>
      <c r="AM214" s="33">
        <v>3.6482391334423901E-2</v>
      </c>
      <c r="AN214" s="33">
        <v>3.1108252440173598E-2</v>
      </c>
      <c r="AO214" s="33">
        <v>7.8759341769481406E-2</v>
      </c>
      <c r="AP214" s="86">
        <f t="shared" si="94"/>
        <v>2.0632072504071508E-3</v>
      </c>
    </row>
    <row r="215" spans="1:42" ht="19.95" customHeight="1">
      <c r="A215" s="132" t="s">
        <v>237</v>
      </c>
      <c r="B215" s="20" t="s">
        <v>235</v>
      </c>
      <c r="C215" s="20" t="s">
        <v>21</v>
      </c>
      <c r="D215" s="170">
        <f>('Eng19'!D215+'Eng19'!AD215+'Eng19'!AS215)+('Eng19'!E215+'Eng19'!AE215+'Eng19'!AT215)</f>
        <v>17395.318612854036</v>
      </c>
      <c r="E215" s="170">
        <f>('Eng19'!F215+'Eng19'!AF215+'Eng19'!AU215)+'Eng19'!G215+'Eng19'!AG215+'Eng19'!AV215</f>
        <v>26082.330677655773</v>
      </c>
      <c r="F215" s="170">
        <f>('Eng19'!H215+'Eng19'!AH215+'Eng19'!AW215)+('Eng19'!I215+'Eng19'!AI215+'Eng19'!AX215)</f>
        <v>2016.8827537380382</v>
      </c>
      <c r="G215" s="170">
        <f>('Eng19'!J215+'Eng19'!AJ215+'Eng19'!AY215)+('Eng19'!AZ215+'Eng19'!AK215+'Eng19'!K215)</f>
        <v>2009.0362902058614</v>
      </c>
      <c r="H215" s="170">
        <f>('Eng19'!L215+'Eng19'!AL215+'Eng19'!BA215)+('Eng19'!BB215+'Eng19'!AM215+'Eng19'!M215)</f>
        <v>3854.5549098311667</v>
      </c>
      <c r="I215" s="170">
        <f>('Eng19'!N215+'Eng19'!AN215+'Eng19'!BC215)+('Eng19'!BD215+'Eng19'!AO215+'Eng19'!O215)</f>
        <v>1307.858619557403</v>
      </c>
      <c r="J215" s="188">
        <f t="shared" si="79"/>
        <v>52665.98186384228</v>
      </c>
      <c r="L215" s="33">
        <f t="shared" si="80"/>
        <v>0.33029515442864565</v>
      </c>
      <c r="M215" s="33">
        <f t="shared" si="81"/>
        <v>0.49524056619862511</v>
      </c>
      <c r="N215" s="33">
        <f t="shared" si="82"/>
        <v>3.8295740103209297E-2</v>
      </c>
      <c r="O215" s="33">
        <f t="shared" si="83"/>
        <v>3.8146754681225477E-2</v>
      </c>
      <c r="P215" s="33">
        <f t="shared" si="84"/>
        <v>7.318870309484353E-2</v>
      </c>
      <c r="Q215" s="33">
        <f t="shared" si="85"/>
        <v>2.4833081493450912E-2</v>
      </c>
      <c r="S215" s="174">
        <f t="shared" si="95"/>
        <v>-0.20554890362034339</v>
      </c>
      <c r="T215" s="174">
        <f t="shared" si="96"/>
        <v>0.11504912923734611</v>
      </c>
      <c r="U215" s="174">
        <f t="shared" si="97"/>
        <v>-4.3249037332102058E-3</v>
      </c>
      <c r="V215" s="174">
        <f t="shared" si="98"/>
        <v>2.2906666202219178E-2</v>
      </c>
      <c r="W215" s="174">
        <f t="shared" si="99"/>
        <v>4.7084930420537033E-2</v>
      </c>
      <c r="X215" s="174">
        <f t="shared" si="100"/>
        <v>2.4833081493450912E-2</v>
      </c>
      <c r="Z215" s="33">
        <f t="shared" si="86"/>
        <v>0.49524056619862511</v>
      </c>
      <c r="AA215" s="60" t="str">
        <f t="shared" si="87"/>
        <v>Lab</v>
      </c>
      <c r="AB215" s="33">
        <f t="shared" si="88"/>
        <v>0.16494541176997946</v>
      </c>
      <c r="AC215" s="33">
        <f t="shared" si="89"/>
        <v>0.33029515442864565</v>
      </c>
      <c r="AD215" s="60" t="str">
        <f t="shared" si="90"/>
        <v>Con</v>
      </c>
      <c r="AF215" s="20" t="s">
        <v>1</v>
      </c>
      <c r="AG215" s="151" t="str">
        <f t="shared" si="91"/>
        <v>Lab</v>
      </c>
      <c r="AH215" s="149" t="str">
        <f t="shared" si="92"/>
        <v>Gain from</v>
      </c>
      <c r="AI215" s="149" t="str">
        <f t="shared" si="93"/>
        <v>Con</v>
      </c>
      <c r="AK215" s="33">
        <v>0.53584405804898905</v>
      </c>
      <c r="AL215" s="33">
        <v>0.38019143696127899</v>
      </c>
      <c r="AM215" s="33">
        <v>4.2620643836419503E-2</v>
      </c>
      <c r="AN215" s="33">
        <v>1.52400884790063E-2</v>
      </c>
      <c r="AO215" s="33">
        <v>2.61037726743065E-2</v>
      </c>
      <c r="AP215" s="86">
        <f t="shared" si="94"/>
        <v>0</v>
      </c>
    </row>
    <row r="216" spans="1:42" ht="19.95" customHeight="1">
      <c r="A216" s="132" t="s">
        <v>238</v>
      </c>
      <c r="B216" s="20" t="s">
        <v>235</v>
      </c>
      <c r="C216" s="20" t="s">
        <v>21</v>
      </c>
      <c r="D216" s="170">
        <f>('Eng19'!D216+'Eng19'!AD216+'Eng19'!AS216)+('Eng19'!E216+'Eng19'!AE216+'Eng19'!AT216)</f>
        <v>5470.3675457975405</v>
      </c>
      <c r="E216" s="170">
        <f>('Eng19'!F216+'Eng19'!AF216+'Eng19'!AU216)+'Eng19'!G216+'Eng19'!AG216+'Eng19'!AV216</f>
        <v>33091.624799194447</v>
      </c>
      <c r="F216" s="170">
        <f>('Eng19'!H216+'Eng19'!AH216+'Eng19'!AW216)+('Eng19'!I216+'Eng19'!AI216+'Eng19'!AX216)</f>
        <v>1835.0083948368042</v>
      </c>
      <c r="G216" s="170">
        <f>('Eng19'!J216+'Eng19'!AJ216+'Eng19'!AY216)+('Eng19'!AZ216+'Eng19'!AK216+'Eng19'!K216)</f>
        <v>1970.7464892409257</v>
      </c>
      <c r="H216" s="170">
        <f>('Eng19'!L216+'Eng19'!AL216+'Eng19'!BA216)+('Eng19'!BB216+'Eng19'!AM216+'Eng19'!M216)</f>
        <v>2570.252654251356</v>
      </c>
      <c r="I216" s="170">
        <f>('Eng19'!N216+'Eng19'!AN216+'Eng19'!BC216)+('Eng19'!BD216+'Eng19'!AO216+'Eng19'!O216)</f>
        <v>7785.9027935702507</v>
      </c>
      <c r="J216" s="188">
        <f t="shared" si="79"/>
        <v>52723.902676891332</v>
      </c>
      <c r="L216" s="33">
        <f t="shared" si="80"/>
        <v>0.10375498148006369</v>
      </c>
      <c r="M216" s="33">
        <f t="shared" si="81"/>
        <v>0.62763989612055726</v>
      </c>
      <c r="N216" s="33">
        <f t="shared" si="82"/>
        <v>3.4804107846156861E-2</v>
      </c>
      <c r="O216" s="33">
        <f t="shared" si="83"/>
        <v>3.7378615564903843E-2</v>
      </c>
      <c r="P216" s="33">
        <f t="shared" si="84"/>
        <v>4.8749286827317641E-2</v>
      </c>
      <c r="Q216" s="33">
        <f t="shared" si="85"/>
        <v>0.14767311216100054</v>
      </c>
      <c r="S216" s="174">
        <f t="shared" si="95"/>
        <v>-5.6175255198007298E-2</v>
      </c>
      <c r="T216" s="174">
        <f t="shared" si="96"/>
        <v>3.1687322169905219E-2</v>
      </c>
      <c r="U216" s="174">
        <f t="shared" si="97"/>
        <v>-4.0986736551767364E-3</v>
      </c>
      <c r="V216" s="174">
        <f t="shared" si="98"/>
        <v>6.9392072140889438E-3</v>
      </c>
      <c r="W216" s="174">
        <f t="shared" si="99"/>
        <v>1.4772384163389239E-2</v>
      </c>
      <c r="X216" s="174">
        <f t="shared" si="100"/>
        <v>6.8750153058005359E-3</v>
      </c>
      <c r="Z216" s="33">
        <f t="shared" si="86"/>
        <v>0.62763989612055726</v>
      </c>
      <c r="AA216" s="60" t="str">
        <f t="shared" si="87"/>
        <v>Lab</v>
      </c>
      <c r="AB216" s="33">
        <f t="shared" si="88"/>
        <v>0.47996678395955672</v>
      </c>
      <c r="AC216" s="33">
        <f t="shared" si="89"/>
        <v>0.14767311216100054</v>
      </c>
      <c r="AD216" s="60" t="str">
        <f t="shared" si="90"/>
        <v>Oth</v>
      </c>
      <c r="AF216" s="20" t="s">
        <v>2</v>
      </c>
      <c r="AG216" s="151" t="str">
        <f t="shared" si="91"/>
        <v>Lab</v>
      </c>
      <c r="AH216" s="149" t="str">
        <f t="shared" si="92"/>
        <v>Hold</v>
      </c>
      <c r="AI216" s="149" t="str">
        <f t="shared" si="93"/>
        <v/>
      </c>
      <c r="AK216" s="33">
        <v>0.15993023667807099</v>
      </c>
      <c r="AL216" s="33">
        <v>0.59595257395065204</v>
      </c>
      <c r="AM216" s="33">
        <v>3.8902781501333597E-2</v>
      </c>
      <c r="AN216" s="33">
        <v>3.0439408350814899E-2</v>
      </c>
      <c r="AO216" s="33">
        <v>3.3976902663928402E-2</v>
      </c>
      <c r="AP216" s="86">
        <f t="shared" si="94"/>
        <v>0.14079809685520001</v>
      </c>
    </row>
    <row r="217" spans="1:42" ht="19.95" customHeight="1">
      <c r="A217" s="132" t="s">
        <v>239</v>
      </c>
      <c r="B217" s="20" t="s">
        <v>235</v>
      </c>
      <c r="C217" s="20" t="s">
        <v>21</v>
      </c>
      <c r="D217" s="170">
        <f>('Eng19'!D217+'Eng19'!AD217+'Eng19'!AS217)+('Eng19'!E217+'Eng19'!AE217+'Eng19'!AT217)</f>
        <v>7060.3532388677568</v>
      </c>
      <c r="E217" s="170">
        <f>('Eng19'!F217+'Eng19'!AF217+'Eng19'!AU217)+'Eng19'!G217+'Eng19'!AG217+'Eng19'!AV217</f>
        <v>31263.180221055598</v>
      </c>
      <c r="F217" s="170">
        <f>('Eng19'!H217+'Eng19'!AH217+'Eng19'!AW217)+('Eng19'!I217+'Eng19'!AI217+'Eng19'!AX217)</f>
        <v>1000.6851442128893</v>
      </c>
      <c r="G217" s="170">
        <f>('Eng19'!J217+'Eng19'!AJ217+'Eng19'!AY217)+('Eng19'!AZ217+'Eng19'!AK217+'Eng19'!K217)</f>
        <v>1207.0140250895695</v>
      </c>
      <c r="H217" s="170">
        <f>('Eng19'!L217+'Eng19'!AL217+'Eng19'!BA217)+('Eng19'!BB217+'Eng19'!AM217+'Eng19'!M217)</f>
        <v>3675.7147505357912</v>
      </c>
      <c r="I217" s="170">
        <f>('Eng19'!N217+'Eng19'!AN217+'Eng19'!BC217)+('Eng19'!BD217+'Eng19'!AO217+'Eng19'!O217)</f>
        <v>960.75445545014213</v>
      </c>
      <c r="J217" s="188">
        <f t="shared" si="79"/>
        <v>45167.701835211752</v>
      </c>
      <c r="L217" s="33">
        <f t="shared" si="80"/>
        <v>0.15631420134295299</v>
      </c>
      <c r="M217" s="33">
        <f t="shared" si="81"/>
        <v>0.6921578683616687</v>
      </c>
      <c r="N217" s="33">
        <f t="shared" si="82"/>
        <v>2.2154882882103537E-2</v>
      </c>
      <c r="O217" s="33">
        <f t="shared" si="83"/>
        <v>2.6722945291597897E-2</v>
      </c>
      <c r="P217" s="33">
        <f t="shared" si="84"/>
        <v>8.1379273268012156E-2</v>
      </c>
      <c r="Q217" s="33">
        <f t="shared" si="85"/>
        <v>2.127082885366461E-2</v>
      </c>
      <c r="S217" s="174">
        <f t="shared" si="95"/>
        <v>-8.5032605018483004E-2</v>
      </c>
      <c r="T217" s="174">
        <f t="shared" si="96"/>
        <v>4.2754880721165733E-2</v>
      </c>
      <c r="U217" s="174">
        <f t="shared" si="97"/>
        <v>-2.9740282857669623E-3</v>
      </c>
      <c r="V217" s="174">
        <f t="shared" si="98"/>
        <v>1.0452064345042797E-2</v>
      </c>
      <c r="W217" s="174">
        <f t="shared" si="99"/>
        <v>2.0547609177819059E-2</v>
      </c>
      <c r="X217" s="174">
        <f t="shared" si="100"/>
        <v>1.4252079060222279E-2</v>
      </c>
      <c r="Z217" s="33">
        <f t="shared" si="86"/>
        <v>0.6921578683616687</v>
      </c>
      <c r="AA217" s="60" t="str">
        <f t="shared" si="87"/>
        <v>Lab</v>
      </c>
      <c r="AB217" s="33">
        <f t="shared" si="88"/>
        <v>0.53584366701871566</v>
      </c>
      <c r="AC217" s="33">
        <f t="shared" si="89"/>
        <v>0.15631420134295299</v>
      </c>
      <c r="AD217" s="60" t="str">
        <f t="shared" si="90"/>
        <v>Con</v>
      </c>
      <c r="AF217" s="20" t="s">
        <v>2</v>
      </c>
      <c r="AG217" s="151" t="str">
        <f t="shared" si="91"/>
        <v>Lab</v>
      </c>
      <c r="AH217" s="149" t="str">
        <f t="shared" si="92"/>
        <v>Hold</v>
      </c>
      <c r="AI217" s="149" t="str">
        <f t="shared" si="93"/>
        <v/>
      </c>
      <c r="AK217" s="33">
        <v>0.24134680636143599</v>
      </c>
      <c r="AL217" s="33">
        <v>0.64940298764050297</v>
      </c>
      <c r="AM217" s="33">
        <v>2.5128911167870499E-2</v>
      </c>
      <c r="AN217" s="33">
        <v>1.62708809465551E-2</v>
      </c>
      <c r="AO217" s="33">
        <v>6.0831664090193097E-2</v>
      </c>
      <c r="AP217" s="86">
        <f t="shared" si="94"/>
        <v>7.0187497934423304E-3</v>
      </c>
    </row>
    <row r="218" spans="1:42" ht="19.95" customHeight="1">
      <c r="A218" s="132" t="s">
        <v>240</v>
      </c>
      <c r="B218" s="20" t="s">
        <v>235</v>
      </c>
      <c r="C218" s="20" t="s">
        <v>21</v>
      </c>
      <c r="D218" s="170">
        <f>('Eng19'!D218+'Eng19'!AD218+'Eng19'!AS218)+('Eng19'!E218+'Eng19'!AE218+'Eng19'!AT218)</f>
        <v>17698.30923033959</v>
      </c>
      <c r="E218" s="170">
        <f>('Eng19'!F218+'Eng19'!AF218+'Eng19'!AU218)+'Eng19'!G218+'Eng19'!AG218+'Eng19'!AV218</f>
        <v>21913.974760278357</v>
      </c>
      <c r="F218" s="170">
        <f>('Eng19'!H218+'Eng19'!AH218+'Eng19'!AW218)+('Eng19'!I218+'Eng19'!AI218+'Eng19'!AX218)</f>
        <v>1856.1719430042306</v>
      </c>
      <c r="G218" s="170">
        <f>('Eng19'!J218+'Eng19'!AJ218+'Eng19'!AY218)+('Eng19'!AZ218+'Eng19'!AK218+'Eng19'!K218)</f>
        <v>2191.3708484919043</v>
      </c>
      <c r="H218" s="170">
        <f>('Eng19'!L218+'Eng19'!AL218+'Eng19'!BA218)+('Eng19'!BB218+'Eng19'!AM218+'Eng19'!M218)</f>
        <v>3634.7687388865115</v>
      </c>
      <c r="I218" s="170">
        <f>('Eng19'!N218+'Eng19'!AN218+'Eng19'!BC218)+('Eng19'!BD218+'Eng19'!AO218+'Eng19'!O218)</f>
        <v>1684.5653371765284</v>
      </c>
      <c r="J218" s="188">
        <f t="shared" si="79"/>
        <v>48979.160858177114</v>
      </c>
      <c r="L218" s="33">
        <f t="shared" si="80"/>
        <v>0.36134365963488818</v>
      </c>
      <c r="M218" s="33">
        <f t="shared" si="81"/>
        <v>0.44741425488549996</v>
      </c>
      <c r="N218" s="33">
        <f t="shared" si="82"/>
        <v>3.7897177299115382E-2</v>
      </c>
      <c r="O218" s="33">
        <f t="shared" si="83"/>
        <v>4.474088183824107E-2</v>
      </c>
      <c r="P218" s="33">
        <f t="shared" si="84"/>
        <v>7.4210514741386874E-2</v>
      </c>
      <c r="Q218" s="33">
        <f t="shared" si="85"/>
        <v>3.439351160086869E-2</v>
      </c>
      <c r="S218" s="174">
        <f t="shared" si="95"/>
        <v>-0.22582938875694786</v>
      </c>
      <c r="T218" s="174">
        <f t="shared" si="96"/>
        <v>0.12677197864459094</v>
      </c>
      <c r="U218" s="174">
        <f t="shared" si="97"/>
        <v>-4.1998190653890211E-3</v>
      </c>
      <c r="V218" s="174">
        <f t="shared" si="98"/>
        <v>2.5010397715103268E-2</v>
      </c>
      <c r="W218" s="174">
        <f t="shared" si="99"/>
        <v>5.1551062240662374E-2</v>
      </c>
      <c r="X218" s="174">
        <f t="shared" si="100"/>
        <v>2.6695769221980484E-2</v>
      </c>
      <c r="Z218" s="33">
        <f t="shared" si="86"/>
        <v>0.44741425488549996</v>
      </c>
      <c r="AA218" s="60" t="str">
        <f t="shared" si="87"/>
        <v>Lab</v>
      </c>
      <c r="AB218" s="33">
        <f t="shared" si="88"/>
        <v>8.6070595250611781E-2</v>
      </c>
      <c r="AC218" s="33">
        <f t="shared" si="89"/>
        <v>0.36134365963488818</v>
      </c>
      <c r="AD218" s="60" t="str">
        <f t="shared" si="90"/>
        <v>Con</v>
      </c>
      <c r="AF218" s="20" t="s">
        <v>1</v>
      </c>
      <c r="AG218" s="151" t="str">
        <f t="shared" si="91"/>
        <v>Lab</v>
      </c>
      <c r="AH218" s="149" t="str">
        <f t="shared" si="92"/>
        <v>Gain from</v>
      </c>
      <c r="AI218" s="149" t="str">
        <f t="shared" si="93"/>
        <v>Con</v>
      </c>
      <c r="AK218" s="33">
        <v>0.58717304839183604</v>
      </c>
      <c r="AL218" s="33">
        <v>0.32064227624090902</v>
      </c>
      <c r="AM218" s="33">
        <v>4.2096996364504403E-2</v>
      </c>
      <c r="AN218" s="33">
        <v>1.9730484123137802E-2</v>
      </c>
      <c r="AO218" s="33">
        <v>2.26594525007245E-2</v>
      </c>
      <c r="AP218" s="86">
        <f t="shared" si="94"/>
        <v>7.697742378888206E-3</v>
      </c>
    </row>
    <row r="219" spans="1:42" ht="19.95" customHeight="1">
      <c r="A219" s="132" t="s">
        <v>241</v>
      </c>
      <c r="B219" s="20" t="s">
        <v>235</v>
      </c>
      <c r="C219" s="20" t="s">
        <v>21</v>
      </c>
      <c r="D219" s="170">
        <f>('Eng19'!D219+'Eng19'!AD219+'Eng19'!AS219)+('Eng19'!E219+'Eng19'!AE219+'Eng19'!AT219)</f>
        <v>13036.919770036369</v>
      </c>
      <c r="E219" s="170">
        <f>('Eng19'!F219+'Eng19'!AF219+'Eng19'!AU219)+'Eng19'!G219+'Eng19'!AG219+'Eng19'!AV219</f>
        <v>23708.321944933101</v>
      </c>
      <c r="F219" s="170">
        <f>('Eng19'!H219+'Eng19'!AH219+'Eng19'!AW219)+('Eng19'!I219+'Eng19'!AI219+'Eng19'!AX219)</f>
        <v>1141.7395118061638</v>
      </c>
      <c r="G219" s="170">
        <f>('Eng19'!J219+'Eng19'!AJ219+'Eng19'!AY219)+('Eng19'!AZ219+'Eng19'!AK219+'Eng19'!K219)</f>
        <v>1692.1726651690497</v>
      </c>
      <c r="H219" s="170">
        <f>('Eng19'!L219+'Eng19'!AL219+'Eng19'!BA219)+('Eng19'!BB219+'Eng19'!AM219+'Eng19'!M219)</f>
        <v>3874.2163988152506</v>
      </c>
      <c r="I219" s="170">
        <f>('Eng19'!N219+'Eng19'!AN219+'Eng19'!BC219)+('Eng19'!BD219+'Eng19'!AO219+'Eng19'!O219)</f>
        <v>1529.6998334057728</v>
      </c>
      <c r="J219" s="188">
        <f t="shared" si="79"/>
        <v>44983.070124165701</v>
      </c>
      <c r="L219" s="33">
        <f t="shared" si="80"/>
        <v>0.28981836353212154</v>
      </c>
      <c r="M219" s="33">
        <f t="shared" si="81"/>
        <v>0.52704988520106744</v>
      </c>
      <c r="N219" s="33">
        <f t="shared" si="82"/>
        <v>2.5381538179911851E-2</v>
      </c>
      <c r="O219" s="33">
        <f t="shared" si="83"/>
        <v>3.761798962361141E-2</v>
      </c>
      <c r="P219" s="33">
        <f t="shared" si="84"/>
        <v>8.6126100066566E-2</v>
      </c>
      <c r="Q219" s="33">
        <f t="shared" si="85"/>
        <v>3.4006123396721891E-2</v>
      </c>
      <c r="S219" s="174">
        <f t="shared" si="95"/>
        <v>-0.17743651612389044</v>
      </c>
      <c r="T219" s="174">
        <f t="shared" si="96"/>
        <v>9.7839466656132412E-2</v>
      </c>
      <c r="U219" s="174">
        <f t="shared" si="97"/>
        <v>-3.1732043665560483E-3</v>
      </c>
      <c r="V219" s="174">
        <f t="shared" si="98"/>
        <v>1.9758383552812009E-2</v>
      </c>
      <c r="W219" s="174">
        <f t="shared" si="99"/>
        <v>4.0320794494695202E-2</v>
      </c>
      <c r="X219" s="174">
        <f t="shared" si="100"/>
        <v>2.2691075786807027E-2</v>
      </c>
      <c r="Z219" s="33">
        <f t="shared" si="86"/>
        <v>0.52704988520106744</v>
      </c>
      <c r="AA219" s="60" t="str">
        <f t="shared" si="87"/>
        <v>Lab</v>
      </c>
      <c r="AB219" s="33">
        <f t="shared" si="88"/>
        <v>0.2372315216689459</v>
      </c>
      <c r="AC219" s="33">
        <f t="shared" si="89"/>
        <v>0.28981836353212154</v>
      </c>
      <c r="AD219" s="60" t="str">
        <f t="shared" si="90"/>
        <v>Con</v>
      </c>
      <c r="AF219" s="20" t="s">
        <v>1</v>
      </c>
      <c r="AG219" s="151" t="str">
        <f t="shared" si="91"/>
        <v>Lab</v>
      </c>
      <c r="AH219" s="149" t="str">
        <f t="shared" si="92"/>
        <v>Gain from</v>
      </c>
      <c r="AI219" s="149" t="str">
        <f t="shared" si="93"/>
        <v>Con</v>
      </c>
      <c r="AK219" s="33">
        <v>0.46725487965601198</v>
      </c>
      <c r="AL219" s="33">
        <v>0.42921041854493502</v>
      </c>
      <c r="AM219" s="33">
        <v>2.85547425464679E-2</v>
      </c>
      <c r="AN219" s="33">
        <v>1.7859606070799401E-2</v>
      </c>
      <c r="AO219" s="33">
        <v>4.5805305571870798E-2</v>
      </c>
      <c r="AP219" s="86">
        <f t="shared" si="94"/>
        <v>1.1315047609914863E-2</v>
      </c>
    </row>
    <row r="220" spans="1:42" ht="19.95" customHeight="1">
      <c r="A220" s="132" t="s">
        <v>242</v>
      </c>
      <c r="B220" s="20" t="s">
        <v>235</v>
      </c>
      <c r="C220" s="20" t="s">
        <v>21</v>
      </c>
      <c r="D220" s="170">
        <f>('Eng19'!D220+'Eng19'!AD220+'Eng19'!AS220)+('Eng19'!E220+'Eng19'!AE220+'Eng19'!AT220)</f>
        <v>14697.465738893625</v>
      </c>
      <c r="E220" s="170">
        <f>('Eng19'!F220+'Eng19'!AF220+'Eng19'!AU220)+'Eng19'!G220+'Eng19'!AG220+'Eng19'!AV220</f>
        <v>27190.42111157153</v>
      </c>
      <c r="F220" s="170">
        <f>('Eng19'!H220+'Eng19'!AH220+'Eng19'!AW220)+('Eng19'!I220+'Eng19'!AI220+'Eng19'!AX220)</f>
        <v>1948.6328002549462</v>
      </c>
      <c r="G220" s="170">
        <f>('Eng19'!J220+'Eng19'!AJ220+'Eng19'!AY220)+('Eng19'!AZ220+'Eng19'!AK220+'Eng19'!K220)</f>
        <v>1869.2588204893102</v>
      </c>
      <c r="H220" s="170">
        <f>('Eng19'!L220+'Eng19'!AL220+'Eng19'!BA220)+('Eng19'!BB220+'Eng19'!AM220+'Eng19'!M220)</f>
        <v>4447.0375818170924</v>
      </c>
      <c r="I220" s="170">
        <f>('Eng19'!N220+'Eng19'!AN220+'Eng19'!BC220)+('Eng19'!BD220+'Eng19'!AO220+'Eng19'!O220)</f>
        <v>1175.9020929659373</v>
      </c>
      <c r="J220" s="188">
        <f t="shared" si="79"/>
        <v>51328.718145992447</v>
      </c>
      <c r="L220" s="33">
        <f t="shared" si="80"/>
        <v>0.28634001139654697</v>
      </c>
      <c r="M220" s="33">
        <f t="shared" si="81"/>
        <v>0.52973115428744555</v>
      </c>
      <c r="N220" s="33">
        <f t="shared" si="82"/>
        <v>3.7963792407839203E-2</v>
      </c>
      <c r="O220" s="33">
        <f t="shared" si="83"/>
        <v>3.64174070190618E-2</v>
      </c>
      <c r="P220" s="33">
        <f t="shared" si="84"/>
        <v>8.6638391575814183E-2</v>
      </c>
      <c r="Q220" s="33">
        <f t="shared" si="85"/>
        <v>2.2909243313292197E-2</v>
      </c>
      <c r="S220" s="174">
        <f t="shared" si="95"/>
        <v>-0.17504004953233004</v>
      </c>
      <c r="T220" s="174">
        <f t="shared" si="96"/>
        <v>9.715444497444653E-2</v>
      </c>
      <c r="U220" s="174">
        <f t="shared" si="97"/>
        <v>-4.7640952469550982E-3</v>
      </c>
      <c r="V220" s="174">
        <f t="shared" si="98"/>
        <v>1.96740593547617E-2</v>
      </c>
      <c r="W220" s="174">
        <f t="shared" si="99"/>
        <v>4.0066397136784282E-2</v>
      </c>
      <c r="X220" s="174">
        <f t="shared" si="100"/>
        <v>2.2909243313292197E-2</v>
      </c>
      <c r="Z220" s="33">
        <f t="shared" si="86"/>
        <v>0.52973115428744555</v>
      </c>
      <c r="AA220" s="60" t="str">
        <f t="shared" si="87"/>
        <v>Lab</v>
      </c>
      <c r="AB220" s="33">
        <f t="shared" si="88"/>
        <v>0.24339114289089858</v>
      </c>
      <c r="AC220" s="33">
        <f t="shared" si="89"/>
        <v>0.28634001139654697</v>
      </c>
      <c r="AD220" s="60" t="str">
        <f t="shared" si="90"/>
        <v>Con</v>
      </c>
      <c r="AF220" s="20" t="s">
        <v>1</v>
      </c>
      <c r="AG220" s="151" t="str">
        <f t="shared" si="91"/>
        <v>Lab</v>
      </c>
      <c r="AH220" s="149" t="str">
        <f t="shared" si="92"/>
        <v>Gain from</v>
      </c>
      <c r="AI220" s="149" t="str">
        <f t="shared" si="93"/>
        <v>Con</v>
      </c>
      <c r="AK220" s="33">
        <v>0.46138006092887701</v>
      </c>
      <c r="AL220" s="33">
        <v>0.43257670931299902</v>
      </c>
      <c r="AM220" s="33">
        <v>4.2727887654794301E-2</v>
      </c>
      <c r="AN220" s="33">
        <v>1.67433476643001E-2</v>
      </c>
      <c r="AO220" s="33">
        <v>4.6571994439029901E-2</v>
      </c>
      <c r="AP220" s="86">
        <f t="shared" si="94"/>
        <v>0</v>
      </c>
    </row>
    <row r="221" spans="1:42" ht="19.95" customHeight="1">
      <c r="A221" s="132" t="s">
        <v>243</v>
      </c>
      <c r="B221" s="20" t="s">
        <v>235</v>
      </c>
      <c r="C221" s="20" t="s">
        <v>21</v>
      </c>
      <c r="D221" s="170">
        <f>('Eng19'!D221+'Eng19'!AD221+'Eng19'!AS221)+('Eng19'!E221+'Eng19'!AE221+'Eng19'!AT221)</f>
        <v>8464.5664989061079</v>
      </c>
      <c r="E221" s="170">
        <f>('Eng19'!F221+'Eng19'!AF221+'Eng19'!AU221)+'Eng19'!G221+'Eng19'!AG221+'Eng19'!AV221</f>
        <v>27483.476488892069</v>
      </c>
      <c r="F221" s="170">
        <f>('Eng19'!H221+'Eng19'!AH221+'Eng19'!AW221)+('Eng19'!I221+'Eng19'!AI221+'Eng19'!AX221)</f>
        <v>1341.6379353799698</v>
      </c>
      <c r="G221" s="170">
        <f>('Eng19'!J221+'Eng19'!AJ221+'Eng19'!AY221)+('Eng19'!AZ221+'Eng19'!AK221+'Eng19'!K221)</f>
        <v>1519.9442483029115</v>
      </c>
      <c r="H221" s="170">
        <f>('Eng19'!L221+'Eng19'!AL221+'Eng19'!BA221)+('Eng19'!BB221+'Eng19'!AM221+'Eng19'!M221)</f>
        <v>4774.7054874967889</v>
      </c>
      <c r="I221" s="170">
        <f>('Eng19'!N221+'Eng19'!AN221+'Eng19'!BC221)+('Eng19'!BD221+'Eng19'!AO221+'Eng19'!O221)</f>
        <v>806.80804366222219</v>
      </c>
      <c r="J221" s="188">
        <f t="shared" si="79"/>
        <v>44391.138702640077</v>
      </c>
      <c r="L221" s="33">
        <f t="shared" si="80"/>
        <v>0.19068144558325317</v>
      </c>
      <c r="M221" s="33">
        <f t="shared" si="81"/>
        <v>0.61912078158196793</v>
      </c>
      <c r="N221" s="33">
        <f t="shared" si="82"/>
        <v>3.0223102506270659E-2</v>
      </c>
      <c r="O221" s="33">
        <f t="shared" si="83"/>
        <v>3.4239812104944173E-2</v>
      </c>
      <c r="P221" s="33">
        <f t="shared" si="84"/>
        <v>0.1075598785487524</v>
      </c>
      <c r="Q221" s="33">
        <f t="shared" si="85"/>
        <v>1.8174979674811513E-2</v>
      </c>
      <c r="S221" s="174">
        <f t="shared" si="95"/>
        <v>-0.10432426511530785</v>
      </c>
      <c r="T221" s="174">
        <f t="shared" si="96"/>
        <v>5.4336657990848969E-2</v>
      </c>
      <c r="U221" s="174">
        <f t="shared" si="97"/>
        <v>-4.4816066814170399E-3</v>
      </c>
      <c r="V221" s="174">
        <f t="shared" si="98"/>
        <v>1.2463004742671674E-2</v>
      </c>
      <c r="W221" s="174">
        <f t="shared" si="99"/>
        <v>2.3831229388391897E-2</v>
      </c>
      <c r="X221" s="174">
        <f t="shared" si="100"/>
        <v>1.8174979674812235E-2</v>
      </c>
      <c r="Z221" s="33">
        <f t="shared" si="86"/>
        <v>0.61912078158196793</v>
      </c>
      <c r="AA221" s="60" t="str">
        <f t="shared" si="87"/>
        <v>Lab</v>
      </c>
      <c r="AB221" s="33">
        <f t="shared" si="88"/>
        <v>0.42843933599871475</v>
      </c>
      <c r="AC221" s="33">
        <f t="shared" si="89"/>
        <v>0.19068144558325317</v>
      </c>
      <c r="AD221" s="60" t="str">
        <f t="shared" si="90"/>
        <v>Con</v>
      </c>
      <c r="AF221" s="20" t="s">
        <v>2</v>
      </c>
      <c r="AG221" s="151" t="str">
        <f t="shared" si="91"/>
        <v>Lab</v>
      </c>
      <c r="AH221" s="149" t="str">
        <f t="shared" si="92"/>
        <v>Hold</v>
      </c>
      <c r="AI221" s="149" t="str">
        <f t="shared" si="93"/>
        <v/>
      </c>
      <c r="AK221" s="33">
        <v>0.29500571069856102</v>
      </c>
      <c r="AL221" s="33">
        <v>0.56478412359111896</v>
      </c>
      <c r="AM221" s="33">
        <v>3.4704709187687699E-2</v>
      </c>
      <c r="AN221" s="33">
        <v>2.1776807362272499E-2</v>
      </c>
      <c r="AO221" s="33">
        <v>8.3728649160360505E-2</v>
      </c>
      <c r="AP221" s="86">
        <f t="shared" si="94"/>
        <v>-7.2164496600635175E-16</v>
      </c>
    </row>
    <row r="222" spans="1:42" ht="19.95" customHeight="1">
      <c r="A222" s="132" t="s">
        <v>244</v>
      </c>
      <c r="B222" s="20" t="s">
        <v>235</v>
      </c>
      <c r="C222" s="20" t="s">
        <v>21</v>
      </c>
      <c r="D222" s="170">
        <f>('Eng19'!D222+'Eng19'!AD222+'Eng19'!AS222)+('Eng19'!E222+'Eng19'!AE222+'Eng19'!AT222)</f>
        <v>16685.845592373062</v>
      </c>
      <c r="E222" s="170">
        <f>('Eng19'!F222+'Eng19'!AF222+'Eng19'!AU222)+'Eng19'!G222+'Eng19'!AG222+'Eng19'!AV222</f>
        <v>23614.493889918831</v>
      </c>
      <c r="F222" s="170">
        <f>('Eng19'!H222+'Eng19'!AH222+'Eng19'!AW222)+('Eng19'!I222+'Eng19'!AI222+'Eng19'!AX222)</f>
        <v>2645.3069249285145</v>
      </c>
      <c r="G222" s="170">
        <f>('Eng19'!J222+'Eng19'!AJ222+'Eng19'!AY222)+('Eng19'!AZ222+'Eng19'!AK222+'Eng19'!K222)</f>
        <v>2182.1790398600951</v>
      </c>
      <c r="H222" s="170">
        <f>('Eng19'!L222+'Eng19'!AL222+'Eng19'!BA222)+('Eng19'!BB222+'Eng19'!AM222+'Eng19'!M222)</f>
        <v>2827.5331378836095</v>
      </c>
      <c r="I222" s="170">
        <f>('Eng19'!N222+'Eng19'!AN222+'Eng19'!BC222)+('Eng19'!BD222+'Eng19'!AO222+'Eng19'!O222)</f>
        <v>1211.157049837306</v>
      </c>
      <c r="J222" s="188">
        <f t="shared" si="79"/>
        <v>49166.515634801421</v>
      </c>
      <c r="L222" s="33">
        <f t="shared" si="80"/>
        <v>0.33937417319364316</v>
      </c>
      <c r="M222" s="33">
        <f t="shared" si="81"/>
        <v>0.48029626637206396</v>
      </c>
      <c r="N222" s="33">
        <f t="shared" si="82"/>
        <v>5.3803017984379864E-2</v>
      </c>
      <c r="O222" s="33">
        <f t="shared" si="83"/>
        <v>4.4383438844209824E-2</v>
      </c>
      <c r="P222" s="33">
        <f t="shared" si="84"/>
        <v>5.7509325226256285E-2</v>
      </c>
      <c r="Q222" s="33">
        <f t="shared" si="85"/>
        <v>2.4633778379446834E-2</v>
      </c>
      <c r="S222" s="174">
        <f t="shared" si="95"/>
        <v>-0.21225972644200786</v>
      </c>
      <c r="T222" s="174">
        <f t="shared" si="96"/>
        <v>0.12026083432121398</v>
      </c>
      <c r="U222" s="174">
        <f t="shared" si="97"/>
        <v>-5.4941514217566392E-3</v>
      </c>
      <c r="V222" s="174">
        <f t="shared" si="98"/>
        <v>2.3818474017103623E-2</v>
      </c>
      <c r="W222" s="174">
        <f t="shared" si="99"/>
        <v>4.9040791146000295E-2</v>
      </c>
      <c r="X222" s="174">
        <f t="shared" si="100"/>
        <v>2.4633778379446834E-2</v>
      </c>
      <c r="Z222" s="33">
        <f t="shared" si="86"/>
        <v>0.48029626637206396</v>
      </c>
      <c r="AA222" s="60" t="str">
        <f t="shared" si="87"/>
        <v>Lab</v>
      </c>
      <c r="AB222" s="33">
        <f t="shared" si="88"/>
        <v>0.1409220931784208</v>
      </c>
      <c r="AC222" s="33">
        <f t="shared" si="89"/>
        <v>0.33937417319364316</v>
      </c>
      <c r="AD222" s="60" t="str">
        <f t="shared" si="90"/>
        <v>Con</v>
      </c>
      <c r="AF222" s="20" t="s">
        <v>1</v>
      </c>
      <c r="AG222" s="151" t="str">
        <f t="shared" si="91"/>
        <v>Lab</v>
      </c>
      <c r="AH222" s="149" t="str">
        <f t="shared" si="92"/>
        <v>Gain from</v>
      </c>
      <c r="AI222" s="149" t="str">
        <f t="shared" si="93"/>
        <v>Con</v>
      </c>
      <c r="AK222" s="33">
        <v>0.55163389963565101</v>
      </c>
      <c r="AL222" s="33">
        <v>0.36003543205084998</v>
      </c>
      <c r="AM222" s="33">
        <v>5.9297169406136503E-2</v>
      </c>
      <c r="AN222" s="33">
        <v>2.0564964827106201E-2</v>
      </c>
      <c r="AO222" s="33">
        <v>8.4685340802559891E-3</v>
      </c>
      <c r="AP222" s="86">
        <f t="shared" si="94"/>
        <v>0</v>
      </c>
    </row>
    <row r="223" spans="1:42" ht="19.95" customHeight="1">
      <c r="A223" s="132" t="s">
        <v>245</v>
      </c>
      <c r="B223" s="20" t="s">
        <v>235</v>
      </c>
      <c r="C223" s="20" t="s">
        <v>21</v>
      </c>
      <c r="D223" s="170">
        <f>('Eng19'!D223+'Eng19'!AD223+'Eng19'!AS223)+('Eng19'!E223+'Eng19'!AE223+'Eng19'!AT223)</f>
        <v>3291.6820799759439</v>
      </c>
      <c r="E223" s="170">
        <f>('Eng19'!F223+'Eng19'!AF223+'Eng19'!AU223)+'Eng19'!G223+'Eng19'!AG223+'Eng19'!AV223</f>
        <v>40548.460914827607</v>
      </c>
      <c r="F223" s="170">
        <f>('Eng19'!H223+'Eng19'!AH223+'Eng19'!AW223)+('Eng19'!I223+'Eng19'!AI223+'Eng19'!AX223)</f>
        <v>1620.4530440443805</v>
      </c>
      <c r="G223" s="170">
        <f>('Eng19'!J223+'Eng19'!AJ223+'Eng19'!AY223)+('Eng19'!AZ223+'Eng19'!AK223+'Eng19'!K223)</f>
        <v>1397.8630494080091</v>
      </c>
      <c r="H223" s="170">
        <f>('Eng19'!L223+'Eng19'!AL223+'Eng19'!BA223)+('Eng19'!BB223+'Eng19'!AM223+'Eng19'!M223)</f>
        <v>3098.7030414893998</v>
      </c>
      <c r="I223" s="170">
        <f>('Eng19'!N223+'Eng19'!AN223+'Eng19'!BC223)+('Eng19'!BD223+'Eng19'!AO223+'Eng19'!O223)</f>
        <v>395.70634149713658</v>
      </c>
      <c r="J223" s="188">
        <f t="shared" si="79"/>
        <v>50352.868471242473</v>
      </c>
      <c r="L223" s="33">
        <f t="shared" si="80"/>
        <v>6.5372285232486588E-2</v>
      </c>
      <c r="M223" s="33">
        <f t="shared" si="81"/>
        <v>0.8052860173792411</v>
      </c>
      <c r="N223" s="33">
        <f t="shared" si="82"/>
        <v>3.2181941034200537E-2</v>
      </c>
      <c r="O223" s="33">
        <f t="shared" si="83"/>
        <v>2.7761338963367233E-2</v>
      </c>
      <c r="P223" s="33">
        <f t="shared" si="84"/>
        <v>6.1539752065150582E-2</v>
      </c>
      <c r="Q223" s="33">
        <f t="shared" si="85"/>
        <v>7.8586653255540411E-3</v>
      </c>
      <c r="S223" s="174">
        <f t="shared" si="95"/>
        <v>-2.5285335059827718E-2</v>
      </c>
      <c r="T223" s="174">
        <f t="shared" si="96"/>
        <v>9.0405214858071403E-3</v>
      </c>
      <c r="U223" s="174">
        <f t="shared" si="97"/>
        <v>-4.1682512483099607E-3</v>
      </c>
      <c r="V223" s="174">
        <f t="shared" si="98"/>
        <v>4.1576058697505337E-3</v>
      </c>
      <c r="W223" s="174">
        <f t="shared" si="99"/>
        <v>8.3967936270259794E-3</v>
      </c>
      <c r="X223" s="174">
        <f t="shared" si="100"/>
        <v>7.8586653255540411E-3</v>
      </c>
      <c r="Z223" s="33">
        <f t="shared" si="86"/>
        <v>0.8052860173792411</v>
      </c>
      <c r="AA223" s="60" t="str">
        <f t="shared" si="87"/>
        <v>Lab</v>
      </c>
      <c r="AB223" s="33">
        <f t="shared" si="88"/>
        <v>0.73991373214675449</v>
      </c>
      <c r="AC223" s="33">
        <f t="shared" si="89"/>
        <v>6.5372285232486588E-2</v>
      </c>
      <c r="AD223" s="60" t="str">
        <f t="shared" si="90"/>
        <v>Con</v>
      </c>
      <c r="AF223" s="20" t="s">
        <v>2</v>
      </c>
      <c r="AG223" s="151" t="str">
        <f t="shared" si="91"/>
        <v>Lab</v>
      </c>
      <c r="AH223" s="149" t="str">
        <f t="shared" si="92"/>
        <v>Hold</v>
      </c>
      <c r="AI223" s="149" t="str">
        <f t="shared" si="93"/>
        <v/>
      </c>
      <c r="AK223" s="33">
        <v>9.0657620292314306E-2</v>
      </c>
      <c r="AL223" s="33">
        <v>0.79624549589343396</v>
      </c>
      <c r="AM223" s="33">
        <v>3.6350192282510498E-2</v>
      </c>
      <c r="AN223" s="33">
        <v>2.3603733093616699E-2</v>
      </c>
      <c r="AO223" s="33">
        <v>5.3142958438124603E-2</v>
      </c>
      <c r="AP223" s="86">
        <f t="shared" si="94"/>
        <v>0</v>
      </c>
    </row>
    <row r="224" spans="1:42" ht="19.95" customHeight="1">
      <c r="A224" s="132" t="s">
        <v>246</v>
      </c>
      <c r="B224" s="20" t="s">
        <v>235</v>
      </c>
      <c r="C224" s="20" t="s">
        <v>21</v>
      </c>
      <c r="D224" s="170">
        <f>('Eng19'!D224+'Eng19'!AD224+'Eng19'!AS224)+('Eng19'!E224+'Eng19'!AE224+'Eng19'!AT224)</f>
        <v>12521.847545465525</v>
      </c>
      <c r="E224" s="170">
        <f>('Eng19'!F224+'Eng19'!AF224+'Eng19'!AU224)+'Eng19'!G224+'Eng19'!AG224+'Eng19'!AV224</f>
        <v>22248.504875765069</v>
      </c>
      <c r="F224" s="170">
        <f>('Eng19'!H224+'Eng19'!AH224+'Eng19'!AW224)+('Eng19'!I224+'Eng19'!AI224+'Eng19'!AX224)</f>
        <v>3373.8044444637999</v>
      </c>
      <c r="G224" s="170">
        <f>('Eng19'!J224+'Eng19'!AJ224+'Eng19'!AY224)+('Eng19'!AZ224+'Eng19'!AK224+'Eng19'!K224)</f>
        <v>1713.0611049897232</v>
      </c>
      <c r="H224" s="170">
        <f>('Eng19'!L224+'Eng19'!AL224+'Eng19'!BA224)+('Eng19'!BB224+'Eng19'!AM224+'Eng19'!M224)</f>
        <v>5203.2455668709526</v>
      </c>
      <c r="I224" s="170">
        <f>('Eng19'!N224+'Eng19'!AN224+'Eng19'!BC224)+('Eng19'!BD224+'Eng19'!AO224+'Eng19'!O224)</f>
        <v>2435.9575334606125</v>
      </c>
      <c r="J224" s="188">
        <f t="shared" si="79"/>
        <v>47496.421071015677</v>
      </c>
      <c r="L224" s="33">
        <f t="shared" si="80"/>
        <v>0.26363770707572082</v>
      </c>
      <c r="M224" s="33">
        <f t="shared" si="81"/>
        <v>0.46842487021284318</v>
      </c>
      <c r="N224" s="33">
        <f t="shared" si="82"/>
        <v>7.1032814018120574E-2</v>
      </c>
      <c r="O224" s="33">
        <f t="shared" si="83"/>
        <v>3.6067161827380408E-2</v>
      </c>
      <c r="P224" s="33">
        <f t="shared" si="84"/>
        <v>0.1095502660946004</v>
      </c>
      <c r="Q224" s="33">
        <f t="shared" si="85"/>
        <v>5.128718077133472E-2</v>
      </c>
      <c r="S224" s="174">
        <f t="shared" si="95"/>
        <v>-0.15674360640280016</v>
      </c>
      <c r="T224" s="174">
        <f t="shared" si="96"/>
        <v>9.081913893310517E-2</v>
      </c>
      <c r="U224" s="174">
        <f t="shared" si="97"/>
        <v>-1.0096121799182428E-2</v>
      </c>
      <c r="V224" s="174">
        <f t="shared" si="98"/>
        <v>1.8181363624578208E-2</v>
      </c>
      <c r="W224" s="174">
        <f t="shared" si="99"/>
        <v>3.5848446129569403E-2</v>
      </c>
      <c r="X224" s="174">
        <f t="shared" si="100"/>
        <v>2.19907795147299E-2</v>
      </c>
      <c r="Z224" s="33">
        <f t="shared" si="86"/>
        <v>0.46842487021284318</v>
      </c>
      <c r="AA224" s="60" t="str">
        <f t="shared" si="87"/>
        <v>Lab</v>
      </c>
      <c r="AB224" s="33">
        <f t="shared" si="88"/>
        <v>0.20478716313712236</v>
      </c>
      <c r="AC224" s="33">
        <f t="shared" si="89"/>
        <v>0.26363770707572082</v>
      </c>
      <c r="AD224" s="60" t="str">
        <f t="shared" si="90"/>
        <v>Con</v>
      </c>
      <c r="AF224" s="20" t="s">
        <v>1</v>
      </c>
      <c r="AG224" s="151" t="str">
        <f t="shared" si="91"/>
        <v>Lab</v>
      </c>
      <c r="AH224" s="149" t="str">
        <f t="shared" si="92"/>
        <v>Gain from</v>
      </c>
      <c r="AI224" s="149" t="str">
        <f t="shared" si="93"/>
        <v>Con</v>
      </c>
      <c r="AK224" s="33">
        <v>0.42038131347852098</v>
      </c>
      <c r="AL224" s="33">
        <v>0.37760573127973801</v>
      </c>
      <c r="AM224" s="33">
        <v>8.1128935817303002E-2</v>
      </c>
      <c r="AN224" s="33">
        <v>1.78857982028022E-2</v>
      </c>
      <c r="AO224" s="33">
        <v>7.3701819965031001E-2</v>
      </c>
      <c r="AP224" s="86">
        <f t="shared" si="94"/>
        <v>2.929640125660482E-2</v>
      </c>
    </row>
    <row r="225" spans="1:42" ht="19.95" customHeight="1">
      <c r="A225" s="132" t="s">
        <v>247</v>
      </c>
      <c r="B225" s="20" t="s">
        <v>235</v>
      </c>
      <c r="C225" s="20" t="s">
        <v>21</v>
      </c>
      <c r="D225" s="170">
        <f>('Eng19'!D225+'Eng19'!AD225+'Eng19'!AS225)+('Eng19'!E225+'Eng19'!AE225+'Eng19'!AT225)</f>
        <v>15395.190496478723</v>
      </c>
      <c r="E225" s="170">
        <f>('Eng19'!F225+'Eng19'!AF225+'Eng19'!AU225)+'Eng19'!G225+'Eng19'!AG225+'Eng19'!AV225</f>
        <v>29523.105303078049</v>
      </c>
      <c r="F225" s="170">
        <f>('Eng19'!H225+'Eng19'!AH225+'Eng19'!AW225)+('Eng19'!I225+'Eng19'!AI225+'Eng19'!AX225)</f>
        <v>1634.201617336219</v>
      </c>
      <c r="G225" s="170">
        <f>('Eng19'!J225+'Eng19'!AJ225+'Eng19'!AY225)+('Eng19'!AZ225+'Eng19'!AK225+'Eng19'!K225)</f>
        <v>1981.3392346610883</v>
      </c>
      <c r="H225" s="170">
        <f>('Eng19'!L225+'Eng19'!AL225+'Eng19'!BA225)+('Eng19'!BB225+'Eng19'!AM225+'Eng19'!M225)</f>
        <v>3713.2577487631788</v>
      </c>
      <c r="I225" s="170">
        <f>('Eng19'!N225+'Eng19'!AN225+'Eng19'!BC225)+('Eng19'!BD225+'Eng19'!AO225+'Eng19'!O225)</f>
        <v>1471.1521051127625</v>
      </c>
      <c r="J225" s="188">
        <f t="shared" si="79"/>
        <v>53718.246505430019</v>
      </c>
      <c r="L225" s="33">
        <f t="shared" si="80"/>
        <v>0.2865914563112652</v>
      </c>
      <c r="M225" s="33">
        <f t="shared" si="81"/>
        <v>0.54959175370874691</v>
      </c>
      <c r="N225" s="33">
        <f t="shared" si="82"/>
        <v>3.0421723039135845E-2</v>
      </c>
      <c r="O225" s="33">
        <f t="shared" si="83"/>
        <v>3.6883914936814026E-2</v>
      </c>
      <c r="P225" s="33">
        <f t="shared" si="84"/>
        <v>6.9124701387783205E-2</v>
      </c>
      <c r="Q225" s="33">
        <f t="shared" si="85"/>
        <v>2.7386450616254825E-2</v>
      </c>
      <c r="S225" s="174">
        <f t="shared" si="95"/>
        <v>-0.1769069967556498</v>
      </c>
      <c r="T225" s="174">
        <f t="shared" si="96"/>
        <v>9.8188439359690904E-2</v>
      </c>
      <c r="U225" s="174">
        <f t="shared" si="97"/>
        <v>-3.4794592304130539E-3</v>
      </c>
      <c r="V225" s="174">
        <f t="shared" si="98"/>
        <v>1.9768059438573026E-2</v>
      </c>
      <c r="W225" s="174">
        <f t="shared" si="99"/>
        <v>4.0673802695602904E-2</v>
      </c>
      <c r="X225" s="174">
        <f t="shared" si="100"/>
        <v>2.1756154492196027E-2</v>
      </c>
      <c r="Z225" s="33">
        <f t="shared" si="86"/>
        <v>0.54959175370874691</v>
      </c>
      <c r="AA225" s="60" t="str">
        <f t="shared" si="87"/>
        <v>Lab</v>
      </c>
      <c r="AB225" s="33">
        <f t="shared" si="88"/>
        <v>0.26300029739748171</v>
      </c>
      <c r="AC225" s="33">
        <f t="shared" si="89"/>
        <v>0.2865914563112652</v>
      </c>
      <c r="AD225" s="60" t="str">
        <f t="shared" si="90"/>
        <v>Con</v>
      </c>
      <c r="AF225" s="20" t="s">
        <v>1</v>
      </c>
      <c r="AG225" s="151" t="str">
        <f t="shared" si="91"/>
        <v>Lab</v>
      </c>
      <c r="AH225" s="149" t="str">
        <f t="shared" si="92"/>
        <v>Gain from</v>
      </c>
      <c r="AI225" s="149" t="str">
        <f t="shared" si="93"/>
        <v>Con</v>
      </c>
      <c r="AK225" s="33">
        <v>0.46349845306691501</v>
      </c>
      <c r="AL225" s="33">
        <v>0.45140331434905601</v>
      </c>
      <c r="AM225" s="33">
        <v>3.3901182269548899E-2</v>
      </c>
      <c r="AN225" s="33">
        <v>1.7115855498241E-2</v>
      </c>
      <c r="AO225" s="33">
        <v>2.8450898692180301E-2</v>
      </c>
      <c r="AP225" s="86">
        <f t="shared" si="94"/>
        <v>5.6302961240587979E-3</v>
      </c>
    </row>
    <row r="226" spans="1:42" ht="19.95" customHeight="1">
      <c r="A226" s="132" t="s">
        <v>248</v>
      </c>
      <c r="B226" s="20" t="s">
        <v>235</v>
      </c>
      <c r="C226" s="20" t="s">
        <v>21</v>
      </c>
      <c r="D226" s="170">
        <f>('Eng19'!D226+'Eng19'!AD226+'Eng19'!AS226)+('Eng19'!E226+'Eng19'!AE226+'Eng19'!AT226)</f>
        <v>13935.63364248015</v>
      </c>
      <c r="E226" s="170">
        <f>('Eng19'!F226+'Eng19'!AF226+'Eng19'!AU226)+'Eng19'!G226+'Eng19'!AG226+'Eng19'!AV226</f>
        <v>26182.326593825368</v>
      </c>
      <c r="F226" s="170">
        <f>('Eng19'!H226+'Eng19'!AH226+'Eng19'!AW226)+('Eng19'!I226+'Eng19'!AI226+'Eng19'!AX226)</f>
        <v>2229.5501661497929</v>
      </c>
      <c r="G226" s="170">
        <f>('Eng19'!J226+'Eng19'!AJ226+'Eng19'!AY226)+('Eng19'!AZ226+'Eng19'!AK226+'Eng19'!K226)</f>
        <v>1827.1524760863913</v>
      </c>
      <c r="H226" s="170">
        <f>('Eng19'!L226+'Eng19'!AL226+'Eng19'!BA226)+('Eng19'!BB226+'Eng19'!AM226+'Eng19'!M226)</f>
        <v>3561.4952257888226</v>
      </c>
      <c r="I226" s="170">
        <f>('Eng19'!N226+'Eng19'!AN226+'Eng19'!BC226)+('Eng19'!BD226+'Eng19'!AO226+'Eng19'!O226)</f>
        <v>2556.1300822191488</v>
      </c>
      <c r="J226" s="188">
        <f t="shared" si="79"/>
        <v>50292.288186549667</v>
      </c>
      <c r="L226" s="33">
        <f t="shared" si="80"/>
        <v>0.27709285349651563</v>
      </c>
      <c r="M226" s="33">
        <f t="shared" si="81"/>
        <v>0.52060320852189135</v>
      </c>
      <c r="N226" s="33">
        <f t="shared" si="82"/>
        <v>4.433184980328795E-2</v>
      </c>
      <c r="O226" s="33">
        <f t="shared" si="83"/>
        <v>3.6330669014480253E-2</v>
      </c>
      <c r="P226" s="33">
        <f t="shared" si="84"/>
        <v>7.0815931312930805E-2</v>
      </c>
      <c r="Q226" s="33">
        <f t="shared" si="85"/>
        <v>5.0825487850894177E-2</v>
      </c>
      <c r="S226" s="174">
        <f t="shared" si="95"/>
        <v>-0.17042073333886737</v>
      </c>
      <c r="T226" s="174">
        <f t="shared" si="96"/>
        <v>9.5807820393301324E-2</v>
      </c>
      <c r="U226" s="174">
        <f t="shared" si="97"/>
        <v>-5.1471146300215501E-3</v>
      </c>
      <c r="V226" s="174">
        <f t="shared" si="98"/>
        <v>1.9236982827152253E-2</v>
      </c>
      <c r="W226" s="174">
        <f t="shared" si="99"/>
        <v>3.9544824471871805E-2</v>
      </c>
      <c r="X226" s="174">
        <f t="shared" si="100"/>
        <v>2.0978220276563694E-2</v>
      </c>
      <c r="Z226" s="33">
        <f t="shared" si="86"/>
        <v>0.52060320852189135</v>
      </c>
      <c r="AA226" s="60" t="str">
        <f t="shared" si="87"/>
        <v>Lab</v>
      </c>
      <c r="AB226" s="33">
        <f t="shared" si="88"/>
        <v>0.24351035502537571</v>
      </c>
      <c r="AC226" s="33">
        <f t="shared" si="89"/>
        <v>0.27709285349651563</v>
      </c>
      <c r="AD226" s="60" t="str">
        <f t="shared" si="90"/>
        <v>Con</v>
      </c>
      <c r="AF226" s="20" t="s">
        <v>1</v>
      </c>
      <c r="AG226" s="151" t="str">
        <f t="shared" si="91"/>
        <v>Lab</v>
      </c>
      <c r="AH226" s="149" t="str">
        <f t="shared" si="92"/>
        <v>Gain from</v>
      </c>
      <c r="AI226" s="149" t="str">
        <f t="shared" si="93"/>
        <v>Con</v>
      </c>
      <c r="AK226" s="33">
        <v>0.447513586835383</v>
      </c>
      <c r="AL226" s="33">
        <v>0.42479538812859002</v>
      </c>
      <c r="AM226" s="33">
        <v>4.94789644333095E-2</v>
      </c>
      <c r="AN226" s="33">
        <v>1.7093686187328001E-2</v>
      </c>
      <c r="AO226" s="33">
        <v>3.1271106841059E-2</v>
      </c>
      <c r="AP226" s="86">
        <f t="shared" si="94"/>
        <v>2.9847267574330483E-2</v>
      </c>
    </row>
    <row r="227" spans="1:42" ht="19.95" customHeight="1">
      <c r="A227" s="132" t="s">
        <v>249</v>
      </c>
      <c r="B227" s="20" t="s">
        <v>235</v>
      </c>
      <c r="C227" s="20" t="s">
        <v>21</v>
      </c>
      <c r="D227" s="170">
        <f>('Eng19'!D227+'Eng19'!AD227+'Eng19'!AS227)+('Eng19'!E227+'Eng19'!AE227+'Eng19'!AT227)</f>
        <v>17157.362447606571</v>
      </c>
      <c r="E227" s="170">
        <f>('Eng19'!F227+'Eng19'!AF227+'Eng19'!AU227)+'Eng19'!G227+'Eng19'!AG227+'Eng19'!AV227</f>
        <v>23820.518946032586</v>
      </c>
      <c r="F227" s="170">
        <f>('Eng19'!H227+'Eng19'!AH227+'Eng19'!AW227)+('Eng19'!I227+'Eng19'!AI227+'Eng19'!AX227)</f>
        <v>3376.3635830951957</v>
      </c>
      <c r="G227" s="170">
        <f>('Eng19'!J227+'Eng19'!AJ227+'Eng19'!AY227)+('Eng19'!AZ227+'Eng19'!AK227+'Eng19'!K227)</f>
        <v>1791.1869200061697</v>
      </c>
      <c r="H227" s="170">
        <f>('Eng19'!L227+'Eng19'!AL227+'Eng19'!BA227)+('Eng19'!BB227+'Eng19'!AM227+'Eng19'!M227)</f>
        <v>2495.649025506606</v>
      </c>
      <c r="I227" s="170">
        <f>('Eng19'!N227+'Eng19'!AN227+'Eng19'!BC227)+('Eng19'!BD227+'Eng19'!AO227+'Eng19'!O227)</f>
        <v>2497.5497296601779</v>
      </c>
      <c r="J227" s="188">
        <f t="shared" si="79"/>
        <v>51138.630651907304</v>
      </c>
      <c r="L227" s="33">
        <f t="shared" si="80"/>
        <v>0.33550688058884615</v>
      </c>
      <c r="M227" s="33">
        <f t="shared" si="81"/>
        <v>0.46580283129157579</v>
      </c>
      <c r="N227" s="33">
        <f t="shared" si="82"/>
        <v>6.6023738611179814E-2</v>
      </c>
      <c r="O227" s="33">
        <f t="shared" si="83"/>
        <v>3.502610252117426E-2</v>
      </c>
      <c r="P227" s="33">
        <f t="shared" si="84"/>
        <v>4.8801639654649738E-2</v>
      </c>
      <c r="Q227" s="33">
        <f t="shared" si="85"/>
        <v>4.8838807332574272E-2</v>
      </c>
      <c r="S227" s="174">
        <f t="shared" si="95"/>
        <v>-0.21022379967732385</v>
      </c>
      <c r="T227" s="174">
        <f t="shared" si="96"/>
        <v>0.12003083632742179</v>
      </c>
      <c r="U227" s="174">
        <f t="shared" si="97"/>
        <v>-6.3990899690479913E-3</v>
      </c>
      <c r="V227" s="174">
        <f t="shared" si="98"/>
        <v>2.377942896336566E-2</v>
      </c>
      <c r="W227" s="174">
        <f t="shared" si="99"/>
        <v>4.8801639654649738E-2</v>
      </c>
      <c r="X227" s="174">
        <f t="shared" si="100"/>
        <v>2.4010984700934754E-2</v>
      </c>
      <c r="Z227" s="33">
        <f t="shared" si="86"/>
        <v>0.46580283129157579</v>
      </c>
      <c r="AA227" s="60" t="str">
        <f t="shared" si="87"/>
        <v>Lab</v>
      </c>
      <c r="AB227" s="33">
        <f t="shared" si="88"/>
        <v>0.13029595070272965</v>
      </c>
      <c r="AC227" s="33">
        <f t="shared" si="89"/>
        <v>0.33550688058884615</v>
      </c>
      <c r="AD227" s="60" t="str">
        <f t="shared" si="90"/>
        <v>Con</v>
      </c>
      <c r="AF227" s="20" t="s">
        <v>1</v>
      </c>
      <c r="AG227" s="151" t="str">
        <f t="shared" si="91"/>
        <v>Lab</v>
      </c>
      <c r="AH227" s="149" t="str">
        <f t="shared" si="92"/>
        <v>Gain from</v>
      </c>
      <c r="AI227" s="149" t="str">
        <f t="shared" si="93"/>
        <v>Con</v>
      </c>
      <c r="AK227" s="33">
        <v>0.54573068026617</v>
      </c>
      <c r="AL227" s="33">
        <v>0.34577199496415401</v>
      </c>
      <c r="AM227" s="33">
        <v>7.2422828580227805E-2</v>
      </c>
      <c r="AN227" s="33">
        <v>1.12466735578086E-2</v>
      </c>
      <c r="AO227" s="33">
        <v>0</v>
      </c>
      <c r="AP227" s="86">
        <f t="shared" si="94"/>
        <v>2.4827822631639518E-2</v>
      </c>
    </row>
    <row r="228" spans="1:42" ht="19.95" customHeight="1">
      <c r="A228" s="132" t="s">
        <v>250</v>
      </c>
      <c r="B228" s="20" t="s">
        <v>235</v>
      </c>
      <c r="C228" s="20" t="s">
        <v>21</v>
      </c>
      <c r="D228" s="170">
        <f>('Eng19'!D228+'Eng19'!AD228+'Eng19'!AS228)+('Eng19'!E228+'Eng19'!AE228+'Eng19'!AT228)</f>
        <v>15588.022590151499</v>
      </c>
      <c r="E228" s="170">
        <f>('Eng19'!F228+'Eng19'!AF228+'Eng19'!AU228)+'Eng19'!G228+'Eng19'!AG228+'Eng19'!AV228</f>
        <v>12593.633771829356</v>
      </c>
      <c r="F228" s="170">
        <f>('Eng19'!H228+'Eng19'!AH228+'Eng19'!AW228)+('Eng19'!I228+'Eng19'!AI228+'Eng19'!AX228)</f>
        <v>22212.233480235835</v>
      </c>
      <c r="G228" s="170">
        <f>('Eng19'!J228+'Eng19'!AJ228+'Eng19'!AY228)+('Eng19'!AZ228+'Eng19'!AK228+'Eng19'!K228)</f>
        <v>1179.2310512696649</v>
      </c>
      <c r="H228" s="170">
        <f>('Eng19'!L228+'Eng19'!AL228+'Eng19'!BA228)+('Eng19'!BB228+'Eng19'!AM228+'Eng19'!M228)</f>
        <v>2420.092127624021</v>
      </c>
      <c r="I228" s="170">
        <f>('Eng19'!N228+'Eng19'!AN228+'Eng19'!BC228)+('Eng19'!BD228+'Eng19'!AO228+'Eng19'!O228)</f>
        <v>1190.713989579978</v>
      </c>
      <c r="J228" s="188">
        <f t="shared" si="79"/>
        <v>55183.92701069035</v>
      </c>
      <c r="L228" s="33">
        <f t="shared" si="80"/>
        <v>0.2824739636077685</v>
      </c>
      <c r="M228" s="33">
        <f t="shared" si="81"/>
        <v>0.22821198950538063</v>
      </c>
      <c r="N228" s="33">
        <f t="shared" si="82"/>
        <v>0.40251273665125054</v>
      </c>
      <c r="O228" s="33">
        <f t="shared" si="83"/>
        <v>2.1369103562369197E-2</v>
      </c>
      <c r="P228" s="33">
        <f t="shared" si="84"/>
        <v>4.3855018276520906E-2</v>
      </c>
      <c r="Q228" s="33">
        <f t="shared" si="85"/>
        <v>2.1577188396710339E-2</v>
      </c>
      <c r="S228" s="174">
        <f t="shared" si="95"/>
        <v>-0.17699413447294049</v>
      </c>
      <c r="T228" s="174">
        <f t="shared" si="96"/>
        <v>0.10786429632561863</v>
      </c>
      <c r="U228" s="174">
        <f t="shared" si="97"/>
        <v>-1.7671472088278461E-2</v>
      </c>
      <c r="V228" s="174">
        <f t="shared" si="98"/>
        <v>2.1369103562369197E-2</v>
      </c>
      <c r="W228" s="174">
        <f t="shared" si="99"/>
        <v>4.3855018276520906E-2</v>
      </c>
      <c r="X228" s="174">
        <f t="shared" si="100"/>
        <v>2.1577188396710339E-2</v>
      </c>
      <c r="Z228" s="33">
        <f t="shared" si="86"/>
        <v>0.40251273665125054</v>
      </c>
      <c r="AA228" s="60" t="str">
        <f t="shared" si="87"/>
        <v>LD</v>
      </c>
      <c r="AB228" s="33">
        <f t="shared" si="88"/>
        <v>0.12003877304348204</v>
      </c>
      <c r="AC228" s="33">
        <f t="shared" si="89"/>
        <v>0.2824739636077685</v>
      </c>
      <c r="AD228" s="60" t="str">
        <f t="shared" si="90"/>
        <v>Con</v>
      </c>
      <c r="AF228" s="20" t="s">
        <v>1</v>
      </c>
      <c r="AG228" s="151" t="str">
        <f t="shared" si="91"/>
        <v>LD</v>
      </c>
      <c r="AH228" s="149" t="str">
        <f t="shared" si="92"/>
        <v>Gain from</v>
      </c>
      <c r="AI228" s="149" t="str">
        <f t="shared" si="93"/>
        <v>Con</v>
      </c>
      <c r="AK228" s="33">
        <v>0.45946809808070899</v>
      </c>
      <c r="AL228" s="33">
        <v>0.120347693179762</v>
      </c>
      <c r="AM228" s="33">
        <v>0.420184208739529</v>
      </c>
      <c r="AN228" s="33">
        <v>0</v>
      </c>
      <c r="AO228" s="33">
        <v>0</v>
      </c>
      <c r="AP228" s="86">
        <f t="shared" si="94"/>
        <v>0</v>
      </c>
    </row>
    <row r="229" spans="1:42" ht="19.95" customHeight="1">
      <c r="A229" s="132" t="s">
        <v>251</v>
      </c>
      <c r="B229" s="20" t="s">
        <v>235</v>
      </c>
      <c r="C229" s="20" t="s">
        <v>21</v>
      </c>
      <c r="D229" s="170">
        <f>('Eng19'!D229+'Eng19'!AD229+'Eng19'!AS229)+('Eng19'!E229+'Eng19'!AE229+'Eng19'!AT229)</f>
        <v>12441.103480056499</v>
      </c>
      <c r="E229" s="170">
        <f>('Eng19'!F229+'Eng19'!AF229+'Eng19'!AU229)+'Eng19'!G229+'Eng19'!AG229+'Eng19'!AV229</f>
        <v>31052.025940774121</v>
      </c>
      <c r="F229" s="170">
        <f>('Eng19'!H229+'Eng19'!AH229+'Eng19'!AW229)+('Eng19'!I229+'Eng19'!AI229+'Eng19'!AX229)</f>
        <v>3226.0327949072289</v>
      </c>
      <c r="G229" s="170">
        <f>('Eng19'!J229+'Eng19'!AJ229+'Eng19'!AY229)+('Eng19'!AZ229+'Eng19'!AK229+'Eng19'!K229)</f>
        <v>2289.8758650492937</v>
      </c>
      <c r="H229" s="170">
        <f>('Eng19'!L229+'Eng19'!AL229+'Eng19'!BA229)+('Eng19'!BB229+'Eng19'!AM229+'Eng19'!M229)</f>
        <v>3308.4540764240942</v>
      </c>
      <c r="I229" s="170">
        <f>('Eng19'!N229+'Eng19'!AN229+'Eng19'!BC229)+('Eng19'!BD229+'Eng19'!AO229+'Eng19'!O229)</f>
        <v>984.07284130287053</v>
      </c>
      <c r="J229" s="188">
        <f t="shared" si="79"/>
        <v>53301.564998514114</v>
      </c>
      <c r="L229" s="33">
        <f t="shared" si="80"/>
        <v>0.2334097222174118</v>
      </c>
      <c r="M229" s="33">
        <f t="shared" si="81"/>
        <v>0.58257249935606503</v>
      </c>
      <c r="N229" s="33">
        <f t="shared" si="82"/>
        <v>6.0524166504251062E-2</v>
      </c>
      <c r="O229" s="33">
        <f t="shared" si="83"/>
        <v>4.2960762317450316E-2</v>
      </c>
      <c r="P229" s="33">
        <f t="shared" si="84"/>
        <v>6.2070486607969648E-2</v>
      </c>
      <c r="Q229" s="33">
        <f t="shared" si="85"/>
        <v>1.8462362996852034E-2</v>
      </c>
      <c r="S229" s="174">
        <f t="shared" si="95"/>
        <v>-0.1422376837774092</v>
      </c>
      <c r="T229" s="174">
        <f t="shared" si="96"/>
        <v>8.0575728503831989E-2</v>
      </c>
      <c r="U229" s="174">
        <f t="shared" si="97"/>
        <v>-6.9145703435422451E-3</v>
      </c>
      <c r="V229" s="174">
        <f t="shared" si="98"/>
        <v>1.6283663687150816E-2</v>
      </c>
      <c r="W229" s="174">
        <f t="shared" si="99"/>
        <v>3.3830498933116251E-2</v>
      </c>
      <c r="X229" s="174">
        <f t="shared" si="100"/>
        <v>1.8462362996852034E-2</v>
      </c>
      <c r="Z229" s="33">
        <f t="shared" si="86"/>
        <v>0.58257249935606503</v>
      </c>
      <c r="AA229" s="60" t="str">
        <f t="shared" si="87"/>
        <v>Lab</v>
      </c>
      <c r="AB229" s="33">
        <f t="shared" si="88"/>
        <v>0.34916277713865324</v>
      </c>
      <c r="AC229" s="33">
        <f t="shared" si="89"/>
        <v>0.2334097222174118</v>
      </c>
      <c r="AD229" s="60" t="str">
        <f t="shared" si="90"/>
        <v>Con</v>
      </c>
      <c r="AF229" s="20" t="s">
        <v>2</v>
      </c>
      <c r="AG229" s="151" t="str">
        <f t="shared" si="91"/>
        <v>Lab</v>
      </c>
      <c r="AH229" s="149" t="str">
        <f t="shared" si="92"/>
        <v>Hold</v>
      </c>
      <c r="AI229" s="149" t="str">
        <f t="shared" si="93"/>
        <v/>
      </c>
      <c r="AK229" s="33">
        <v>0.37564740599482099</v>
      </c>
      <c r="AL229" s="33">
        <v>0.50199677085223304</v>
      </c>
      <c r="AM229" s="33">
        <v>6.7438736847793307E-2</v>
      </c>
      <c r="AN229" s="33">
        <v>2.66770986302995E-2</v>
      </c>
      <c r="AO229" s="33">
        <v>2.82399876748534E-2</v>
      </c>
      <c r="AP229" s="86">
        <f t="shared" si="94"/>
        <v>0</v>
      </c>
    </row>
    <row r="230" spans="1:42" ht="19.95" customHeight="1">
      <c r="A230" s="132" t="s">
        <v>252</v>
      </c>
      <c r="B230" s="20" t="s">
        <v>235</v>
      </c>
      <c r="C230" s="20" t="s">
        <v>21</v>
      </c>
      <c r="D230" s="170">
        <f>('Eng19'!D230+'Eng19'!AD230+'Eng19'!AS230)+('Eng19'!E230+'Eng19'!AE230+'Eng19'!AT230)</f>
        <v>18784.191686700287</v>
      </c>
      <c r="E230" s="170">
        <f>('Eng19'!F230+'Eng19'!AF230+'Eng19'!AU230)+'Eng19'!G230+'Eng19'!AG230+'Eng19'!AV230</f>
        <v>17642.329793832443</v>
      </c>
      <c r="F230" s="170">
        <f>('Eng19'!H230+'Eng19'!AH230+'Eng19'!AW230)+('Eng19'!I230+'Eng19'!AI230+'Eng19'!AX230)</f>
        <v>9370.6071636185716</v>
      </c>
      <c r="G230" s="170">
        <f>('Eng19'!J230+'Eng19'!AJ230+'Eng19'!AY230)+('Eng19'!AZ230+'Eng19'!AK230+'Eng19'!K230)</f>
        <v>2786.8655139225534</v>
      </c>
      <c r="H230" s="170">
        <f>('Eng19'!L230+'Eng19'!AL230+'Eng19'!BA230)+('Eng19'!BB230+'Eng19'!AM230+'Eng19'!M230)</f>
        <v>3336.6488161197422</v>
      </c>
      <c r="I230" s="170">
        <f>('Eng19'!N230+'Eng19'!AN230+'Eng19'!BC230)+('Eng19'!BD230+'Eng19'!AO230+'Eng19'!O230)</f>
        <v>1649.6843322988123</v>
      </c>
      <c r="J230" s="188">
        <f t="shared" si="79"/>
        <v>53570.327306492407</v>
      </c>
      <c r="L230" s="33">
        <f t="shared" si="80"/>
        <v>0.35064545301786415</v>
      </c>
      <c r="M230" s="33">
        <f t="shared" si="81"/>
        <v>0.32933025950906031</v>
      </c>
      <c r="N230" s="33">
        <f t="shared" si="82"/>
        <v>0.17492159624126302</v>
      </c>
      <c r="O230" s="33">
        <f t="shared" si="83"/>
        <v>5.2022559018130209E-2</v>
      </c>
      <c r="P230" s="33">
        <f t="shared" si="84"/>
        <v>6.2285391631634851E-2</v>
      </c>
      <c r="Q230" s="33">
        <f t="shared" si="85"/>
        <v>3.079474058204756E-2</v>
      </c>
      <c r="S230" s="174">
        <f t="shared" si="95"/>
        <v>-0.2193896164762969</v>
      </c>
      <c r="T230" s="174">
        <f t="shared" si="96"/>
        <v>0.13146283042655532</v>
      </c>
      <c r="U230" s="174">
        <f t="shared" si="97"/>
        <v>-1.7920860181661974E-2</v>
      </c>
      <c r="V230" s="174">
        <f t="shared" si="98"/>
        <v>2.584801090032831E-2</v>
      </c>
      <c r="W230" s="174">
        <f t="shared" si="99"/>
        <v>5.3271137727867235E-2</v>
      </c>
      <c r="X230" s="174">
        <f t="shared" si="100"/>
        <v>2.6728497603208164E-2</v>
      </c>
      <c r="Z230" s="33">
        <f t="shared" si="86"/>
        <v>0.35064545301786415</v>
      </c>
      <c r="AA230" s="60" t="str">
        <f t="shared" si="87"/>
        <v>Con</v>
      </c>
      <c r="AB230" s="33">
        <f t="shared" si="88"/>
        <v>2.1315193508803842E-2</v>
      </c>
      <c r="AC230" s="33">
        <f t="shared" si="89"/>
        <v>0.32933025950906031</v>
      </c>
      <c r="AD230" s="60" t="str">
        <f t="shared" si="90"/>
        <v>Lab</v>
      </c>
      <c r="AF230" s="20" t="s">
        <v>1</v>
      </c>
      <c r="AG230" s="151" t="str">
        <f t="shared" si="91"/>
        <v>Con</v>
      </c>
      <c r="AH230" s="149" t="str">
        <f t="shared" si="92"/>
        <v>Hold</v>
      </c>
      <c r="AI230" s="149" t="str">
        <f t="shared" si="93"/>
        <v/>
      </c>
      <c r="AK230" s="33">
        <v>0.57003506949416105</v>
      </c>
      <c r="AL230" s="33">
        <v>0.19786742908250499</v>
      </c>
      <c r="AM230" s="33">
        <v>0.192842456422925</v>
      </c>
      <c r="AN230" s="33">
        <v>2.6174548117801899E-2</v>
      </c>
      <c r="AO230" s="33">
        <v>9.0142539037676196E-3</v>
      </c>
      <c r="AP230" s="86">
        <f t="shared" si="94"/>
        <v>4.0662429788393961E-3</v>
      </c>
    </row>
    <row r="231" spans="1:42" ht="19.95" customHeight="1">
      <c r="A231" s="132" t="s">
        <v>253</v>
      </c>
      <c r="B231" s="20" t="s">
        <v>235</v>
      </c>
      <c r="C231" s="20" t="s">
        <v>21</v>
      </c>
      <c r="D231" s="170">
        <f>('Eng19'!D231+'Eng19'!AD231+'Eng19'!AS231)+('Eng19'!E231+'Eng19'!AE231+'Eng19'!AT231)</f>
        <v>0</v>
      </c>
      <c r="E231" s="170">
        <v>0</v>
      </c>
      <c r="F231" s="170">
        <f>('Eng19'!H231+'Eng19'!AH231+'Eng19'!AW231)+('Eng19'!I231+'Eng19'!AI231+'Eng19'!AX231)</f>
        <v>0</v>
      </c>
      <c r="G231" s="170">
        <f>('Eng19'!J231+'Eng19'!AJ231+'Eng19'!AY231)+('Eng19'!AZ231+'Eng19'!AK231+'Eng19'!K231)</f>
        <v>3383.7738518914098</v>
      </c>
      <c r="H231" s="170">
        <f>('Eng19'!L231+'Eng19'!AL231+'Eng19'!BA231)+('Eng19'!BB231+'Eng19'!AM231+'Eng19'!M231)</f>
        <v>0</v>
      </c>
      <c r="I231" s="170">
        <f>('Eng19'!N231+'Eng19'!AN231+'Eng19'!BC231)+('Eng19'!BD231+'Eng19'!AO231+'Eng19'!O231)+'Eng19'!F231+'Eng19'!G231+'Eng19'!AF231+'Eng19'!AU231+'Eng19'!AV231</f>
        <v>34429.492611802903</v>
      </c>
      <c r="J231" s="188">
        <f t="shared" si="79"/>
        <v>37813.266463694315</v>
      </c>
      <c r="L231" s="33">
        <f t="shared" si="80"/>
        <v>0</v>
      </c>
      <c r="M231" s="33">
        <f t="shared" si="81"/>
        <v>0</v>
      </c>
      <c r="N231" s="33">
        <f t="shared" si="82"/>
        <v>0</v>
      </c>
      <c r="O231" s="33">
        <f t="shared" si="83"/>
        <v>8.9486420199648059E-2</v>
      </c>
      <c r="P231" s="33">
        <f t="shared" si="84"/>
        <v>0</v>
      </c>
      <c r="Q231" s="33">
        <f t="shared" si="85"/>
        <v>0.91051357980035186</v>
      </c>
      <c r="S231" s="174">
        <f t="shared" si="95"/>
        <v>0</v>
      </c>
      <c r="T231" s="174">
        <f t="shared" si="96"/>
        <v>0</v>
      </c>
      <c r="U231" s="174">
        <f t="shared" si="97"/>
        <v>0</v>
      </c>
      <c r="V231" s="174">
        <f t="shared" si="98"/>
        <v>0</v>
      </c>
      <c r="W231" s="174">
        <f t="shared" si="99"/>
        <v>0</v>
      </c>
      <c r="X231" s="174">
        <f t="shared" si="100"/>
        <v>0</v>
      </c>
      <c r="Z231" s="33">
        <f t="shared" si="86"/>
        <v>0.91051357980035186</v>
      </c>
      <c r="AA231" s="60" t="str">
        <f t="shared" si="87"/>
        <v>Oth</v>
      </c>
      <c r="AB231" s="33">
        <f t="shared" si="88"/>
        <v>0.82102715960070383</v>
      </c>
      <c r="AC231" s="33">
        <f t="shared" si="89"/>
        <v>8.9486420199648059E-2</v>
      </c>
      <c r="AD231" s="60" t="str">
        <f t="shared" si="90"/>
        <v>Grn</v>
      </c>
      <c r="AF231" s="20" t="s">
        <v>8</v>
      </c>
      <c r="AG231" s="151" t="str">
        <f t="shared" si="91"/>
        <v>Oth</v>
      </c>
      <c r="AH231" s="149" t="str">
        <f t="shared" si="92"/>
        <v>Hold</v>
      </c>
      <c r="AI231" s="149" t="str">
        <f t="shared" si="93"/>
        <v/>
      </c>
      <c r="AK231" s="33">
        <v>0</v>
      </c>
      <c r="AL231" s="33">
        <v>0</v>
      </c>
      <c r="AM231" s="33">
        <v>0</v>
      </c>
      <c r="AN231" s="33">
        <v>8.9486420199648004E-2</v>
      </c>
      <c r="AO231" s="33">
        <v>0</v>
      </c>
      <c r="AP231" s="86">
        <f t="shared" si="94"/>
        <v>0.91051357980035197</v>
      </c>
    </row>
    <row r="232" spans="1:42" ht="19.95" customHeight="1">
      <c r="A232" s="132" t="s">
        <v>254</v>
      </c>
      <c r="B232" s="20" t="s">
        <v>235</v>
      </c>
      <c r="C232" s="20" t="s">
        <v>21</v>
      </c>
      <c r="D232" s="170">
        <f>('Eng19'!D232+'Eng19'!AD232+'Eng19'!AS232)+('Eng19'!E232+'Eng19'!AE232+'Eng19'!AT232)</f>
        <v>18017.969943664306</v>
      </c>
      <c r="E232" s="170">
        <f>('Eng19'!F232+'Eng19'!AF232+'Eng19'!AU232)+'Eng19'!G232+'Eng19'!AG232+'Eng19'!AV232</f>
        <v>18506.646311595046</v>
      </c>
      <c r="F232" s="170">
        <f>('Eng19'!H232+'Eng19'!AH232+'Eng19'!AW232)+('Eng19'!I232+'Eng19'!AI232+'Eng19'!AX232)</f>
        <v>5128.8914985190877</v>
      </c>
      <c r="G232" s="170">
        <f>('Eng19'!J232+'Eng19'!AJ232+'Eng19'!AY232)+('Eng19'!AZ232+'Eng19'!AK232+'Eng19'!K232)</f>
        <v>2732.5738672748375</v>
      </c>
      <c r="H232" s="170">
        <f>('Eng19'!L232+'Eng19'!AL232+'Eng19'!BA232)+('Eng19'!BB232+'Eng19'!AM232+'Eng19'!M232)</f>
        <v>2655.3980678475477</v>
      </c>
      <c r="I232" s="170">
        <f>('Eng19'!N232+'Eng19'!AN232+'Eng19'!BC232)+('Eng19'!BD232+'Eng19'!AO232+'Eng19'!O232)</f>
        <v>1844.5308897094228</v>
      </c>
      <c r="J232" s="188">
        <f t="shared" si="79"/>
        <v>48886.01057861025</v>
      </c>
      <c r="L232" s="33">
        <f t="shared" si="80"/>
        <v>0.36857108466011645</v>
      </c>
      <c r="M232" s="33">
        <f t="shared" si="81"/>
        <v>0.37856732616452254</v>
      </c>
      <c r="N232" s="33">
        <f t="shared" si="82"/>
        <v>0.10491532112794658</v>
      </c>
      <c r="O232" s="33">
        <f t="shared" si="83"/>
        <v>5.5896847276600173E-2</v>
      </c>
      <c r="P232" s="33">
        <f t="shared" si="84"/>
        <v>5.4318158434662686E-2</v>
      </c>
      <c r="Q232" s="33">
        <f t="shared" si="85"/>
        <v>3.7731262336151546E-2</v>
      </c>
      <c r="S232" s="174">
        <f t="shared" si="95"/>
        <v>-0.23094135575536856</v>
      </c>
      <c r="T232" s="174">
        <f t="shared" si="96"/>
        <v>0.13359907640022955</v>
      </c>
      <c r="U232" s="174">
        <f t="shared" si="97"/>
        <v>-1.016850292260843E-2</v>
      </c>
      <c r="V232" s="174">
        <f t="shared" si="98"/>
        <v>2.6467446566517873E-2</v>
      </c>
      <c r="W232" s="174">
        <f t="shared" si="99"/>
        <v>5.4318158434662686E-2</v>
      </c>
      <c r="X232" s="174">
        <f t="shared" si="100"/>
        <v>2.6725177276566876E-2</v>
      </c>
      <c r="Z232" s="33">
        <f t="shared" si="86"/>
        <v>0.37856732616452254</v>
      </c>
      <c r="AA232" s="60" t="str">
        <f t="shared" si="87"/>
        <v>Lab</v>
      </c>
      <c r="AB232" s="33">
        <f t="shared" si="88"/>
        <v>9.9962415044060893E-3</v>
      </c>
      <c r="AC232" s="33">
        <f t="shared" si="89"/>
        <v>0.36857108466011645</v>
      </c>
      <c r="AD232" s="60" t="str">
        <f t="shared" si="90"/>
        <v>Con</v>
      </c>
      <c r="AF232" s="20" t="s">
        <v>1</v>
      </c>
      <c r="AG232" s="151" t="str">
        <f t="shared" si="91"/>
        <v>Lab</v>
      </c>
      <c r="AH232" s="149" t="str">
        <f t="shared" si="92"/>
        <v>Gain from</v>
      </c>
      <c r="AI232" s="149" t="str">
        <f t="shared" si="93"/>
        <v>Con</v>
      </c>
      <c r="AK232" s="33">
        <v>0.59951244041548502</v>
      </c>
      <c r="AL232" s="33">
        <v>0.24496824976429299</v>
      </c>
      <c r="AM232" s="33">
        <v>0.11508382405055501</v>
      </c>
      <c r="AN232" s="33">
        <v>2.94294007100823E-2</v>
      </c>
      <c r="AO232" s="33">
        <v>0</v>
      </c>
      <c r="AP232" s="86">
        <f t="shared" si="94"/>
        <v>1.1006085059584669E-2</v>
      </c>
    </row>
    <row r="233" spans="1:42" ht="19.95" customHeight="1">
      <c r="A233" s="132" t="s">
        <v>255</v>
      </c>
      <c r="B233" s="20" t="s">
        <v>235</v>
      </c>
      <c r="C233" s="20" t="s">
        <v>21</v>
      </c>
      <c r="D233" s="170">
        <f>('Eng19'!D233+'Eng19'!AD233+'Eng19'!AS233)+('Eng19'!E233+'Eng19'!AE233+'Eng19'!AT233)</f>
        <v>16621.5355644109</v>
      </c>
      <c r="E233" s="170">
        <f>('Eng19'!F233+'Eng19'!AF233+'Eng19'!AU233)+'Eng19'!G233+'Eng19'!AG233+'Eng19'!AV233</f>
        <v>25736.59861867423</v>
      </c>
      <c r="F233" s="170">
        <f>('Eng19'!H233+'Eng19'!AH233+'Eng19'!AW233)+('Eng19'!I233+'Eng19'!AI233+'Eng19'!AX233)</f>
        <v>1992.2911038819082</v>
      </c>
      <c r="G233" s="170">
        <f>('Eng19'!J233+'Eng19'!AJ233+'Eng19'!AY233)+('Eng19'!AZ233+'Eng19'!AK233+'Eng19'!K233)</f>
        <v>2027.2812372153921</v>
      </c>
      <c r="H233" s="170">
        <f>('Eng19'!L233+'Eng19'!AL233+'Eng19'!BA233)+('Eng19'!BB233+'Eng19'!AM233+'Eng19'!M233)</f>
        <v>3749.1720320973782</v>
      </c>
      <c r="I233" s="170">
        <f>('Eng19'!N233+'Eng19'!AN233+'Eng19'!BC233)+('Eng19'!BD233+'Eng19'!AO233+'Eng19'!O233)</f>
        <v>1394.5454828635641</v>
      </c>
      <c r="J233" s="188">
        <f t="shared" si="79"/>
        <v>51521.42403914337</v>
      </c>
      <c r="L233" s="33">
        <f t="shared" si="80"/>
        <v>0.32261405569424284</v>
      </c>
      <c r="M233" s="33">
        <f t="shared" si="81"/>
        <v>0.49953197332280386</v>
      </c>
      <c r="N233" s="33">
        <f t="shared" si="82"/>
        <v>3.8669177745713434E-2</v>
      </c>
      <c r="O233" s="33">
        <f t="shared" si="83"/>
        <v>3.9348315288707206E-2</v>
      </c>
      <c r="P233" s="33">
        <f t="shared" si="84"/>
        <v>7.2769184897702885E-2</v>
      </c>
      <c r="Q233" s="33">
        <f t="shared" si="85"/>
        <v>2.7067293050829864E-2</v>
      </c>
      <c r="S233" s="174">
        <f t="shared" si="95"/>
        <v>-0.20051241677693621</v>
      </c>
      <c r="T233" s="174">
        <f t="shared" si="96"/>
        <v>0.11225486615440788</v>
      </c>
      <c r="U233" s="174">
        <f t="shared" si="97"/>
        <v>-4.3831169747597654E-3</v>
      </c>
      <c r="V233" s="174">
        <f t="shared" si="98"/>
        <v>2.2350786648067104E-2</v>
      </c>
      <c r="W233" s="174">
        <f t="shared" si="99"/>
        <v>4.5989261148045787E-2</v>
      </c>
      <c r="X233" s="174">
        <f t="shared" si="100"/>
        <v>2.4300619801175347E-2</v>
      </c>
      <c r="Z233" s="33">
        <f t="shared" si="86"/>
        <v>0.49953197332280386</v>
      </c>
      <c r="AA233" s="60" t="str">
        <f t="shared" si="87"/>
        <v>Lab</v>
      </c>
      <c r="AB233" s="33">
        <f t="shared" si="88"/>
        <v>0.17691791762856102</v>
      </c>
      <c r="AC233" s="33">
        <f t="shared" si="89"/>
        <v>0.32261405569424284</v>
      </c>
      <c r="AD233" s="60" t="str">
        <f t="shared" si="90"/>
        <v>Con</v>
      </c>
      <c r="AF233" s="20" t="s">
        <v>1</v>
      </c>
      <c r="AG233" s="151" t="str">
        <f t="shared" si="91"/>
        <v>Lab</v>
      </c>
      <c r="AH233" s="149" t="str">
        <f t="shared" si="92"/>
        <v>Gain from</v>
      </c>
      <c r="AI233" s="149" t="str">
        <f t="shared" si="93"/>
        <v>Con</v>
      </c>
      <c r="AK233" s="33">
        <v>0.52312647247117905</v>
      </c>
      <c r="AL233" s="33">
        <v>0.38727710716839597</v>
      </c>
      <c r="AM233" s="33">
        <v>4.30522947204732E-2</v>
      </c>
      <c r="AN233" s="33">
        <v>1.6997528640640101E-2</v>
      </c>
      <c r="AO233" s="33">
        <v>2.6779923749657101E-2</v>
      </c>
      <c r="AP233" s="86">
        <f t="shared" si="94"/>
        <v>2.7666732496545166E-3</v>
      </c>
    </row>
    <row r="234" spans="1:42" ht="19.95" customHeight="1">
      <c r="A234" s="132" t="s">
        <v>256</v>
      </c>
      <c r="B234" s="20" t="s">
        <v>235</v>
      </c>
      <c r="C234" s="20" t="s">
        <v>21</v>
      </c>
      <c r="D234" s="170">
        <f>('Eng19'!D234+'Eng19'!AD234+'Eng19'!AS234)+('Eng19'!E234+'Eng19'!AE234+'Eng19'!AT234)</f>
        <v>10078.203454080423</v>
      </c>
      <c r="E234" s="170">
        <f>('Eng19'!F234+'Eng19'!AF234+'Eng19'!AU234)+'Eng19'!G234+'Eng19'!AG234+'Eng19'!AV234</f>
        <v>34269.112395694945</v>
      </c>
      <c r="F234" s="170">
        <f>('Eng19'!H234+'Eng19'!AH234+'Eng19'!AW234)+('Eng19'!I234+'Eng19'!AI234+'Eng19'!AX234)</f>
        <v>1224.8821498834432</v>
      </c>
      <c r="G234" s="170">
        <f>('Eng19'!J234+'Eng19'!AJ234+'Eng19'!AY234)+('Eng19'!AZ234+'Eng19'!AK234+'Eng19'!K234)</f>
        <v>1474.218275523245</v>
      </c>
      <c r="H234" s="170">
        <f>('Eng19'!L234+'Eng19'!AL234+'Eng19'!BA234)+('Eng19'!BB234+'Eng19'!AM234+'Eng19'!M234)</f>
        <v>3729.3731102044358</v>
      </c>
      <c r="I234" s="170">
        <f>('Eng19'!N234+'Eng19'!AN234+'Eng19'!BC234)+('Eng19'!BD234+'Eng19'!AO234+'Eng19'!O234)</f>
        <v>844.43994164812739</v>
      </c>
      <c r="J234" s="188">
        <f t="shared" si="79"/>
        <v>51620.229327034613</v>
      </c>
      <c r="L234" s="33">
        <f t="shared" si="80"/>
        <v>0.19523747928803281</v>
      </c>
      <c r="M234" s="33">
        <f t="shared" si="81"/>
        <v>0.66386982085233548</v>
      </c>
      <c r="N234" s="33">
        <f t="shared" si="82"/>
        <v>2.3728723522774942E-2</v>
      </c>
      <c r="O234" s="33">
        <f t="shared" si="83"/>
        <v>2.8558925342688578E-2</v>
      </c>
      <c r="P234" s="33">
        <f t="shared" si="84"/>
        <v>7.2246349131410842E-2</v>
      </c>
      <c r="Q234" s="33">
        <f t="shared" si="85"/>
        <v>1.6358701862757442E-2</v>
      </c>
      <c r="S234" s="174">
        <f t="shared" si="95"/>
        <v>-0.11432418829066121</v>
      </c>
      <c r="T234" s="174">
        <f t="shared" si="96"/>
        <v>6.0660825906900473E-2</v>
      </c>
      <c r="U234" s="174">
        <f t="shared" si="97"/>
        <v>-2.9590279040072574E-3</v>
      </c>
      <c r="V234" s="174">
        <f t="shared" si="98"/>
        <v>1.3304568427593979E-2</v>
      </c>
      <c r="W234" s="174">
        <f t="shared" si="99"/>
        <v>2.6959119997417041E-2</v>
      </c>
      <c r="X234" s="174">
        <f t="shared" si="100"/>
        <v>1.6358701862757442E-2</v>
      </c>
      <c r="Z234" s="33">
        <f t="shared" si="86"/>
        <v>0.66386982085233548</v>
      </c>
      <c r="AA234" s="60" t="str">
        <f t="shared" si="87"/>
        <v>Lab</v>
      </c>
      <c r="AB234" s="33">
        <f t="shared" si="88"/>
        <v>0.46863234156430267</v>
      </c>
      <c r="AC234" s="33">
        <f t="shared" si="89"/>
        <v>0.19523747928803281</v>
      </c>
      <c r="AD234" s="60" t="str">
        <f t="shared" si="90"/>
        <v>Con</v>
      </c>
      <c r="AF234" s="20" t="s">
        <v>2</v>
      </c>
      <c r="AG234" s="151" t="str">
        <f t="shared" si="91"/>
        <v>Lab</v>
      </c>
      <c r="AH234" s="149" t="str">
        <f t="shared" si="92"/>
        <v>Hold</v>
      </c>
      <c r="AI234" s="149" t="str">
        <f t="shared" si="93"/>
        <v/>
      </c>
      <c r="AK234" s="33">
        <v>0.30956166757869402</v>
      </c>
      <c r="AL234" s="33">
        <v>0.60320899494543501</v>
      </c>
      <c r="AM234" s="33">
        <v>2.6687751426782199E-2</v>
      </c>
      <c r="AN234" s="33">
        <v>1.5254356915094599E-2</v>
      </c>
      <c r="AO234" s="33">
        <v>4.52872291339938E-2</v>
      </c>
      <c r="AP234" s="86">
        <f t="shared" si="94"/>
        <v>0</v>
      </c>
    </row>
    <row r="235" spans="1:42" ht="19.95" customHeight="1">
      <c r="A235" s="132" t="s">
        <v>257</v>
      </c>
      <c r="B235" s="20" t="s">
        <v>235</v>
      </c>
      <c r="C235" s="20" t="s">
        <v>21</v>
      </c>
      <c r="D235" s="170">
        <f>('Eng19'!D235+'Eng19'!AD235+'Eng19'!AS235)+('Eng19'!E235+'Eng19'!AE235+'Eng19'!AT235)</f>
        <v>19575.175910808794</v>
      </c>
      <c r="E235" s="170">
        <f>('Eng19'!F235+'Eng19'!AF235+'Eng19'!AU235)+'Eng19'!G235+'Eng19'!AG235+'Eng19'!AV235</f>
        <v>19431.843501636478</v>
      </c>
      <c r="F235" s="170">
        <f>('Eng19'!H235+'Eng19'!AH235+'Eng19'!AW235)+('Eng19'!I235+'Eng19'!AI235+'Eng19'!AX235)</f>
        <v>3836.7502434252442</v>
      </c>
      <c r="G235" s="170">
        <f>('Eng19'!J235+'Eng19'!AJ235+'Eng19'!AY235)+('Eng19'!AZ235+'Eng19'!AK235+'Eng19'!K235)</f>
        <v>3165.4366433563296</v>
      </c>
      <c r="H235" s="170">
        <f>('Eng19'!L235+'Eng19'!AL235+'Eng19'!BA235)+('Eng19'!BB235+'Eng19'!AM235+'Eng19'!M235)</f>
        <v>2846.999112108881</v>
      </c>
      <c r="I235" s="170">
        <f>('Eng19'!N235+'Eng19'!AN235+'Eng19'!BC235)+('Eng19'!BD235+'Eng19'!AO235+'Eng19'!O235)</f>
        <v>2294.8742167943615</v>
      </c>
      <c r="J235" s="188">
        <f t="shared" si="79"/>
        <v>51151.079628130086</v>
      </c>
      <c r="L235" s="33">
        <f t="shared" si="80"/>
        <v>0.38269330878489605</v>
      </c>
      <c r="M235" s="33">
        <f t="shared" si="81"/>
        <v>0.37989117029213409</v>
      </c>
      <c r="N235" s="33">
        <f t="shared" si="82"/>
        <v>7.5008196724654419E-2</v>
      </c>
      <c r="O235" s="33">
        <f t="shared" si="83"/>
        <v>6.1884063178512569E-2</v>
      </c>
      <c r="P235" s="33">
        <f t="shared" si="84"/>
        <v>5.5658631896074368E-2</v>
      </c>
      <c r="Q235" s="33">
        <f t="shared" si="85"/>
        <v>4.4864629123728517E-2</v>
      </c>
      <c r="S235" s="174">
        <f t="shared" si="95"/>
        <v>-0.23979013885691092</v>
      </c>
      <c r="T235" s="174">
        <f t="shared" si="96"/>
        <v>0.13689605887431308</v>
      </c>
      <c r="U235" s="174">
        <f t="shared" si="97"/>
        <v>-7.2698730691970748E-3</v>
      </c>
      <c r="V235" s="174">
        <f t="shared" si="98"/>
        <v>2.712061506000487E-2</v>
      </c>
      <c r="W235" s="174">
        <f t="shared" si="99"/>
        <v>5.5658631896074368E-2</v>
      </c>
      <c r="X235" s="174">
        <f t="shared" si="100"/>
        <v>2.7384706095715694E-2</v>
      </c>
      <c r="Z235" s="33">
        <f t="shared" si="86"/>
        <v>0.38269330878489605</v>
      </c>
      <c r="AA235" s="60" t="str">
        <f t="shared" si="87"/>
        <v>Con</v>
      </c>
      <c r="AB235" s="33">
        <f t="shared" si="88"/>
        <v>2.8021384927619519E-3</v>
      </c>
      <c r="AC235" s="33">
        <f t="shared" si="89"/>
        <v>0.37989117029213409</v>
      </c>
      <c r="AD235" s="60" t="str">
        <f t="shared" si="90"/>
        <v>Lab</v>
      </c>
      <c r="AF235" s="20" t="s">
        <v>1</v>
      </c>
      <c r="AG235" s="151" t="str">
        <f t="shared" si="91"/>
        <v>Con</v>
      </c>
      <c r="AH235" s="149" t="str">
        <f t="shared" si="92"/>
        <v>Hold</v>
      </c>
      <c r="AI235" s="149" t="str">
        <f t="shared" si="93"/>
        <v/>
      </c>
      <c r="AK235" s="33">
        <v>0.62248344764180696</v>
      </c>
      <c r="AL235" s="33">
        <v>0.24299511141782101</v>
      </c>
      <c r="AM235" s="33">
        <v>8.2278069793851494E-2</v>
      </c>
      <c r="AN235" s="33">
        <v>3.4763448118507699E-2</v>
      </c>
      <c r="AO235" s="33">
        <v>0</v>
      </c>
      <c r="AP235" s="86">
        <f t="shared" si="94"/>
        <v>1.7479923028012823E-2</v>
      </c>
    </row>
    <row r="236" spans="1:42" ht="19.95" customHeight="1">
      <c r="A236" s="132" t="s">
        <v>258</v>
      </c>
      <c r="B236" s="20" t="s">
        <v>235</v>
      </c>
      <c r="C236" s="20" t="s">
        <v>21</v>
      </c>
      <c r="D236" s="170">
        <f>('Eng19'!D236+'Eng19'!AD236+'Eng19'!AS236)+('Eng19'!E236+'Eng19'!AE236+'Eng19'!AT236)</f>
        <v>5679.0220901961002</v>
      </c>
      <c r="E236" s="170">
        <f>('Eng19'!F236+'Eng19'!AF236+'Eng19'!AU236)+'Eng19'!G236+'Eng19'!AG236+'Eng19'!AV236</f>
        <v>32906.553880777501</v>
      </c>
      <c r="F236" s="170">
        <f>('Eng19'!H236+'Eng19'!AH236+'Eng19'!AW236)+('Eng19'!I236+'Eng19'!AI236+'Eng19'!AX236)</f>
        <v>1484.6238586040404</v>
      </c>
      <c r="G236" s="170">
        <f>('Eng19'!J236+'Eng19'!AJ236+'Eng19'!AY236)+('Eng19'!AZ236+'Eng19'!AK236+'Eng19'!K236)</f>
        <v>1422.5106462184438</v>
      </c>
      <c r="H236" s="170">
        <f>('Eng19'!L236+'Eng19'!AL236+'Eng19'!BA236)+('Eng19'!BB236+'Eng19'!AM236+'Eng19'!M236)</f>
        <v>3789.3122404118517</v>
      </c>
      <c r="I236" s="170">
        <f>('Eng19'!N236+'Eng19'!AN236+'Eng19'!BC236)+('Eng19'!BD236+'Eng19'!AO236+'Eng19'!O236)</f>
        <v>713.86382335031874</v>
      </c>
      <c r="J236" s="188">
        <f t="shared" si="79"/>
        <v>45995.886539558254</v>
      </c>
      <c r="L236" s="33">
        <f t="shared" si="80"/>
        <v>0.12346804285013444</v>
      </c>
      <c r="M236" s="33">
        <f t="shared" si="81"/>
        <v>0.71542384235765477</v>
      </c>
      <c r="N236" s="33">
        <f t="shared" si="82"/>
        <v>3.2277318045108361E-2</v>
      </c>
      <c r="O236" s="33">
        <f t="shared" si="83"/>
        <v>3.0926910061729741E-2</v>
      </c>
      <c r="P236" s="33">
        <f t="shared" si="84"/>
        <v>8.2383720056203188E-2</v>
      </c>
      <c r="Q236" s="33">
        <f t="shared" si="85"/>
        <v>1.5520166629169503E-2</v>
      </c>
      <c r="S236" s="174">
        <f t="shared" si="95"/>
        <v>-6.1226531622441571E-2</v>
      </c>
      <c r="T236" s="174">
        <f t="shared" si="96"/>
        <v>2.9408471675083758E-2</v>
      </c>
      <c r="U236" s="174">
        <f t="shared" si="97"/>
        <v>-4.4479489265067396E-3</v>
      </c>
      <c r="V236" s="174">
        <f t="shared" si="98"/>
        <v>8.012490349079842E-3</v>
      </c>
      <c r="W236" s="174">
        <f t="shared" si="99"/>
        <v>1.5738812836156094E-2</v>
      </c>
      <c r="X236" s="174">
        <f t="shared" si="100"/>
        <v>1.2514705688628537E-2</v>
      </c>
      <c r="Z236" s="33">
        <f t="shared" si="86"/>
        <v>0.71542384235765477</v>
      </c>
      <c r="AA236" s="60" t="str">
        <f t="shared" si="87"/>
        <v>Lab</v>
      </c>
      <c r="AB236" s="33">
        <f t="shared" si="88"/>
        <v>0.59195579950752031</v>
      </c>
      <c r="AC236" s="33">
        <f t="shared" si="89"/>
        <v>0.12346804285013444</v>
      </c>
      <c r="AD236" s="60" t="str">
        <f t="shared" si="90"/>
        <v>Con</v>
      </c>
      <c r="AF236" s="20" t="s">
        <v>2</v>
      </c>
      <c r="AG236" s="151" t="str">
        <f t="shared" si="91"/>
        <v>Lab</v>
      </c>
      <c r="AH236" s="149" t="str">
        <f t="shared" si="92"/>
        <v>Hold</v>
      </c>
      <c r="AI236" s="149" t="str">
        <f t="shared" si="93"/>
        <v/>
      </c>
      <c r="AK236" s="33">
        <v>0.18469457447257601</v>
      </c>
      <c r="AL236" s="33">
        <v>0.68601537068257101</v>
      </c>
      <c r="AM236" s="33">
        <v>3.67252669716151E-2</v>
      </c>
      <c r="AN236" s="33">
        <v>2.2914419712649899E-2</v>
      </c>
      <c r="AO236" s="33">
        <v>6.6644907220047095E-2</v>
      </c>
      <c r="AP236" s="86">
        <f t="shared" si="94"/>
        <v>3.005460940540966E-3</v>
      </c>
    </row>
    <row r="237" spans="1:42" ht="19.95" customHeight="1">
      <c r="A237" s="132" t="s">
        <v>259</v>
      </c>
      <c r="B237" s="20" t="s">
        <v>235</v>
      </c>
      <c r="C237" s="20" t="s">
        <v>21</v>
      </c>
      <c r="D237" s="170">
        <f>('Eng19'!D237+'Eng19'!AD237+'Eng19'!AS237)+('Eng19'!E237+'Eng19'!AE237+'Eng19'!AT237)</f>
        <v>14974.02116031466</v>
      </c>
      <c r="E237" s="170">
        <f>('Eng19'!F237+'Eng19'!AF237+'Eng19'!AU237)+'Eng19'!G237+'Eng19'!AG237+'Eng19'!AV237</f>
        <v>15363.395775018031</v>
      </c>
      <c r="F237" s="170">
        <f>('Eng19'!H237+'Eng19'!AH237+'Eng19'!AW237)+('Eng19'!I237+'Eng19'!AI237+'Eng19'!AX237)</f>
        <v>16966.230180537677</v>
      </c>
      <c r="G237" s="170">
        <f>('Eng19'!J237+'Eng19'!AJ237+'Eng19'!AY237)+('Eng19'!AZ237+'Eng19'!AK237+'Eng19'!K237)</f>
        <v>1330.7628578356587</v>
      </c>
      <c r="H237" s="170">
        <f>('Eng19'!L237+'Eng19'!AL237+'Eng19'!BA237)+('Eng19'!BB237+'Eng19'!AM237+'Eng19'!M237)</f>
        <v>2672.8336761840019</v>
      </c>
      <c r="I237" s="170">
        <f>('Eng19'!N237+'Eng19'!AN237+'Eng19'!BC237)+('Eng19'!BD237+'Eng19'!AO237+'Eng19'!O237)</f>
        <v>1162.5871306534732</v>
      </c>
      <c r="J237" s="188">
        <f t="shared" si="79"/>
        <v>52469.830780543503</v>
      </c>
      <c r="L237" s="33">
        <f t="shared" si="80"/>
        <v>0.28538344678380823</v>
      </c>
      <c r="M237" s="33">
        <f t="shared" si="81"/>
        <v>0.29280437055869024</v>
      </c>
      <c r="N237" s="33">
        <f t="shared" si="82"/>
        <v>0.32335210402144038</v>
      </c>
      <c r="O237" s="33">
        <f t="shared" si="83"/>
        <v>2.5362438529706922E-2</v>
      </c>
      <c r="P237" s="33">
        <f t="shared" si="84"/>
        <v>5.0940390628725324E-2</v>
      </c>
      <c r="Q237" s="33">
        <f t="shared" si="85"/>
        <v>2.2157249477628878E-2</v>
      </c>
      <c r="S237" s="174">
        <f t="shared" si="95"/>
        <v>-0.1781803352260018</v>
      </c>
      <c r="T237" s="174">
        <f t="shared" si="96"/>
        <v>0.10913539135119224</v>
      </c>
      <c r="U237" s="174">
        <f t="shared" si="97"/>
        <v>-1.8885707794225604E-2</v>
      </c>
      <c r="V237" s="174">
        <f t="shared" si="98"/>
        <v>2.154769634813386E-2</v>
      </c>
      <c r="W237" s="174">
        <f t="shared" si="99"/>
        <v>4.4225705843272893E-2</v>
      </c>
      <c r="X237" s="174">
        <f t="shared" si="100"/>
        <v>2.2157249477628378E-2</v>
      </c>
      <c r="Z237" s="33">
        <f t="shared" si="86"/>
        <v>0.32335210402144038</v>
      </c>
      <c r="AA237" s="60" t="str">
        <f t="shared" si="87"/>
        <v>LD</v>
      </c>
      <c r="AB237" s="33">
        <f t="shared" si="88"/>
        <v>3.0547733462750137E-2</v>
      </c>
      <c r="AC237" s="33">
        <f t="shared" si="89"/>
        <v>0.29280437055869024</v>
      </c>
      <c r="AD237" s="60" t="str">
        <f t="shared" si="90"/>
        <v>Lab</v>
      </c>
      <c r="AF237" s="20" t="s">
        <v>1</v>
      </c>
      <c r="AG237" s="151" t="str">
        <f t="shared" si="91"/>
        <v>LD</v>
      </c>
      <c r="AH237" s="149" t="str">
        <f t="shared" si="92"/>
        <v>Gain from</v>
      </c>
      <c r="AI237" s="149" t="str">
        <f t="shared" si="93"/>
        <v>Con</v>
      </c>
      <c r="AK237" s="33">
        <v>0.46356378200981002</v>
      </c>
      <c r="AL237" s="33">
        <v>0.183668979207498</v>
      </c>
      <c r="AM237" s="33">
        <v>0.34223781181566598</v>
      </c>
      <c r="AN237" s="33">
        <v>3.8147421815730598E-3</v>
      </c>
      <c r="AO237" s="33">
        <v>6.7146847854524299E-3</v>
      </c>
      <c r="AP237" s="86">
        <f t="shared" si="94"/>
        <v>4.9960036108132044E-16</v>
      </c>
    </row>
    <row r="238" spans="1:42" ht="19.95" customHeight="1">
      <c r="A238" s="132" t="s">
        <v>260</v>
      </c>
      <c r="B238" s="20" t="s">
        <v>235</v>
      </c>
      <c r="C238" s="20" t="s">
        <v>21</v>
      </c>
      <c r="D238" s="170">
        <f>('Eng19'!D238+'Eng19'!AD238+'Eng19'!AS238)+('Eng19'!E238+'Eng19'!AE238+'Eng19'!AT238)</f>
        <v>11396.532100286153</v>
      </c>
      <c r="E238" s="170">
        <f>('Eng19'!F238+'Eng19'!AF238+'Eng19'!AU238)+'Eng19'!G238+'Eng19'!AG238+'Eng19'!AV238</f>
        <v>23133.845172167705</v>
      </c>
      <c r="F238" s="170">
        <f>('Eng19'!H238+'Eng19'!AH238+'Eng19'!AW238)+('Eng19'!I238+'Eng19'!AI238+'Eng19'!AX238)</f>
        <v>1800.7042527688091</v>
      </c>
      <c r="G238" s="170">
        <f>('Eng19'!J238+'Eng19'!AJ238+'Eng19'!AY238)+('Eng19'!AZ238+'Eng19'!AK238+'Eng19'!K238)</f>
        <v>1900.2889818026861</v>
      </c>
      <c r="H238" s="170">
        <f>('Eng19'!L238+'Eng19'!AL238+'Eng19'!BA238)+('Eng19'!BB238+'Eng19'!AM238+'Eng19'!M238)</f>
        <v>5235.8018322405042</v>
      </c>
      <c r="I238" s="170">
        <f>('Eng19'!N238+'Eng19'!AN238+'Eng19'!BC238)+('Eng19'!BD238+'Eng19'!AO238+'Eng19'!O238)</f>
        <v>1017.5138454841574</v>
      </c>
      <c r="J238" s="188">
        <f t="shared" si="79"/>
        <v>44484.686184750019</v>
      </c>
      <c r="L238" s="33">
        <f t="shared" si="80"/>
        <v>0.25619000779178353</v>
      </c>
      <c r="M238" s="33">
        <f t="shared" si="81"/>
        <v>0.52004065120500531</v>
      </c>
      <c r="N238" s="33">
        <f t="shared" si="82"/>
        <v>4.0479194239794729E-2</v>
      </c>
      <c r="O238" s="33">
        <f t="shared" si="83"/>
        <v>4.2717823700285699E-2</v>
      </c>
      <c r="P238" s="33">
        <f t="shared" si="84"/>
        <v>0.11769897196746802</v>
      </c>
      <c r="Q238" s="33">
        <f t="shared" si="85"/>
        <v>2.2873351095662568E-2</v>
      </c>
      <c r="S238" s="174">
        <f t="shared" si="95"/>
        <v>-0.15027151868560046</v>
      </c>
      <c r="T238" s="174">
        <f t="shared" si="96"/>
        <v>8.3293776116443285E-2</v>
      </c>
      <c r="U238" s="174">
        <f t="shared" si="97"/>
        <v>-6.020606693094073E-3</v>
      </c>
      <c r="V238" s="174">
        <f t="shared" si="98"/>
        <v>1.6886972954903101E-2</v>
      </c>
      <c r="W238" s="174">
        <f t="shared" si="99"/>
        <v>3.3238025211684924E-2</v>
      </c>
      <c r="X238" s="174">
        <f t="shared" si="100"/>
        <v>2.2873351095663012E-2</v>
      </c>
      <c r="Z238" s="33">
        <f t="shared" si="86"/>
        <v>0.52004065120500531</v>
      </c>
      <c r="AA238" s="60" t="str">
        <f t="shared" si="87"/>
        <v>Lab</v>
      </c>
      <c r="AB238" s="33">
        <f t="shared" si="88"/>
        <v>0.26385064341322179</v>
      </c>
      <c r="AC238" s="33">
        <f t="shared" si="89"/>
        <v>0.25619000779178353</v>
      </c>
      <c r="AD238" s="60" t="str">
        <f t="shared" si="90"/>
        <v>Con</v>
      </c>
      <c r="AF238" s="20" t="s">
        <v>2</v>
      </c>
      <c r="AG238" s="151" t="str">
        <f t="shared" si="91"/>
        <v>Lab</v>
      </c>
      <c r="AH238" s="149" t="str">
        <f t="shared" si="92"/>
        <v>Hold</v>
      </c>
      <c r="AI238" s="149" t="str">
        <f t="shared" si="93"/>
        <v/>
      </c>
      <c r="AK238" s="33">
        <v>0.40646152647738398</v>
      </c>
      <c r="AL238" s="33">
        <v>0.43674687508856203</v>
      </c>
      <c r="AM238" s="33">
        <v>4.6499800932888802E-2</v>
      </c>
      <c r="AN238" s="33">
        <v>2.5830850745382598E-2</v>
      </c>
      <c r="AO238" s="33">
        <v>8.4460946755783098E-2</v>
      </c>
      <c r="AP238" s="86">
        <f t="shared" si="94"/>
        <v>-4.4408920985006262E-16</v>
      </c>
    </row>
    <row r="239" spans="1:42" ht="19.95" customHeight="1">
      <c r="A239" s="132" t="s">
        <v>261</v>
      </c>
      <c r="B239" s="20" t="s">
        <v>235</v>
      </c>
      <c r="C239" s="20" t="s">
        <v>21</v>
      </c>
      <c r="D239" s="170">
        <f>('Eng19'!D239+'Eng19'!AD239+'Eng19'!AS239)+('Eng19'!E239+'Eng19'!AE239+'Eng19'!AT239)</f>
        <v>13112.855207991237</v>
      </c>
      <c r="E239" s="170">
        <f>('Eng19'!F239+'Eng19'!AF239+'Eng19'!AU239)+'Eng19'!G239+'Eng19'!AG239+'Eng19'!AV239</f>
        <v>22544.057084459193</v>
      </c>
      <c r="F239" s="170">
        <f>('Eng19'!H239+'Eng19'!AH239+'Eng19'!AW239)+('Eng19'!I239+'Eng19'!AI239+'Eng19'!AX239)</f>
        <v>1117.673876098858</v>
      </c>
      <c r="G239" s="170">
        <f>('Eng19'!J239+'Eng19'!AJ239+'Eng19'!AY239)+('Eng19'!AZ239+'Eng19'!AK239+'Eng19'!K239)</f>
        <v>1758.8253961343901</v>
      </c>
      <c r="H239" s="170">
        <f>('Eng19'!L239+'Eng19'!AL239+'Eng19'!BA239)+('Eng19'!BB239+'Eng19'!AM239+'Eng19'!M239)</f>
        <v>4031.4099502608906</v>
      </c>
      <c r="I239" s="170">
        <f>('Eng19'!N239+'Eng19'!AN239+'Eng19'!BC239)+('Eng19'!BD239+'Eng19'!AO239+'Eng19'!O239)</f>
        <v>1046.9095072776561</v>
      </c>
      <c r="J239" s="188">
        <f t="shared" si="79"/>
        <v>43611.731022222222</v>
      </c>
      <c r="L239" s="33">
        <f t="shared" si="80"/>
        <v>0.30067266078729188</v>
      </c>
      <c r="M239" s="33">
        <f t="shared" si="81"/>
        <v>0.51692644515696795</v>
      </c>
      <c r="N239" s="33">
        <f t="shared" si="82"/>
        <v>2.562782650221682E-2</v>
      </c>
      <c r="O239" s="33">
        <f t="shared" si="83"/>
        <v>4.0329181046223232E-2</v>
      </c>
      <c r="P239" s="33">
        <f t="shared" si="84"/>
        <v>9.2438659410393462E-2</v>
      </c>
      <c r="Q239" s="33">
        <f t="shared" si="85"/>
        <v>2.4005227096906716E-2</v>
      </c>
      <c r="S239" s="174">
        <f t="shared" si="95"/>
        <v>-0.1842822984165941</v>
      </c>
      <c r="T239" s="174">
        <f t="shared" si="96"/>
        <v>0.10156069502726894</v>
      </c>
      <c r="U239" s="174">
        <f t="shared" si="97"/>
        <v>-3.283176657713379E-3</v>
      </c>
      <c r="V239" s="174">
        <f t="shared" si="98"/>
        <v>2.0402755540398634E-2</v>
      </c>
      <c r="W239" s="174">
        <f t="shared" si="99"/>
        <v>4.1596797409733162E-2</v>
      </c>
      <c r="X239" s="174">
        <f t="shared" si="100"/>
        <v>2.4005227096906716E-2</v>
      </c>
      <c r="Z239" s="33">
        <f t="shared" si="86"/>
        <v>0.51692644515696795</v>
      </c>
      <c r="AA239" s="60" t="str">
        <f t="shared" si="87"/>
        <v>Lab</v>
      </c>
      <c r="AB239" s="33">
        <f t="shared" si="88"/>
        <v>0.21625378436967607</v>
      </c>
      <c r="AC239" s="33">
        <f t="shared" si="89"/>
        <v>0.30067266078729188</v>
      </c>
      <c r="AD239" s="60" t="str">
        <f t="shared" si="90"/>
        <v>Con</v>
      </c>
      <c r="AF239" s="20" t="s">
        <v>1</v>
      </c>
      <c r="AG239" s="151" t="str">
        <f t="shared" si="91"/>
        <v>Lab</v>
      </c>
      <c r="AH239" s="149" t="str">
        <f t="shared" si="92"/>
        <v>Gain from</v>
      </c>
      <c r="AI239" s="149" t="str">
        <f t="shared" si="93"/>
        <v>Con</v>
      </c>
      <c r="AK239" s="33">
        <v>0.48495495920388598</v>
      </c>
      <c r="AL239" s="33">
        <v>0.41536575012969901</v>
      </c>
      <c r="AM239" s="33">
        <v>2.8911003159930199E-2</v>
      </c>
      <c r="AN239" s="33">
        <v>1.9926425505824599E-2</v>
      </c>
      <c r="AO239" s="33">
        <v>5.08418620006603E-2</v>
      </c>
      <c r="AP239" s="86">
        <f t="shared" si="94"/>
        <v>0</v>
      </c>
    </row>
    <row r="240" spans="1:42" ht="19.95" customHeight="1">
      <c r="A240" s="132" t="s">
        <v>262</v>
      </c>
      <c r="B240" s="20" t="s">
        <v>235</v>
      </c>
      <c r="C240" s="20" t="s">
        <v>21</v>
      </c>
      <c r="D240" s="170">
        <f>('Eng19'!D240+'Eng19'!AD240+'Eng19'!AS240)+('Eng19'!E240+'Eng19'!AE240+'Eng19'!AT240)</f>
        <v>3080.8795648397263</v>
      </c>
      <c r="E240" s="170">
        <f>('Eng19'!F240+'Eng19'!AF240+'Eng19'!AU240)+'Eng19'!G240+'Eng19'!AG240+'Eng19'!AV240</f>
        <v>38370.582539476716</v>
      </c>
      <c r="F240" s="170">
        <f>('Eng19'!H240+'Eng19'!AH240+'Eng19'!AW240)+('Eng19'!I240+'Eng19'!AI240+'Eng19'!AX240)</f>
        <v>903.62767367443962</v>
      </c>
      <c r="G240" s="170">
        <f>('Eng19'!J240+'Eng19'!AJ240+'Eng19'!AY240)+('Eng19'!AZ240+'Eng19'!AK240+'Eng19'!K240)</f>
        <v>1334.3660555481879</v>
      </c>
      <c r="H240" s="170">
        <f>('Eng19'!L240+'Eng19'!AL240+'Eng19'!BA240)+('Eng19'!BB240+'Eng19'!AM240+'Eng19'!M240)</f>
        <v>3394.1670743152026</v>
      </c>
      <c r="I240" s="170">
        <f>('Eng19'!N240+'Eng19'!AN240+'Eng19'!BC240)+('Eng19'!BD240+'Eng19'!AO240+'Eng19'!O240)</f>
        <v>745.0594810046141</v>
      </c>
      <c r="J240" s="188">
        <f t="shared" si="79"/>
        <v>47828.682388858899</v>
      </c>
      <c r="L240" s="33">
        <f t="shared" si="80"/>
        <v>6.4414895225242061E-2</v>
      </c>
      <c r="M240" s="33">
        <f t="shared" si="81"/>
        <v>0.80225046191978455</v>
      </c>
      <c r="N240" s="33">
        <f t="shared" si="82"/>
        <v>1.8893007888608041E-2</v>
      </c>
      <c r="O240" s="33">
        <f t="shared" si="83"/>
        <v>2.7898867142094049E-2</v>
      </c>
      <c r="P240" s="33">
        <f t="shared" si="84"/>
        <v>7.0965096774353795E-2</v>
      </c>
      <c r="Q240" s="33">
        <f t="shared" si="85"/>
        <v>1.5577671049917245E-2</v>
      </c>
      <c r="S240" s="174">
        <f t="shared" si="95"/>
        <v>-2.1531433718733436E-2</v>
      </c>
      <c r="T240" s="174">
        <f t="shared" si="96"/>
        <v>5.0243108978055284E-3</v>
      </c>
      <c r="U240" s="174">
        <f t="shared" si="97"/>
        <v>-2.5687947380917571E-3</v>
      </c>
      <c r="V240" s="174">
        <f t="shared" si="98"/>
        <v>3.8034373817502493E-3</v>
      </c>
      <c r="W240" s="174">
        <f t="shared" si="99"/>
        <v>7.3176786642601965E-3</v>
      </c>
      <c r="X240" s="174">
        <f t="shared" si="100"/>
        <v>7.9548015130090008E-3</v>
      </c>
      <c r="Z240" s="33">
        <f t="shared" si="86"/>
        <v>0.80225046191978455</v>
      </c>
      <c r="AA240" s="60" t="str">
        <f t="shared" si="87"/>
        <v>Lab</v>
      </c>
      <c r="AB240" s="33">
        <f t="shared" si="88"/>
        <v>0.73128536514543074</v>
      </c>
      <c r="AC240" s="33">
        <f t="shared" si="89"/>
        <v>7.0965096774353795E-2</v>
      </c>
      <c r="AD240" s="60" t="str">
        <f t="shared" si="90"/>
        <v>Ref</v>
      </c>
      <c r="AF240" s="20" t="s">
        <v>2</v>
      </c>
      <c r="AG240" s="151" t="str">
        <f t="shared" si="91"/>
        <v>Lab</v>
      </c>
      <c r="AH240" s="149" t="str">
        <f t="shared" si="92"/>
        <v>Hold</v>
      </c>
      <c r="AI240" s="149" t="str">
        <f t="shared" si="93"/>
        <v/>
      </c>
      <c r="AK240" s="33">
        <v>8.5946328943975497E-2</v>
      </c>
      <c r="AL240" s="33">
        <v>0.79722615102197902</v>
      </c>
      <c r="AM240" s="33">
        <v>2.1461802626699798E-2</v>
      </c>
      <c r="AN240" s="33">
        <v>2.40954297603438E-2</v>
      </c>
      <c r="AO240" s="33">
        <v>6.3647418110093598E-2</v>
      </c>
      <c r="AP240" s="86">
        <f t="shared" si="94"/>
        <v>7.6228695369082444E-3</v>
      </c>
    </row>
    <row r="241" spans="1:42" ht="19.95" customHeight="1">
      <c r="A241" s="132" t="s">
        <v>263</v>
      </c>
      <c r="B241" s="20" t="s">
        <v>235</v>
      </c>
      <c r="C241" s="20" t="s">
        <v>21</v>
      </c>
      <c r="D241" s="170">
        <f>('Eng19'!D241+'Eng19'!AD241+'Eng19'!AS241)+('Eng19'!E241+'Eng19'!AE241+'Eng19'!AT241)</f>
        <v>13844.563419082819</v>
      </c>
      <c r="E241" s="170">
        <f>('Eng19'!F241+'Eng19'!AF241+'Eng19'!AU241)+'Eng19'!G241+'Eng19'!AG241+'Eng19'!AV241</f>
        <v>26727.305914968973</v>
      </c>
      <c r="F241" s="170">
        <f>('Eng19'!H241+'Eng19'!AH241+'Eng19'!AW241)+('Eng19'!I241+'Eng19'!AI241+'Eng19'!AX241)</f>
        <v>2462.2537765260831</v>
      </c>
      <c r="G241" s="170">
        <f>('Eng19'!J241+'Eng19'!AJ241+'Eng19'!AY241)+('Eng19'!AZ241+'Eng19'!AK241+'Eng19'!K241)</f>
        <v>2636.7966116364655</v>
      </c>
      <c r="H241" s="170">
        <f>('Eng19'!L241+'Eng19'!AL241+'Eng19'!BA241)+('Eng19'!BB241+'Eng19'!AM241+'Eng19'!M241)</f>
        <v>2658.3227430336365</v>
      </c>
      <c r="I241" s="170">
        <f>('Eng19'!N241+'Eng19'!AN241+'Eng19'!BC241)+('Eng19'!BD241+'Eng19'!AO241+'Eng19'!O241)</f>
        <v>1192.4721759110773</v>
      </c>
      <c r="J241" s="188">
        <f t="shared" si="79"/>
        <v>49521.714641159051</v>
      </c>
      <c r="L241" s="33">
        <f t="shared" si="80"/>
        <v>0.279565510188861</v>
      </c>
      <c r="M241" s="33">
        <f t="shared" si="81"/>
        <v>0.53970881478233534</v>
      </c>
      <c r="N241" s="33">
        <f t="shared" si="82"/>
        <v>4.9720689082918525E-2</v>
      </c>
      <c r="O241" s="33">
        <f t="shared" si="83"/>
        <v>5.324526080615434E-2</v>
      </c>
      <c r="P241" s="33">
        <f t="shared" si="84"/>
        <v>5.3679941461966689E-2</v>
      </c>
      <c r="Q241" s="33">
        <f t="shared" si="85"/>
        <v>2.4079783677764185E-2</v>
      </c>
      <c r="S241" s="174">
        <f t="shared" si="95"/>
        <v>-0.17384714359405701</v>
      </c>
      <c r="T241" s="174">
        <f t="shared" si="96"/>
        <v>9.8425286479912333E-2</v>
      </c>
      <c r="U241" s="174">
        <f t="shared" si="97"/>
        <v>-5.2224509995057733E-3</v>
      </c>
      <c r="V241" s="174">
        <f t="shared" si="98"/>
        <v>1.9510463327901142E-2</v>
      </c>
      <c r="W241" s="174">
        <f t="shared" si="99"/>
        <v>4.045186427615529E-2</v>
      </c>
      <c r="X241" s="174">
        <f t="shared" si="100"/>
        <v>2.0681980509594175E-2</v>
      </c>
      <c r="Z241" s="33">
        <f t="shared" si="86"/>
        <v>0.53970881478233534</v>
      </c>
      <c r="AA241" s="60" t="str">
        <f t="shared" si="87"/>
        <v>Lab</v>
      </c>
      <c r="AB241" s="33">
        <f t="shared" si="88"/>
        <v>0.26014330459347434</v>
      </c>
      <c r="AC241" s="33">
        <f t="shared" si="89"/>
        <v>0.279565510188861</v>
      </c>
      <c r="AD241" s="60" t="str">
        <f t="shared" si="90"/>
        <v>Con</v>
      </c>
      <c r="AF241" s="20" t="s">
        <v>1</v>
      </c>
      <c r="AG241" s="151" t="str">
        <f t="shared" si="91"/>
        <v>Lab</v>
      </c>
      <c r="AH241" s="149" t="str">
        <f t="shared" si="92"/>
        <v>Gain from</v>
      </c>
      <c r="AI241" s="149" t="str">
        <f t="shared" si="93"/>
        <v>Con</v>
      </c>
      <c r="AK241" s="33">
        <v>0.45341265378291801</v>
      </c>
      <c r="AL241" s="33">
        <v>0.44128352830242301</v>
      </c>
      <c r="AM241" s="33">
        <v>5.4943140082424298E-2</v>
      </c>
      <c r="AN241" s="33">
        <v>3.3734797478253198E-2</v>
      </c>
      <c r="AO241" s="33">
        <v>1.3228077185811401E-2</v>
      </c>
      <c r="AP241" s="86">
        <f t="shared" si="94"/>
        <v>3.3978031681700105E-3</v>
      </c>
    </row>
    <row r="242" spans="1:42" ht="19.95" customHeight="1">
      <c r="A242" s="132" t="s">
        <v>264</v>
      </c>
      <c r="B242" s="20" t="s">
        <v>235</v>
      </c>
      <c r="C242" s="20" t="s">
        <v>21</v>
      </c>
      <c r="D242" s="170">
        <f>('Eng19'!D242+'Eng19'!AD242+'Eng19'!AS242)+('Eng19'!E242+'Eng19'!AE242+'Eng19'!AT242)</f>
        <v>13263.230185141925</v>
      </c>
      <c r="E242" s="170">
        <f>('Eng19'!F242+'Eng19'!AF242+'Eng19'!AU242)+'Eng19'!G242+'Eng19'!AG242+'Eng19'!AV242</f>
        <v>25640.23116583634</v>
      </c>
      <c r="F242" s="170">
        <f>('Eng19'!H242+'Eng19'!AH242+'Eng19'!AW242)+('Eng19'!I242+'Eng19'!AI242+'Eng19'!AX242)</f>
        <v>1723.8536190546404</v>
      </c>
      <c r="G242" s="170">
        <f>('Eng19'!J242+'Eng19'!AJ242+'Eng19'!AY242)+('Eng19'!AZ242+'Eng19'!AK242+'Eng19'!K242)</f>
        <v>1016.6097589570501</v>
      </c>
      <c r="H242" s="170">
        <f>('Eng19'!L242+'Eng19'!AL242+'Eng19'!BA242)+('Eng19'!BB242+'Eng19'!AM242+'Eng19'!M242)</f>
        <v>4732.2493274477174</v>
      </c>
      <c r="I242" s="170">
        <f>('Eng19'!N242+'Eng19'!AN242+'Eng19'!BC242)+('Eng19'!BD242+'Eng19'!AO242+'Eng19'!O242)</f>
        <v>1973.2390456636797</v>
      </c>
      <c r="J242" s="188">
        <f t="shared" si="79"/>
        <v>48349.413102101353</v>
      </c>
      <c r="L242" s="33">
        <f t="shared" si="80"/>
        <v>0.27432039675711145</v>
      </c>
      <c r="M242" s="33">
        <f t="shared" si="81"/>
        <v>0.53031111487725524</v>
      </c>
      <c r="N242" s="33">
        <f t="shared" si="82"/>
        <v>3.5654075374489266E-2</v>
      </c>
      <c r="O242" s="33">
        <f t="shared" si="83"/>
        <v>2.1026310222426802E-2</v>
      </c>
      <c r="P242" s="33">
        <f t="shared" si="84"/>
        <v>9.7876044895404232E-2</v>
      </c>
      <c r="Q242" s="33">
        <f t="shared" si="85"/>
        <v>4.0812057873313032E-2</v>
      </c>
      <c r="S242" s="174">
        <f t="shared" si="95"/>
        <v>-0.16555469319720756</v>
      </c>
      <c r="T242" s="174">
        <f t="shared" si="96"/>
        <v>9.1421335958467242E-2</v>
      </c>
      <c r="U242" s="174">
        <f t="shared" si="97"/>
        <v>-4.7754798808883336E-3</v>
      </c>
      <c r="V242" s="174">
        <f t="shared" si="98"/>
        <v>1.9187738892842414E-2</v>
      </c>
      <c r="W242" s="174">
        <f t="shared" si="99"/>
        <v>3.7531475868901432E-2</v>
      </c>
      <c r="X242" s="174">
        <f t="shared" si="100"/>
        <v>2.2189622357884839E-2</v>
      </c>
      <c r="Z242" s="33">
        <f t="shared" si="86"/>
        <v>0.53031111487725524</v>
      </c>
      <c r="AA242" s="60" t="str">
        <f t="shared" si="87"/>
        <v>Lab</v>
      </c>
      <c r="AB242" s="33">
        <f t="shared" si="88"/>
        <v>0.25599071812014379</v>
      </c>
      <c r="AC242" s="33">
        <f t="shared" si="89"/>
        <v>0.27432039675711145</v>
      </c>
      <c r="AD242" s="60" t="str">
        <f t="shared" si="90"/>
        <v>Con</v>
      </c>
      <c r="AF242" s="20" t="s">
        <v>1</v>
      </c>
      <c r="AG242" s="151" t="str">
        <f t="shared" si="91"/>
        <v>Lab</v>
      </c>
      <c r="AH242" s="149" t="str">
        <f t="shared" si="92"/>
        <v>Gain from</v>
      </c>
      <c r="AI242" s="149" t="str">
        <f t="shared" si="93"/>
        <v>Con</v>
      </c>
      <c r="AK242" s="33">
        <v>0.43987508995431901</v>
      </c>
      <c r="AL242" s="33">
        <v>0.438889778918788</v>
      </c>
      <c r="AM242" s="33">
        <v>4.04295552553776E-2</v>
      </c>
      <c r="AN242" s="33">
        <v>1.8385713295843899E-3</v>
      </c>
      <c r="AO242" s="33">
        <v>6.0344569026502801E-2</v>
      </c>
      <c r="AP242" s="86">
        <f t="shared" si="94"/>
        <v>1.8622435515428193E-2</v>
      </c>
    </row>
    <row r="243" spans="1:42" ht="19.95" customHeight="1">
      <c r="A243" s="132" t="s">
        <v>265</v>
      </c>
      <c r="B243" s="20" t="s">
        <v>235</v>
      </c>
      <c r="C243" s="20" t="s">
        <v>21</v>
      </c>
      <c r="D243" s="170">
        <f>('Eng19'!D243+'Eng19'!AD243+'Eng19'!AS243)+('Eng19'!E243+'Eng19'!AE243+'Eng19'!AT243)</f>
        <v>4615.5313247740842</v>
      </c>
      <c r="E243" s="170">
        <f>('Eng19'!F243+'Eng19'!AF243+'Eng19'!AU243)+'Eng19'!G243+'Eng19'!AG243+'Eng19'!AV243</f>
        <v>36005.542484671183</v>
      </c>
      <c r="F243" s="170">
        <f>('Eng19'!H243+'Eng19'!AH243+'Eng19'!AW243)+('Eng19'!I243+'Eng19'!AI243+'Eng19'!AX243)</f>
        <v>4519.6530096506995</v>
      </c>
      <c r="G243" s="170">
        <f>('Eng19'!J243+'Eng19'!AJ243+'Eng19'!AY243)+('Eng19'!AZ243+'Eng19'!AK243+'Eng19'!K243)</f>
        <v>1619.2669217211892</v>
      </c>
      <c r="H243" s="170">
        <f>('Eng19'!L243+'Eng19'!AL243+'Eng19'!BA243)+('Eng19'!BB243+'Eng19'!AM243+'Eng19'!M243)</f>
        <v>3413.0189588398816</v>
      </c>
      <c r="I243" s="170">
        <f>('Eng19'!N243+'Eng19'!AN243+'Eng19'!BC243)+('Eng19'!BD243+'Eng19'!AO243+'Eng19'!O243)</f>
        <v>850.23002467833749</v>
      </c>
      <c r="J243" s="188">
        <f t="shared" si="79"/>
        <v>51023.242724335367</v>
      </c>
      <c r="L243" s="33">
        <f t="shared" si="80"/>
        <v>9.0459388277427569E-2</v>
      </c>
      <c r="M243" s="33">
        <f t="shared" si="81"/>
        <v>0.7056694275430373</v>
      </c>
      <c r="N243" s="33">
        <f t="shared" si="82"/>
        <v>8.8580277699501567E-2</v>
      </c>
      <c r="O243" s="33">
        <f t="shared" si="83"/>
        <v>3.1735868503490569E-2</v>
      </c>
      <c r="P243" s="33">
        <f t="shared" si="84"/>
        <v>6.6891455278126677E-2</v>
      </c>
      <c r="Q243" s="33">
        <f t="shared" si="85"/>
        <v>1.6663582698416442E-2</v>
      </c>
      <c r="S243" s="174">
        <f t="shared" si="95"/>
        <v>-4.2050181237929432E-2</v>
      </c>
      <c r="T243" s="174">
        <f t="shared" si="96"/>
        <v>2.3949301241734333E-2</v>
      </c>
      <c r="U243" s="174">
        <f t="shared" si="97"/>
        <v>-1.1506414828950429E-2</v>
      </c>
      <c r="V243" s="174">
        <f t="shared" si="98"/>
        <v>6.4257547088048678E-3</v>
      </c>
      <c r="W243" s="174">
        <f t="shared" si="99"/>
        <v>1.3134393096095175E-2</v>
      </c>
      <c r="X243" s="174">
        <f t="shared" si="100"/>
        <v>1.0047147020245641E-2</v>
      </c>
      <c r="Z243" s="33">
        <f t="shared" si="86"/>
        <v>0.7056694275430373</v>
      </c>
      <c r="AA243" s="60" t="str">
        <f t="shared" si="87"/>
        <v>Lab</v>
      </c>
      <c r="AB243" s="33">
        <f t="shared" si="88"/>
        <v>0.61521003926560969</v>
      </c>
      <c r="AC243" s="33">
        <f t="shared" si="89"/>
        <v>9.0459388277427569E-2</v>
      </c>
      <c r="AD243" s="60" t="str">
        <f t="shared" si="90"/>
        <v>Con</v>
      </c>
      <c r="AF243" s="20" t="s">
        <v>2</v>
      </c>
      <c r="AG243" s="151" t="str">
        <f t="shared" si="91"/>
        <v>Lab</v>
      </c>
      <c r="AH243" s="149" t="str">
        <f t="shared" si="92"/>
        <v>Hold</v>
      </c>
      <c r="AI243" s="149" t="str">
        <f t="shared" si="93"/>
        <v/>
      </c>
      <c r="AK243" s="33">
        <v>0.132509569515357</v>
      </c>
      <c r="AL243" s="33">
        <v>0.68172012630130296</v>
      </c>
      <c r="AM243" s="33">
        <v>0.100086692528452</v>
      </c>
      <c r="AN243" s="33">
        <v>2.5310113794685701E-2</v>
      </c>
      <c r="AO243" s="33">
        <v>5.3757062182031502E-2</v>
      </c>
      <c r="AP243" s="86">
        <f t="shared" si="94"/>
        <v>6.6164356781708011E-3</v>
      </c>
    </row>
    <row r="244" spans="1:42" ht="19.95" customHeight="1">
      <c r="A244" s="132" t="s">
        <v>266</v>
      </c>
      <c r="B244" s="20" t="s">
        <v>235</v>
      </c>
      <c r="C244" s="20" t="s">
        <v>21</v>
      </c>
      <c r="D244" s="170">
        <f>('Eng19'!D244+'Eng19'!AD244+'Eng19'!AS244)+('Eng19'!E244+'Eng19'!AE244+'Eng19'!AT244)</f>
        <v>1826.7423231899108</v>
      </c>
      <c r="E244" s="170">
        <f>('Eng19'!F244+'Eng19'!AF244+'Eng19'!AU244)+'Eng19'!G244+'Eng19'!AG244+'Eng19'!AV244</f>
        <v>39373.811966821362</v>
      </c>
      <c r="F244" s="170">
        <f>('Eng19'!H244+'Eng19'!AH244+'Eng19'!AW244)+('Eng19'!I244+'Eng19'!AI244+'Eng19'!AX244)</f>
        <v>1066.1854658492402</v>
      </c>
      <c r="G244" s="170">
        <f>('Eng19'!J244+'Eng19'!AJ244+'Eng19'!AY244)+('Eng19'!AZ244+'Eng19'!AK244+'Eng19'!K244)</f>
        <v>2021.0649106564003</v>
      </c>
      <c r="H244" s="170">
        <f>('Eng19'!L244+'Eng19'!AL244+'Eng19'!BA244)+('Eng19'!BB244+'Eng19'!AM244+'Eng19'!M244)</f>
        <v>1618.65464404664</v>
      </c>
      <c r="I244" s="170">
        <f>('Eng19'!N244+'Eng19'!AN244+'Eng19'!BC244)+('Eng19'!BD244+'Eng19'!AO244+'Eng19'!O244)</f>
        <v>439.41004108016688</v>
      </c>
      <c r="J244" s="188">
        <f t="shared" si="79"/>
        <v>46345.86935164372</v>
      </c>
      <c r="L244" s="33">
        <f t="shared" si="80"/>
        <v>3.9415429006838192E-2</v>
      </c>
      <c r="M244" s="33">
        <f t="shared" si="81"/>
        <v>0.84956464335747572</v>
      </c>
      <c r="N244" s="33">
        <f t="shared" si="82"/>
        <v>2.3004972843635448E-2</v>
      </c>
      <c r="O244" s="33">
        <f t="shared" si="83"/>
        <v>4.3608307254349096E-2</v>
      </c>
      <c r="P244" s="33">
        <f t="shared" si="84"/>
        <v>3.4925542808686837E-2</v>
      </c>
      <c r="Q244" s="33">
        <f t="shared" si="85"/>
        <v>9.4811047290147034E-3</v>
      </c>
      <c r="S244" s="174">
        <f t="shared" si="95"/>
        <v>-1.5352015980169206E-2</v>
      </c>
      <c r="T244" s="174">
        <f t="shared" si="96"/>
        <v>5.5462704308146815E-3</v>
      </c>
      <c r="U244" s="174">
        <f t="shared" si="97"/>
        <v>-2.6436200386539509E-3</v>
      </c>
      <c r="V244" s="174">
        <f t="shared" si="98"/>
        <v>2.2889761609735937E-3</v>
      </c>
      <c r="W244" s="174">
        <f t="shared" si="99"/>
        <v>5.592760540700837E-3</v>
      </c>
      <c r="X244" s="174">
        <f t="shared" si="100"/>
        <v>4.5676288863339791E-3</v>
      </c>
      <c r="Z244" s="33">
        <f t="shared" si="86"/>
        <v>0.84956464335747572</v>
      </c>
      <c r="AA244" s="60" t="str">
        <f t="shared" si="87"/>
        <v>Lab</v>
      </c>
      <c r="AB244" s="33">
        <f t="shared" si="88"/>
        <v>0.80595633610312667</v>
      </c>
      <c r="AC244" s="33">
        <f t="shared" si="89"/>
        <v>4.3608307254349096E-2</v>
      </c>
      <c r="AD244" s="60" t="str">
        <f t="shared" si="90"/>
        <v>Grn</v>
      </c>
      <c r="AF244" s="20" t="s">
        <v>2</v>
      </c>
      <c r="AG244" s="151" t="str">
        <f t="shared" si="91"/>
        <v>Lab</v>
      </c>
      <c r="AH244" s="149" t="str">
        <f t="shared" si="92"/>
        <v>Hold</v>
      </c>
      <c r="AI244" s="149" t="str">
        <f t="shared" si="93"/>
        <v/>
      </c>
      <c r="AK244" s="33">
        <v>5.4767444987007398E-2</v>
      </c>
      <c r="AL244" s="33">
        <v>0.84401837292666104</v>
      </c>
      <c r="AM244" s="33">
        <v>2.5648592882289399E-2</v>
      </c>
      <c r="AN244" s="33">
        <v>4.1319331093375503E-2</v>
      </c>
      <c r="AO244" s="33">
        <v>2.9332782267986E-2</v>
      </c>
      <c r="AP244" s="86">
        <f t="shared" si="94"/>
        <v>4.9134758426807243E-3</v>
      </c>
    </row>
    <row r="245" spans="1:42" ht="19.95" customHeight="1">
      <c r="A245" s="132" t="s">
        <v>267</v>
      </c>
      <c r="B245" s="20" t="s">
        <v>235</v>
      </c>
      <c r="C245" s="20" t="s">
        <v>21</v>
      </c>
      <c r="D245" s="170">
        <f>('Eng19'!D245+'Eng19'!AD245+'Eng19'!AS245)+('Eng19'!E245+'Eng19'!AE245+'Eng19'!AT245)</f>
        <v>3369.6817267874776</v>
      </c>
      <c r="E245" s="170">
        <f>('Eng19'!F245+'Eng19'!AF245+'Eng19'!AU245)+'Eng19'!G245+'Eng19'!AG245+'Eng19'!AV245</f>
        <v>40006.546785465383</v>
      </c>
      <c r="F245" s="170">
        <f>('Eng19'!H245+'Eng19'!AH245+'Eng19'!AW245)+('Eng19'!I245+'Eng19'!AI245+'Eng19'!AX245)</f>
        <v>918.39877614895704</v>
      </c>
      <c r="G245" s="170">
        <f>('Eng19'!J245+'Eng19'!AJ245+'Eng19'!AY245)+('Eng19'!AZ245+'Eng19'!AK245+'Eng19'!K245)</f>
        <v>1025.7442504245482</v>
      </c>
      <c r="H245" s="170">
        <f>('Eng19'!L245+'Eng19'!AL245+'Eng19'!BA245)+('Eng19'!BB245+'Eng19'!AM245+'Eng19'!M245)</f>
        <v>1707.9727683892913</v>
      </c>
      <c r="I245" s="170">
        <f>('Eng19'!N245+'Eng19'!AN245+'Eng19'!BC245)+('Eng19'!BD245+'Eng19'!AO245+'Eng19'!O245)</f>
        <v>1515.3823931227905</v>
      </c>
      <c r="J245" s="188">
        <f t="shared" si="79"/>
        <v>48543.726700338448</v>
      </c>
      <c r="L245" s="33">
        <f t="shared" si="80"/>
        <v>6.9415390120099368E-2</v>
      </c>
      <c r="M245" s="33">
        <f t="shared" si="81"/>
        <v>0.8241342291750019</v>
      </c>
      <c r="N245" s="33">
        <f t="shared" si="82"/>
        <v>1.8919000220528063E-2</v>
      </c>
      <c r="O245" s="33">
        <f t="shared" si="83"/>
        <v>2.1130315287832994E-2</v>
      </c>
      <c r="P245" s="33">
        <f t="shared" si="84"/>
        <v>3.5184211936027221E-2</v>
      </c>
      <c r="Q245" s="33">
        <f t="shared" si="85"/>
        <v>3.1216853260510491E-2</v>
      </c>
      <c r="S245" s="174">
        <f t="shared" si="95"/>
        <v>-3.6117172556025631E-2</v>
      </c>
      <c r="T245" s="174">
        <f t="shared" si="96"/>
        <v>1.752755999635891E-2</v>
      </c>
      <c r="U245" s="174">
        <f t="shared" si="97"/>
        <v>-2.127579871398437E-3</v>
      </c>
      <c r="V245" s="174">
        <f t="shared" si="98"/>
        <v>4.7470411132437933E-3</v>
      </c>
      <c r="W245" s="174">
        <f t="shared" si="99"/>
        <v>9.8580445272424197E-3</v>
      </c>
      <c r="X245" s="174">
        <f t="shared" si="100"/>
        <v>6.1121067905789556E-3</v>
      </c>
      <c r="Z245" s="33">
        <f t="shared" si="86"/>
        <v>0.8241342291750019</v>
      </c>
      <c r="AA245" s="60" t="str">
        <f t="shared" si="87"/>
        <v>Lab</v>
      </c>
      <c r="AB245" s="33">
        <f t="shared" si="88"/>
        <v>0.75471883905490256</v>
      </c>
      <c r="AC245" s="33">
        <f t="shared" si="89"/>
        <v>6.9415390120099368E-2</v>
      </c>
      <c r="AD245" s="60" t="str">
        <f t="shared" si="90"/>
        <v>Con</v>
      </c>
      <c r="AF245" s="20" t="s">
        <v>2</v>
      </c>
      <c r="AG245" s="151" t="str">
        <f t="shared" si="91"/>
        <v>Lab</v>
      </c>
      <c r="AH245" s="149" t="str">
        <f t="shared" si="92"/>
        <v>Hold</v>
      </c>
      <c r="AI245" s="149" t="str">
        <f t="shared" si="93"/>
        <v/>
      </c>
      <c r="AK245" s="33">
        <v>0.105532562676125</v>
      </c>
      <c r="AL245" s="33">
        <v>0.80660666917864299</v>
      </c>
      <c r="AM245" s="33">
        <v>2.10465800919265E-2</v>
      </c>
      <c r="AN245" s="33">
        <v>1.63832741745892E-2</v>
      </c>
      <c r="AO245" s="33">
        <v>2.5326167408784801E-2</v>
      </c>
      <c r="AP245" s="86">
        <f t="shared" si="94"/>
        <v>2.5104746469931535E-2</v>
      </c>
    </row>
    <row r="246" spans="1:42" ht="19.95" customHeight="1">
      <c r="A246" s="132" t="s">
        <v>268</v>
      </c>
      <c r="B246" s="20" t="s">
        <v>235</v>
      </c>
      <c r="C246" s="20" t="s">
        <v>21</v>
      </c>
      <c r="D246" s="170">
        <f>('Eng19'!D246+'Eng19'!AD246+'Eng19'!AS246)+('Eng19'!E246+'Eng19'!AE246+'Eng19'!AT246)</f>
        <v>3227.3132290242738</v>
      </c>
      <c r="E246" s="170">
        <f>('Eng19'!F246+'Eng19'!AF246+'Eng19'!AU246)+'Eng19'!G246+'Eng19'!AG246+'Eng19'!AV246</f>
        <v>36655.919607245283</v>
      </c>
      <c r="F246" s="170">
        <f>('Eng19'!H246+'Eng19'!AH246+'Eng19'!AW246)+('Eng19'!I246+'Eng19'!AI246+'Eng19'!AX246)</f>
        <v>2943.5219851536349</v>
      </c>
      <c r="G246" s="170">
        <f>('Eng19'!J246+'Eng19'!AJ246+'Eng19'!AY246)+('Eng19'!AZ246+'Eng19'!AK246+'Eng19'!K246)</f>
        <v>2510.8891145519883</v>
      </c>
      <c r="H246" s="170">
        <f>('Eng19'!L246+'Eng19'!AL246+'Eng19'!BA246)+('Eng19'!BB246+'Eng19'!AM246+'Eng19'!M246)</f>
        <v>2142.5958648526134</v>
      </c>
      <c r="I246" s="170">
        <f>('Eng19'!N246+'Eng19'!AN246+'Eng19'!BC246)+('Eng19'!BD246+'Eng19'!AO246+'Eng19'!O246)</f>
        <v>657.65997547483516</v>
      </c>
      <c r="J246" s="188">
        <f t="shared" si="79"/>
        <v>48137.899776302635</v>
      </c>
      <c r="L246" s="33">
        <f t="shared" si="80"/>
        <v>6.7043083392122116E-2</v>
      </c>
      <c r="M246" s="33">
        <f t="shared" si="81"/>
        <v>0.76147733444096555</v>
      </c>
      <c r="N246" s="33">
        <f t="shared" si="82"/>
        <v>6.114770272139447E-2</v>
      </c>
      <c r="O246" s="33">
        <f t="shared" si="83"/>
        <v>5.2160337825707365E-2</v>
      </c>
      <c r="P246" s="33">
        <f t="shared" si="84"/>
        <v>4.4509541853908888E-2</v>
      </c>
      <c r="Q246" s="33">
        <f t="shared" si="85"/>
        <v>1.3661999765901474E-2</v>
      </c>
      <c r="S246" s="174">
        <f t="shared" si="95"/>
        <v>-3.1925495365280082E-2</v>
      </c>
      <c r="T246" s="174">
        <f t="shared" si="96"/>
        <v>1.7496987601762548E-2</v>
      </c>
      <c r="U246" s="174">
        <f t="shared" si="97"/>
        <v>-7.2153116178801241E-3</v>
      </c>
      <c r="V246" s="174">
        <f t="shared" si="98"/>
        <v>4.3608189205491671E-3</v>
      </c>
      <c r="W246" s="174">
        <f t="shared" si="99"/>
        <v>1.0151181463266289E-2</v>
      </c>
      <c r="X246" s="174">
        <f t="shared" si="100"/>
        <v>7.1318189975820411E-3</v>
      </c>
      <c r="Z246" s="33">
        <f t="shared" si="86"/>
        <v>0.76147733444096555</v>
      </c>
      <c r="AA246" s="60" t="str">
        <f t="shared" si="87"/>
        <v>Lab</v>
      </c>
      <c r="AB246" s="33">
        <f t="shared" si="88"/>
        <v>0.69443425104884349</v>
      </c>
      <c r="AC246" s="33">
        <f t="shared" si="89"/>
        <v>6.7043083392122116E-2</v>
      </c>
      <c r="AD246" s="60" t="str">
        <f t="shared" si="90"/>
        <v>Con</v>
      </c>
      <c r="AF246" s="20" t="s">
        <v>2</v>
      </c>
      <c r="AG246" s="151" t="str">
        <f t="shared" si="91"/>
        <v>Lab</v>
      </c>
      <c r="AH246" s="149" t="str">
        <f t="shared" si="92"/>
        <v>Hold</v>
      </c>
      <c r="AI246" s="149" t="str">
        <f t="shared" si="93"/>
        <v/>
      </c>
      <c r="AK246" s="33">
        <v>9.8968578757402198E-2</v>
      </c>
      <c r="AL246" s="33">
        <v>0.743980346839203</v>
      </c>
      <c r="AM246" s="33">
        <v>6.8363014339274594E-2</v>
      </c>
      <c r="AN246" s="33">
        <v>4.7799518905158198E-2</v>
      </c>
      <c r="AO246" s="33">
        <v>3.4358360390642599E-2</v>
      </c>
      <c r="AP246" s="86">
        <f t="shared" si="94"/>
        <v>6.5301807683194324E-3</v>
      </c>
    </row>
    <row r="247" spans="1:42" ht="19.95" customHeight="1">
      <c r="A247" s="132" t="s">
        <v>269</v>
      </c>
      <c r="B247" s="20" t="s">
        <v>235</v>
      </c>
      <c r="C247" s="20" t="s">
        <v>21</v>
      </c>
      <c r="D247" s="170">
        <f>('Eng19'!D247+'Eng19'!AD247+'Eng19'!AS247)+('Eng19'!E247+'Eng19'!AE247+'Eng19'!AT247)</f>
        <v>3260.0870904449384</v>
      </c>
      <c r="E247" s="170">
        <f>('Eng19'!F247+'Eng19'!AF247+'Eng19'!AU247)+'Eng19'!G247+'Eng19'!AG247+'Eng19'!AV247</f>
        <v>39126.040230565493</v>
      </c>
      <c r="F247" s="170">
        <f>('Eng19'!H247+'Eng19'!AH247+'Eng19'!AW247)+('Eng19'!I247+'Eng19'!AI247+'Eng19'!AX247)</f>
        <v>1293.3186470945168</v>
      </c>
      <c r="G247" s="170">
        <f>('Eng19'!J247+'Eng19'!AJ247+'Eng19'!AY247)+('Eng19'!AZ247+'Eng19'!AK247+'Eng19'!K247)</f>
        <v>1035.7106643780121</v>
      </c>
      <c r="H247" s="170">
        <f>('Eng19'!L247+'Eng19'!AL247+'Eng19'!BA247)+('Eng19'!BB247+'Eng19'!AM247+'Eng19'!M247)</f>
        <v>2699.6851404357094</v>
      </c>
      <c r="I247" s="170">
        <f>('Eng19'!N247+'Eng19'!AN247+'Eng19'!BC247)+('Eng19'!BD247+'Eng19'!AO247+'Eng19'!O247)</f>
        <v>1636.3778658003275</v>
      </c>
      <c r="J247" s="188">
        <f t="shared" si="79"/>
        <v>49051.219638718998</v>
      </c>
      <c r="L247" s="33">
        <f t="shared" si="80"/>
        <v>6.6462915997945154E-2</v>
      </c>
      <c r="M247" s="33">
        <f t="shared" si="81"/>
        <v>0.79765682726635034</v>
      </c>
      <c r="N247" s="33">
        <f t="shared" si="82"/>
        <v>2.6366697028540852E-2</v>
      </c>
      <c r="O247" s="33">
        <f t="shared" si="83"/>
        <v>2.1114880975568344E-2</v>
      </c>
      <c r="P247" s="33">
        <f t="shared" si="84"/>
        <v>5.5038083870695233E-2</v>
      </c>
      <c r="Q247" s="33">
        <f t="shared" si="85"/>
        <v>3.3360594860900025E-2</v>
      </c>
      <c r="S247" s="174">
        <f t="shared" si="95"/>
        <v>-2.8048919030757041E-2</v>
      </c>
      <c r="T247" s="174">
        <f t="shared" si="96"/>
        <v>1.1302403898573399E-2</v>
      </c>
      <c r="U247" s="174">
        <f t="shared" si="97"/>
        <v>-3.3035038046294492E-3</v>
      </c>
      <c r="V247" s="174">
        <f t="shared" si="98"/>
        <v>4.4313980230062423E-3</v>
      </c>
      <c r="W247" s="174">
        <f t="shared" si="99"/>
        <v>8.7916719803261337E-3</v>
      </c>
      <c r="X247" s="174">
        <f t="shared" si="100"/>
        <v>6.8269489334806671E-3</v>
      </c>
      <c r="Z247" s="33">
        <f t="shared" si="86"/>
        <v>0.79765682726635034</v>
      </c>
      <c r="AA247" s="60" t="str">
        <f t="shared" si="87"/>
        <v>Lab</v>
      </c>
      <c r="AB247" s="33">
        <f t="shared" si="88"/>
        <v>0.73119391126840516</v>
      </c>
      <c r="AC247" s="33">
        <f t="shared" si="89"/>
        <v>6.6462915997945154E-2</v>
      </c>
      <c r="AD247" s="60" t="str">
        <f t="shared" si="90"/>
        <v>Con</v>
      </c>
      <c r="AF247" s="20" t="s">
        <v>2</v>
      </c>
      <c r="AG247" s="151" t="str">
        <f t="shared" si="91"/>
        <v>Lab</v>
      </c>
      <c r="AH247" s="149" t="str">
        <f t="shared" si="92"/>
        <v>Hold</v>
      </c>
      <c r="AI247" s="149" t="str">
        <f t="shared" si="93"/>
        <v/>
      </c>
      <c r="AK247" s="33">
        <v>9.4511835028702196E-2</v>
      </c>
      <c r="AL247" s="33">
        <v>0.78635442336777694</v>
      </c>
      <c r="AM247" s="33">
        <v>2.9670200833170301E-2</v>
      </c>
      <c r="AN247" s="33">
        <v>1.6683482952562102E-2</v>
      </c>
      <c r="AO247" s="33">
        <v>4.6246411890369099E-2</v>
      </c>
      <c r="AP247" s="86">
        <f t="shared" si="94"/>
        <v>2.6533645927419358E-2</v>
      </c>
    </row>
    <row r="248" spans="1:42" ht="19.95" customHeight="1">
      <c r="A248" s="132" t="s">
        <v>270</v>
      </c>
      <c r="B248" s="20" t="s">
        <v>235</v>
      </c>
      <c r="C248" s="20" t="s">
        <v>21</v>
      </c>
      <c r="D248" s="170">
        <f>('Eng19'!D248+'Eng19'!AD248+'Eng19'!AS248)+('Eng19'!E248+'Eng19'!AE248+'Eng19'!AT248)</f>
        <v>17393.489149244837</v>
      </c>
      <c r="E248" s="170">
        <f>('Eng19'!F248+'Eng19'!AF248+'Eng19'!AU248)+'Eng19'!G248+'Eng19'!AG248+'Eng19'!AV248</f>
        <v>23898.151661597622</v>
      </c>
      <c r="F248" s="170">
        <f>('Eng19'!H248+'Eng19'!AH248+'Eng19'!AW248)+('Eng19'!I248+'Eng19'!AI248+'Eng19'!AX248)</f>
        <v>5181.7767632511495</v>
      </c>
      <c r="G248" s="170">
        <f>('Eng19'!J248+'Eng19'!AJ248+'Eng19'!AY248)+('Eng19'!AZ248+'Eng19'!AK248+'Eng19'!K248)</f>
        <v>3561.4972300784457</v>
      </c>
      <c r="H248" s="170">
        <f>('Eng19'!L248+'Eng19'!AL248+'Eng19'!BA248)+('Eng19'!BB248+'Eng19'!AM248+'Eng19'!M248)</f>
        <v>2568.4013247404787</v>
      </c>
      <c r="I248" s="170">
        <f>('Eng19'!N248+'Eng19'!AN248+'Eng19'!BC248)+('Eng19'!BD248+'Eng19'!AO248+'Eng19'!O248)</f>
        <v>1263.6838710874708</v>
      </c>
      <c r="J248" s="188">
        <f t="shared" si="79"/>
        <v>53867</v>
      </c>
      <c r="L248" s="33">
        <f t="shared" si="80"/>
        <v>0.32289693410148768</v>
      </c>
      <c r="M248" s="33">
        <f t="shared" si="81"/>
        <v>0.44365106023349399</v>
      </c>
      <c r="N248" s="33">
        <f t="shared" si="82"/>
        <v>9.619575553216532E-2</v>
      </c>
      <c r="O248" s="33">
        <f t="shared" si="83"/>
        <v>6.6116494887007729E-2</v>
      </c>
      <c r="P248" s="33">
        <f t="shared" si="84"/>
        <v>4.768042261014125E-2</v>
      </c>
      <c r="Q248" s="33">
        <f t="shared" si="85"/>
        <v>2.3459332635704065E-2</v>
      </c>
      <c r="S248" s="174">
        <f t="shared" si="95"/>
        <v>-0.2023225880549343</v>
      </c>
      <c r="T248" s="174">
        <f t="shared" si="96"/>
        <v>0.11727312940385798</v>
      </c>
      <c r="U248" s="174">
        <f t="shared" si="97"/>
        <v>-9.3233934830016796E-3</v>
      </c>
      <c r="V248" s="174">
        <f t="shared" si="98"/>
        <v>2.3233096888232926E-2</v>
      </c>
      <c r="W248" s="174">
        <f t="shared" si="99"/>
        <v>4.768042261014125E-2</v>
      </c>
      <c r="X248" s="174">
        <f t="shared" si="100"/>
        <v>2.3459332635704065E-2</v>
      </c>
      <c r="Z248" s="33">
        <f t="shared" si="86"/>
        <v>0.44365106023349399</v>
      </c>
      <c r="AA248" s="60" t="str">
        <f t="shared" si="87"/>
        <v>Lab</v>
      </c>
      <c r="AB248" s="33">
        <f t="shared" si="88"/>
        <v>0.12075412613200631</v>
      </c>
      <c r="AC248" s="33">
        <f t="shared" si="89"/>
        <v>0.32289693410148768</v>
      </c>
      <c r="AD248" s="60" t="str">
        <f t="shared" si="90"/>
        <v>Con</v>
      </c>
      <c r="AF248" s="20" t="s">
        <v>1</v>
      </c>
      <c r="AG248" s="151" t="str">
        <f t="shared" si="91"/>
        <v>Lab</v>
      </c>
      <c r="AH248" s="149" t="str">
        <f t="shared" si="92"/>
        <v>Gain from</v>
      </c>
      <c r="AI248" s="149" t="str">
        <f t="shared" si="93"/>
        <v>Con</v>
      </c>
      <c r="AK248" s="33">
        <v>0.52521952215642198</v>
      </c>
      <c r="AL248" s="33">
        <v>0.32637793082963601</v>
      </c>
      <c r="AM248" s="33">
        <v>0.105519149015167</v>
      </c>
      <c r="AN248" s="33">
        <v>4.2883397998774803E-2</v>
      </c>
      <c r="AO248" s="33">
        <v>0</v>
      </c>
      <c r="AP248" s="86">
        <f t="shared" si="94"/>
        <v>0</v>
      </c>
    </row>
    <row r="249" spans="1:42" ht="19.95" customHeight="1">
      <c r="A249" s="132" t="s">
        <v>271</v>
      </c>
      <c r="B249" s="20" t="s">
        <v>235</v>
      </c>
      <c r="C249" s="20" t="s">
        <v>21</v>
      </c>
      <c r="D249" s="170">
        <f>('Eng19'!D249+'Eng19'!AD249+'Eng19'!AS249)+('Eng19'!E249+'Eng19'!AE249+'Eng19'!AT249)</f>
        <v>11034.917580132857</v>
      </c>
      <c r="E249" s="170">
        <f>('Eng19'!F249+'Eng19'!AF249+'Eng19'!AU249)+'Eng19'!G249+'Eng19'!AG249+'Eng19'!AV249</f>
        <v>25337.320594392462</v>
      </c>
      <c r="F249" s="170">
        <f>('Eng19'!H249+'Eng19'!AH249+'Eng19'!AW249)+('Eng19'!I249+'Eng19'!AI249+'Eng19'!AX249)</f>
        <v>1951.7735115194128</v>
      </c>
      <c r="G249" s="170">
        <f>('Eng19'!J249+'Eng19'!AJ249+'Eng19'!AY249)+('Eng19'!AZ249+'Eng19'!AK249+'Eng19'!K249)</f>
        <v>1952.3382499963197</v>
      </c>
      <c r="H249" s="170">
        <f>('Eng19'!L249+'Eng19'!AL249+'Eng19'!BA249)+('Eng19'!BB249+'Eng19'!AM249+'Eng19'!M249)</f>
        <v>7623.0155074833292</v>
      </c>
      <c r="I249" s="170">
        <f>('Eng19'!N249+'Eng19'!AN249+'Eng19'!BC249)+('Eng19'!BD249+'Eng19'!AO249+'Eng19'!O249)</f>
        <v>1165.1093850080147</v>
      </c>
      <c r="J249" s="188">
        <f t="shared" si="79"/>
        <v>49064.474828532402</v>
      </c>
      <c r="L249" s="33">
        <f t="shared" si="80"/>
        <v>0.2249064647832679</v>
      </c>
      <c r="M249" s="33">
        <f t="shared" si="81"/>
        <v>0.51640867823287251</v>
      </c>
      <c r="N249" s="33">
        <f t="shared" si="82"/>
        <v>3.977976974868995E-2</v>
      </c>
      <c r="O249" s="33">
        <f t="shared" si="83"/>
        <v>3.9791279878552355E-2</v>
      </c>
      <c r="P249" s="33">
        <f t="shared" si="84"/>
        <v>0.15536731075026869</v>
      </c>
      <c r="Q249" s="33">
        <f t="shared" si="85"/>
        <v>2.374649660634847E-2</v>
      </c>
      <c r="S249" s="174">
        <f t="shared" si="95"/>
        <v>-0.1211723040388091</v>
      </c>
      <c r="T249" s="174">
        <f t="shared" si="96"/>
        <v>6.7472367954459489E-2</v>
      </c>
      <c r="U249" s="174">
        <f t="shared" si="97"/>
        <v>-7.0717519869199497E-3</v>
      </c>
      <c r="V249" s="174">
        <f t="shared" si="98"/>
        <v>1.4131345956275455E-2</v>
      </c>
      <c r="W249" s="174">
        <f t="shared" si="99"/>
        <v>2.3568600566310688E-2</v>
      </c>
      <c r="X249" s="174">
        <f t="shared" si="100"/>
        <v>2.3071741548683293E-2</v>
      </c>
      <c r="Z249" s="33">
        <f t="shared" si="86"/>
        <v>0.51640867823287251</v>
      </c>
      <c r="AA249" s="60" t="str">
        <f t="shared" si="87"/>
        <v>Lab</v>
      </c>
      <c r="AB249" s="33">
        <f t="shared" si="88"/>
        <v>0.29150221344960459</v>
      </c>
      <c r="AC249" s="33">
        <f t="shared" si="89"/>
        <v>0.2249064647832679</v>
      </c>
      <c r="AD249" s="60" t="str">
        <f t="shared" si="90"/>
        <v>Con</v>
      </c>
      <c r="AF249" s="20" t="s">
        <v>2</v>
      </c>
      <c r="AG249" s="151" t="str">
        <f t="shared" si="91"/>
        <v>Lab</v>
      </c>
      <c r="AH249" s="149" t="str">
        <f t="shared" si="92"/>
        <v>Hold</v>
      </c>
      <c r="AI249" s="149" t="str">
        <f t="shared" si="93"/>
        <v/>
      </c>
      <c r="AK249" s="33">
        <v>0.346078768822077</v>
      </c>
      <c r="AL249" s="33">
        <v>0.44893631027841302</v>
      </c>
      <c r="AM249" s="33">
        <v>4.68515217356099E-2</v>
      </c>
      <c r="AN249" s="33">
        <v>2.56599339222769E-2</v>
      </c>
      <c r="AO249" s="33">
        <v>0.131798710183958</v>
      </c>
      <c r="AP249" s="86">
        <f t="shared" si="94"/>
        <v>6.7475505766517729E-4</v>
      </c>
    </row>
    <row r="250" spans="1:42" ht="19.95" customHeight="1">
      <c r="A250" s="132" t="s">
        <v>272</v>
      </c>
      <c r="B250" s="20" t="s">
        <v>235</v>
      </c>
      <c r="C250" s="20" t="s">
        <v>21</v>
      </c>
      <c r="D250" s="170">
        <f>('Eng19'!D250+'Eng19'!AD250+'Eng19'!AS250)+('Eng19'!E250+'Eng19'!AE250+'Eng19'!AT250)</f>
        <v>7748.3408260825272</v>
      </c>
      <c r="E250" s="170">
        <f>('Eng19'!F250+'Eng19'!AF250+'Eng19'!AU250)+'Eng19'!G250+'Eng19'!AG250+'Eng19'!AV250</f>
        <v>25060.06607943213</v>
      </c>
      <c r="F250" s="170">
        <f>('Eng19'!H250+'Eng19'!AH250+'Eng19'!AW250)+('Eng19'!I250+'Eng19'!AI250+'Eng19'!AX250)</f>
        <v>1343.5033911051235</v>
      </c>
      <c r="G250" s="170">
        <f>('Eng19'!J250+'Eng19'!AJ250+'Eng19'!AY250)+('Eng19'!AZ250+'Eng19'!AK250+'Eng19'!K250)</f>
        <v>1384.6101828113424</v>
      </c>
      <c r="H250" s="170">
        <f>('Eng19'!L250+'Eng19'!AL250+'Eng19'!BA250)+('Eng19'!BB250+'Eng19'!AM250+'Eng19'!M250)</f>
        <v>4314.8133908280051</v>
      </c>
      <c r="I250" s="170">
        <f>('Eng19'!N250+'Eng19'!AN250+'Eng19'!BC250)+('Eng19'!BD250+'Eng19'!AO250+'Eng19'!O250)</f>
        <v>762.74095285443286</v>
      </c>
      <c r="J250" s="188">
        <f t="shared" si="79"/>
        <v>40614.074823113551</v>
      </c>
      <c r="L250" s="33">
        <f t="shared" si="80"/>
        <v>0.19077969545850471</v>
      </c>
      <c r="M250" s="33">
        <f t="shared" si="81"/>
        <v>0.61702910108321352</v>
      </c>
      <c r="N250" s="33">
        <f t="shared" si="82"/>
        <v>3.3079748755978876E-2</v>
      </c>
      <c r="O250" s="33">
        <f t="shared" si="83"/>
        <v>3.4091880434104042E-2</v>
      </c>
      <c r="P250" s="33">
        <f t="shared" si="84"/>
        <v>0.10623936183749866</v>
      </c>
      <c r="Q250" s="33">
        <f t="shared" si="85"/>
        <v>1.878021243070039E-2</v>
      </c>
      <c r="S250" s="174">
        <f t="shared" si="95"/>
        <v>-0.1046699746113593</v>
      </c>
      <c r="T250" s="174">
        <f t="shared" si="96"/>
        <v>5.487535246603048E-2</v>
      </c>
      <c r="U250" s="174">
        <f t="shared" si="97"/>
        <v>-4.8741668466317223E-3</v>
      </c>
      <c r="V250" s="174">
        <f t="shared" si="98"/>
        <v>1.2526456101623042E-2</v>
      </c>
      <c r="W250" s="174">
        <f t="shared" si="99"/>
        <v>2.4040090295855757E-2</v>
      </c>
      <c r="X250" s="174">
        <f t="shared" si="100"/>
        <v>1.8102242594481906E-2</v>
      </c>
      <c r="Z250" s="33">
        <f t="shared" si="86"/>
        <v>0.61702910108321352</v>
      </c>
      <c r="AA250" s="60" t="str">
        <f t="shared" si="87"/>
        <v>Lab</v>
      </c>
      <c r="AB250" s="33">
        <f t="shared" si="88"/>
        <v>0.42624940562470881</v>
      </c>
      <c r="AC250" s="33">
        <f t="shared" si="89"/>
        <v>0.19077969545850471</v>
      </c>
      <c r="AD250" s="60" t="str">
        <f t="shared" si="90"/>
        <v>Con</v>
      </c>
      <c r="AF250" s="20" t="s">
        <v>2</v>
      </c>
      <c r="AG250" s="151" t="str">
        <f t="shared" si="91"/>
        <v>Lab</v>
      </c>
      <c r="AH250" s="149" t="str">
        <f t="shared" si="92"/>
        <v>Hold</v>
      </c>
      <c r="AI250" s="149" t="str">
        <f t="shared" si="93"/>
        <v/>
      </c>
      <c r="AK250" s="33">
        <v>0.295449670069864</v>
      </c>
      <c r="AL250" s="33">
        <v>0.56215374861718304</v>
      </c>
      <c r="AM250" s="33">
        <v>3.7953915602610598E-2</v>
      </c>
      <c r="AN250" s="33">
        <v>2.1565424332481001E-2</v>
      </c>
      <c r="AO250" s="33">
        <v>8.2199271541642902E-2</v>
      </c>
      <c r="AP250" s="86">
        <f t="shared" si="94"/>
        <v>6.7796983621848383E-4</v>
      </c>
    </row>
    <row r="251" spans="1:42" ht="19.95" customHeight="1">
      <c r="A251" s="132" t="s">
        <v>273</v>
      </c>
      <c r="B251" s="20" t="s">
        <v>235</v>
      </c>
      <c r="C251" s="20" t="s">
        <v>21</v>
      </c>
      <c r="D251" s="170">
        <f>('Eng19'!D251+'Eng19'!AD251+'Eng19'!AS251)+('Eng19'!E251+'Eng19'!AE251+'Eng19'!AT251)</f>
        <v>5876.2639688411909</v>
      </c>
      <c r="E251" s="170">
        <f>('Eng19'!F251+'Eng19'!AF251+'Eng19'!AU251)+'Eng19'!G251+'Eng19'!AG251+'Eng19'!AV251</f>
        <v>26980.883147091015</v>
      </c>
      <c r="F251" s="170">
        <f>('Eng19'!H251+'Eng19'!AH251+'Eng19'!AW251)+('Eng19'!I251+'Eng19'!AI251+'Eng19'!AX251)</f>
        <v>1943.472460269641</v>
      </c>
      <c r="G251" s="170">
        <f>('Eng19'!J251+'Eng19'!AJ251+'Eng19'!AY251)+('Eng19'!AZ251+'Eng19'!AK251+'Eng19'!K251)</f>
        <v>1661.8591286387059</v>
      </c>
      <c r="H251" s="170">
        <f>('Eng19'!L251+'Eng19'!AL251+'Eng19'!BA251)+('Eng19'!BB251+'Eng19'!AM251+'Eng19'!M251)</f>
        <v>3281.4313547087722</v>
      </c>
      <c r="I251" s="170">
        <f>('Eng19'!N251+'Eng19'!AN251+'Eng19'!BC251)+('Eng19'!BD251+'Eng19'!AO251+'Eng19'!O251)</f>
        <v>615.13530662850417</v>
      </c>
      <c r="J251" s="188">
        <f t="shared" si="79"/>
        <v>40359.045366177837</v>
      </c>
      <c r="L251" s="33">
        <f t="shared" si="80"/>
        <v>0.14559967698754556</v>
      </c>
      <c r="M251" s="33">
        <f t="shared" si="81"/>
        <v>0.66852134143147635</v>
      </c>
      <c r="N251" s="33">
        <f t="shared" si="82"/>
        <v>4.8154569629596161E-2</v>
      </c>
      <c r="O251" s="33">
        <f t="shared" si="83"/>
        <v>4.1176869114733734E-2</v>
      </c>
      <c r="P251" s="33">
        <f t="shared" si="84"/>
        <v>8.1305970568340449E-2</v>
      </c>
      <c r="Q251" s="33">
        <f t="shared" si="85"/>
        <v>1.5241572268307593E-2</v>
      </c>
      <c r="S251" s="174">
        <f t="shared" si="95"/>
        <v>-7.7519184253011436E-2</v>
      </c>
      <c r="T251" s="174">
        <f t="shared" si="96"/>
        <v>4.0972631446860364E-2</v>
      </c>
      <c r="U251" s="174">
        <f t="shared" si="97"/>
        <v>-6.4917139100852395E-3</v>
      </c>
      <c r="V251" s="174">
        <f t="shared" si="98"/>
        <v>9.4683537744318369E-3</v>
      </c>
      <c r="W251" s="174">
        <f t="shared" si="99"/>
        <v>1.9542075412186249E-2</v>
      </c>
      <c r="X251" s="174">
        <f t="shared" si="100"/>
        <v>1.4027837529618101E-2</v>
      </c>
      <c r="Z251" s="33">
        <f t="shared" si="86"/>
        <v>0.66852134143147635</v>
      </c>
      <c r="AA251" s="60" t="str">
        <f t="shared" si="87"/>
        <v>Lab</v>
      </c>
      <c r="AB251" s="33">
        <f t="shared" si="88"/>
        <v>0.52292166444393073</v>
      </c>
      <c r="AC251" s="33">
        <f t="shared" si="89"/>
        <v>0.14559967698754556</v>
      </c>
      <c r="AD251" s="60" t="str">
        <f t="shared" si="90"/>
        <v>Con</v>
      </c>
      <c r="AF251" s="20" t="s">
        <v>2</v>
      </c>
      <c r="AG251" s="151" t="str">
        <f t="shared" si="91"/>
        <v>Lab</v>
      </c>
      <c r="AH251" s="149" t="str">
        <f t="shared" si="92"/>
        <v>Hold</v>
      </c>
      <c r="AI251" s="149" t="str">
        <f t="shared" si="93"/>
        <v/>
      </c>
      <c r="AK251" s="33">
        <v>0.22311886124055699</v>
      </c>
      <c r="AL251" s="33">
        <v>0.62754870998461598</v>
      </c>
      <c r="AM251" s="33">
        <v>5.4646283539681401E-2</v>
      </c>
      <c r="AN251" s="33">
        <v>3.1708515340301897E-2</v>
      </c>
      <c r="AO251" s="33">
        <v>6.17638951561542E-2</v>
      </c>
      <c r="AP251" s="86">
        <f t="shared" si="94"/>
        <v>1.2137347386894926E-3</v>
      </c>
    </row>
    <row r="252" spans="1:42" ht="19.95" customHeight="1">
      <c r="A252" s="132" t="s">
        <v>274</v>
      </c>
      <c r="B252" s="20" t="s">
        <v>235</v>
      </c>
      <c r="C252" s="20" t="s">
        <v>21</v>
      </c>
      <c r="D252" s="170">
        <f>('Eng19'!D252+'Eng19'!AD252+'Eng19'!AS252)+('Eng19'!E252+'Eng19'!AE252+'Eng19'!AT252)</f>
        <v>2345.8055304180953</v>
      </c>
      <c r="E252" s="170">
        <f>('Eng19'!F252+'Eng19'!AF252+'Eng19'!AU252)+'Eng19'!G252+'Eng19'!AG252+'Eng19'!AV252</f>
        <v>32811.780138872564</v>
      </c>
      <c r="F252" s="170">
        <f>('Eng19'!H252+'Eng19'!AH252+'Eng19'!AW252)+('Eng19'!I252+'Eng19'!AI252+'Eng19'!AX252)</f>
        <v>2795.4562153361071</v>
      </c>
      <c r="G252" s="170">
        <f>('Eng19'!J252+'Eng19'!AJ252+'Eng19'!AY252)+('Eng19'!AZ252+'Eng19'!AK252+'Eng19'!K252)</f>
        <v>2244.1287035566784</v>
      </c>
      <c r="H252" s="170">
        <f>('Eng19'!L252+'Eng19'!AL252+'Eng19'!BA252)+('Eng19'!BB252+'Eng19'!AM252+'Eng19'!M252)</f>
        <v>1294.6522724575595</v>
      </c>
      <c r="I252" s="170">
        <f>('Eng19'!N252+'Eng19'!AN252+'Eng19'!BC252)+('Eng19'!BD252+'Eng19'!AO252+'Eng19'!O252)</f>
        <v>272.20586165259783</v>
      </c>
      <c r="J252" s="188">
        <f t="shared" si="79"/>
        <v>41764.028722293602</v>
      </c>
      <c r="L252" s="33">
        <f t="shared" si="80"/>
        <v>5.6168085363994265E-2</v>
      </c>
      <c r="M252" s="33">
        <f t="shared" si="81"/>
        <v>0.78564691057588665</v>
      </c>
      <c r="N252" s="33">
        <f t="shared" si="82"/>
        <v>6.6934543933111865E-2</v>
      </c>
      <c r="O252" s="33">
        <f t="shared" si="83"/>
        <v>5.3733530318131509E-2</v>
      </c>
      <c r="P252" s="33">
        <f t="shared" si="84"/>
        <v>3.0999218994562067E-2</v>
      </c>
      <c r="Q252" s="33">
        <f t="shared" si="85"/>
        <v>6.5177108143136247E-3</v>
      </c>
      <c r="S252" s="174">
        <f t="shared" si="95"/>
        <v>-2.8558810453899429E-2</v>
      </c>
      <c r="T252" s="174">
        <f t="shared" si="96"/>
        <v>1.6987529023775649E-2</v>
      </c>
      <c r="U252" s="174">
        <f t="shared" si="97"/>
        <v>-7.3855048885690389E-3</v>
      </c>
      <c r="V252" s="174">
        <f t="shared" si="98"/>
        <v>3.974188814579907E-3</v>
      </c>
      <c r="W252" s="174">
        <f t="shared" si="99"/>
        <v>9.1258308736673656E-3</v>
      </c>
      <c r="X252" s="174">
        <f t="shared" si="100"/>
        <v>5.8567666304455129E-3</v>
      </c>
      <c r="Z252" s="33">
        <f t="shared" si="86"/>
        <v>0.78564691057588665</v>
      </c>
      <c r="AA252" s="60" t="str">
        <f t="shared" si="87"/>
        <v>Lab</v>
      </c>
      <c r="AB252" s="33">
        <f t="shared" si="88"/>
        <v>0.71871236664277482</v>
      </c>
      <c r="AC252" s="33">
        <f t="shared" si="89"/>
        <v>6.6934543933111865E-2</v>
      </c>
      <c r="AD252" s="60" t="str">
        <f t="shared" si="90"/>
        <v>LD</v>
      </c>
      <c r="AF252" s="20" t="s">
        <v>2</v>
      </c>
      <c r="AG252" s="151" t="str">
        <f t="shared" si="91"/>
        <v>Lab</v>
      </c>
      <c r="AH252" s="149" t="str">
        <f t="shared" si="92"/>
        <v>Hold</v>
      </c>
      <c r="AI252" s="149" t="str">
        <f t="shared" si="93"/>
        <v/>
      </c>
      <c r="AK252" s="33">
        <v>8.4726895817893694E-2</v>
      </c>
      <c r="AL252" s="33">
        <v>0.768659381552111</v>
      </c>
      <c r="AM252" s="33">
        <v>7.4320048821680904E-2</v>
      </c>
      <c r="AN252" s="33">
        <v>4.9759341503551602E-2</v>
      </c>
      <c r="AO252" s="33">
        <v>2.1873388120894701E-2</v>
      </c>
      <c r="AP252" s="86">
        <f t="shared" si="94"/>
        <v>6.6094418386811182E-4</v>
      </c>
    </row>
    <row r="253" spans="1:42" ht="19.95" customHeight="1">
      <c r="A253" s="132" t="s">
        <v>275</v>
      </c>
      <c r="B253" s="20" t="s">
        <v>235</v>
      </c>
      <c r="C253" s="20" t="s">
        <v>21</v>
      </c>
      <c r="D253" s="170">
        <f>('Eng19'!D253+'Eng19'!AD253+'Eng19'!AS253)+('Eng19'!E253+'Eng19'!AE253+'Eng19'!AT253)</f>
        <v>3717.3682961563945</v>
      </c>
      <c r="E253" s="170">
        <f>('Eng19'!F253+'Eng19'!AF253+'Eng19'!AU253)+'Eng19'!G253+'Eng19'!AG253+'Eng19'!AV253</f>
        <v>34179.824655091375</v>
      </c>
      <c r="F253" s="170">
        <f>('Eng19'!H253+'Eng19'!AH253+'Eng19'!AW253)+('Eng19'!I253+'Eng19'!AI253+'Eng19'!AX253)</f>
        <v>7386.9412668697323</v>
      </c>
      <c r="G253" s="170">
        <f>('Eng19'!J253+'Eng19'!AJ253+'Eng19'!AY253)+('Eng19'!AZ253+'Eng19'!AK253+'Eng19'!K253)</f>
        <v>2310.7449292765464</v>
      </c>
      <c r="H253" s="170">
        <f>('Eng19'!L253+'Eng19'!AL253+'Eng19'!BA253)+('Eng19'!BB253+'Eng19'!AM253+'Eng19'!M253)</f>
        <v>1616.5892402627383</v>
      </c>
      <c r="I253" s="170">
        <f>('Eng19'!N253+'Eng19'!AN253+'Eng19'!BC253)+('Eng19'!BD253+'Eng19'!AO253+'Eng19'!O253)</f>
        <v>391.13698257947942</v>
      </c>
      <c r="J253" s="188">
        <f t="shared" si="79"/>
        <v>49602.60537023627</v>
      </c>
      <c r="L253" s="33">
        <f t="shared" si="80"/>
        <v>7.4943004876654687E-2</v>
      </c>
      <c r="M253" s="33">
        <f t="shared" si="81"/>
        <v>0.68907317266848167</v>
      </c>
      <c r="N253" s="33">
        <f t="shared" si="82"/>
        <v>0.14892244493476184</v>
      </c>
      <c r="O253" s="33">
        <f t="shared" si="83"/>
        <v>4.6585152373127041E-2</v>
      </c>
      <c r="P253" s="33">
        <f t="shared" si="84"/>
        <v>3.2590813087265018E-2</v>
      </c>
      <c r="Q253" s="33">
        <f t="shared" si="85"/>
        <v>7.8854120597096431E-3</v>
      </c>
      <c r="S253" s="174">
        <f t="shared" si="95"/>
        <v>-4.1530751583775311E-2</v>
      </c>
      <c r="T253" s="174">
        <f t="shared" si="96"/>
        <v>2.9862664812944639E-2</v>
      </c>
      <c r="U253" s="174">
        <f t="shared" si="97"/>
        <v>-1.6165748688768161E-2</v>
      </c>
      <c r="V253" s="174">
        <f t="shared" si="98"/>
        <v>6.3167226574434437E-3</v>
      </c>
      <c r="W253" s="174">
        <f t="shared" si="99"/>
        <v>1.3631700742445619E-2</v>
      </c>
      <c r="X253" s="174">
        <f t="shared" si="100"/>
        <v>7.8854120597096431E-3</v>
      </c>
      <c r="Z253" s="33">
        <f t="shared" si="86"/>
        <v>0.68907317266848167</v>
      </c>
      <c r="AA253" s="60" t="str">
        <f t="shared" si="87"/>
        <v>Lab</v>
      </c>
      <c r="AB253" s="33">
        <f t="shared" si="88"/>
        <v>0.54015072773371986</v>
      </c>
      <c r="AC253" s="33">
        <f t="shared" si="89"/>
        <v>0.14892244493476184</v>
      </c>
      <c r="AD253" s="60" t="str">
        <f t="shared" si="90"/>
        <v>LD</v>
      </c>
      <c r="AF253" s="20" t="s">
        <v>2</v>
      </c>
      <c r="AG253" s="151" t="str">
        <f t="shared" si="91"/>
        <v>Lab</v>
      </c>
      <c r="AH253" s="149" t="str">
        <f t="shared" si="92"/>
        <v>Hold</v>
      </c>
      <c r="AI253" s="149" t="str">
        <f t="shared" si="93"/>
        <v/>
      </c>
      <c r="AK253" s="33">
        <v>0.11647375646043</v>
      </c>
      <c r="AL253" s="33">
        <v>0.65921050785553703</v>
      </c>
      <c r="AM253" s="33">
        <v>0.16508819362353</v>
      </c>
      <c r="AN253" s="33">
        <v>4.0268429715683597E-2</v>
      </c>
      <c r="AO253" s="33">
        <v>1.8959112344819399E-2</v>
      </c>
      <c r="AP253" s="86">
        <f t="shared" si="94"/>
        <v>0</v>
      </c>
    </row>
    <row r="254" spans="1:42" ht="19.95" customHeight="1">
      <c r="A254" s="132" t="s">
        <v>276</v>
      </c>
      <c r="B254" s="20" t="s">
        <v>235</v>
      </c>
      <c r="C254" s="20" t="s">
        <v>21</v>
      </c>
      <c r="D254" s="170">
        <f>('Eng19'!D254+'Eng19'!AD254+'Eng19'!AS254)+('Eng19'!E254+'Eng19'!AE254+'Eng19'!AT254)</f>
        <v>13915.609685197045</v>
      </c>
      <c r="E254" s="170">
        <f>('Eng19'!F254+'Eng19'!AF254+'Eng19'!AU254)+'Eng19'!G254+'Eng19'!AG254+'Eng19'!AV254</f>
        <v>24949.929510388214</v>
      </c>
      <c r="F254" s="170">
        <f>('Eng19'!H254+'Eng19'!AH254+'Eng19'!AW254)+('Eng19'!I254+'Eng19'!AI254+'Eng19'!AX254)</f>
        <v>2278.4810606153496</v>
      </c>
      <c r="G254" s="170">
        <f>('Eng19'!J254+'Eng19'!AJ254+'Eng19'!AY254)+('Eng19'!AZ254+'Eng19'!AK254+'Eng19'!K254)</f>
        <v>1882.5512077777416</v>
      </c>
      <c r="H254" s="170">
        <f>('Eng19'!L254+'Eng19'!AL254+'Eng19'!BA254)+('Eng19'!BB254+'Eng19'!AM254+'Eng19'!M254)</f>
        <v>2376.1144704033782</v>
      </c>
      <c r="I254" s="170">
        <f>('Eng19'!N254+'Eng19'!AN254+'Eng19'!BC254)+('Eng19'!BD254+'Eng19'!AO254+'Eng19'!O254)</f>
        <v>1363.5895997722555</v>
      </c>
      <c r="J254" s="188">
        <f t="shared" si="79"/>
        <v>46766.275534153981</v>
      </c>
      <c r="L254" s="33">
        <f t="shared" si="80"/>
        <v>0.29755650896412106</v>
      </c>
      <c r="M254" s="33">
        <f t="shared" si="81"/>
        <v>0.53350259830220981</v>
      </c>
      <c r="N254" s="33">
        <f t="shared" si="82"/>
        <v>4.8720601215107393E-2</v>
      </c>
      <c r="O254" s="33">
        <f t="shared" si="83"/>
        <v>4.0254460854016301E-2</v>
      </c>
      <c r="P254" s="33">
        <f t="shared" si="84"/>
        <v>5.0808289590392394E-2</v>
      </c>
      <c r="Q254" s="33">
        <f t="shared" si="85"/>
        <v>2.9157541074153092E-2</v>
      </c>
      <c r="S254" s="174">
        <f t="shared" si="95"/>
        <v>-0.18579331805559396</v>
      </c>
      <c r="T254" s="174">
        <f t="shared" si="96"/>
        <v>0.10521085129382679</v>
      </c>
      <c r="U254" s="174">
        <f t="shared" si="97"/>
        <v>-4.9544325549784052E-3</v>
      </c>
      <c r="V254" s="174">
        <f t="shared" si="98"/>
        <v>2.0901228014378301E-2</v>
      </c>
      <c r="W254" s="174">
        <f t="shared" si="99"/>
        <v>4.3033107615288613E-2</v>
      </c>
      <c r="X254" s="174">
        <f t="shared" si="100"/>
        <v>2.160256368707859E-2</v>
      </c>
      <c r="Z254" s="33">
        <f t="shared" si="86"/>
        <v>0.53350259830220981</v>
      </c>
      <c r="AA254" s="60" t="str">
        <f t="shared" si="87"/>
        <v>Lab</v>
      </c>
      <c r="AB254" s="33">
        <f t="shared" si="88"/>
        <v>0.23594608933808875</v>
      </c>
      <c r="AC254" s="33">
        <f t="shared" si="89"/>
        <v>0.29755650896412106</v>
      </c>
      <c r="AD254" s="60" t="str">
        <f t="shared" si="90"/>
        <v>Con</v>
      </c>
      <c r="AF254" s="20" t="s">
        <v>1</v>
      </c>
      <c r="AG254" s="151" t="str">
        <f t="shared" si="91"/>
        <v>Lab</v>
      </c>
      <c r="AH254" s="149" t="str">
        <f t="shared" si="92"/>
        <v>Gain from</v>
      </c>
      <c r="AI254" s="149" t="str">
        <f t="shared" si="93"/>
        <v>Con</v>
      </c>
      <c r="AK254" s="33">
        <v>0.48334982701971502</v>
      </c>
      <c r="AL254" s="33">
        <v>0.42829174700838302</v>
      </c>
      <c r="AM254" s="33">
        <v>5.3675033770085798E-2</v>
      </c>
      <c r="AN254" s="33">
        <v>1.9353232839637999E-2</v>
      </c>
      <c r="AO254" s="33">
        <v>7.7751819751037798E-3</v>
      </c>
      <c r="AP254" s="86">
        <f t="shared" si="94"/>
        <v>7.5549773870745018E-3</v>
      </c>
    </row>
    <row r="255" spans="1:42" ht="19.95" customHeight="1">
      <c r="A255" s="132" t="s">
        <v>277</v>
      </c>
      <c r="B255" s="20" t="s">
        <v>235</v>
      </c>
      <c r="C255" s="20" t="s">
        <v>21</v>
      </c>
      <c r="D255" s="170">
        <f>('Eng19'!D255+'Eng19'!AD255+'Eng19'!AS255)+('Eng19'!E255+'Eng19'!AE255+'Eng19'!AT255)</f>
        <v>18456.311757607993</v>
      </c>
      <c r="E255" s="170">
        <f>('Eng19'!F255+'Eng19'!AF255+'Eng19'!AU255)+'Eng19'!G255+'Eng19'!AG255+'Eng19'!AV255</f>
        <v>20758.741269675378</v>
      </c>
      <c r="F255" s="170">
        <f>('Eng19'!H255+'Eng19'!AH255+'Eng19'!AW255)+('Eng19'!I255+'Eng19'!AI255+'Eng19'!AX255)</f>
        <v>9180.9063372712426</v>
      </c>
      <c r="G255" s="170">
        <f>('Eng19'!J255+'Eng19'!AJ255+'Eng19'!AY255)+('Eng19'!AZ255+'Eng19'!AK255+'Eng19'!K255)</f>
        <v>2296.2978782796549</v>
      </c>
      <c r="H255" s="170">
        <f>('Eng19'!L255+'Eng19'!AL255+'Eng19'!BA255)+('Eng19'!BB255+'Eng19'!AM255+'Eng19'!M255)</f>
        <v>3031.0934982696717</v>
      </c>
      <c r="I255" s="170">
        <f>('Eng19'!N255+'Eng19'!AN255+'Eng19'!BC255)+('Eng19'!BD255+'Eng19'!AO255+'Eng19'!O255)</f>
        <v>1862.519279697465</v>
      </c>
      <c r="J255" s="188">
        <f t="shared" si="79"/>
        <v>55585.870020801405</v>
      </c>
      <c r="L255" s="33">
        <f t="shared" si="80"/>
        <v>0.33203243469430721</v>
      </c>
      <c r="M255" s="33">
        <f t="shared" si="81"/>
        <v>0.37345356404257085</v>
      </c>
      <c r="N255" s="33">
        <f t="shared" si="82"/>
        <v>0.16516618942611772</v>
      </c>
      <c r="O255" s="33">
        <f t="shared" si="83"/>
        <v>4.1310820131453041E-2</v>
      </c>
      <c r="P255" s="33">
        <f t="shared" si="84"/>
        <v>5.4529928147843555E-2</v>
      </c>
      <c r="Q255" s="33">
        <f t="shared" si="85"/>
        <v>3.3507063557707578E-2</v>
      </c>
      <c r="S255" s="174">
        <f t="shared" si="95"/>
        <v>-0.20783381681246083</v>
      </c>
      <c r="T255" s="174">
        <f t="shared" si="96"/>
        <v>0.12418048683681085</v>
      </c>
      <c r="U255" s="174">
        <f t="shared" si="97"/>
        <v>-1.6419766694110272E-2</v>
      </c>
      <c r="V255" s="174">
        <f t="shared" si="98"/>
        <v>2.455727641194114E-2</v>
      </c>
      <c r="W255" s="174">
        <f t="shared" si="99"/>
        <v>5.0466726547644239E-2</v>
      </c>
      <c r="X255" s="174">
        <f t="shared" si="100"/>
        <v>2.5049093710174802E-2</v>
      </c>
      <c r="Z255" s="33">
        <f t="shared" si="86"/>
        <v>0.37345356404257085</v>
      </c>
      <c r="AA255" s="60" t="str">
        <f t="shared" si="87"/>
        <v>Lab</v>
      </c>
      <c r="AB255" s="33">
        <f t="shared" si="88"/>
        <v>4.1421129348263641E-2</v>
      </c>
      <c r="AC255" s="33">
        <f t="shared" si="89"/>
        <v>0.33203243469430721</v>
      </c>
      <c r="AD255" s="60" t="str">
        <f t="shared" si="90"/>
        <v>Con</v>
      </c>
      <c r="AF255" s="20" t="s">
        <v>1</v>
      </c>
      <c r="AG255" s="151" t="str">
        <f t="shared" si="91"/>
        <v>Lab</v>
      </c>
      <c r="AH255" s="149" t="str">
        <f t="shared" si="92"/>
        <v>Gain from</v>
      </c>
      <c r="AI255" s="149" t="str">
        <f t="shared" si="93"/>
        <v>Con</v>
      </c>
      <c r="AK255" s="33">
        <v>0.53986625150676804</v>
      </c>
      <c r="AL255" s="33">
        <v>0.24927307720576</v>
      </c>
      <c r="AM255" s="33">
        <v>0.18158595612022799</v>
      </c>
      <c r="AN255" s="33">
        <v>1.6753543719511901E-2</v>
      </c>
      <c r="AO255" s="33">
        <v>4.0632016001993197E-3</v>
      </c>
      <c r="AP255" s="86">
        <f t="shared" si="94"/>
        <v>8.4579698475327758E-3</v>
      </c>
    </row>
    <row r="256" spans="1:42" ht="19.95" customHeight="1">
      <c r="A256" s="132" t="s">
        <v>278</v>
      </c>
      <c r="B256" s="20" t="s">
        <v>235</v>
      </c>
      <c r="C256" s="20" t="s">
        <v>21</v>
      </c>
      <c r="D256" s="170">
        <f>('Eng19'!D256+'Eng19'!AD256+'Eng19'!AS256)+('Eng19'!E256+'Eng19'!AE256+'Eng19'!AT256)</f>
        <v>12116.482374717863</v>
      </c>
      <c r="E256" s="170">
        <f>('Eng19'!F256+'Eng19'!AF256+'Eng19'!AU256)+'Eng19'!G256+'Eng19'!AG256+'Eng19'!AV256</f>
        <v>25055.3345543012</v>
      </c>
      <c r="F256" s="170">
        <f>('Eng19'!H256+'Eng19'!AH256+'Eng19'!AW256)+('Eng19'!I256+'Eng19'!AI256+'Eng19'!AX256)</f>
        <v>2211.9718552189233</v>
      </c>
      <c r="G256" s="170">
        <f>('Eng19'!J256+'Eng19'!AJ256+'Eng19'!AY256)+('Eng19'!AZ256+'Eng19'!AK256+'Eng19'!K256)</f>
        <v>1638.2927842015397</v>
      </c>
      <c r="H256" s="170">
        <f>('Eng19'!L256+'Eng19'!AL256+'Eng19'!BA256)+('Eng19'!BB256+'Eng19'!AM256+'Eng19'!M256)</f>
        <v>4755.5175029838902</v>
      </c>
      <c r="I256" s="170">
        <f>('Eng19'!N256+'Eng19'!AN256+'Eng19'!BC256)+('Eng19'!BD256+'Eng19'!AO256+'Eng19'!O256)</f>
        <v>2348.6301769582033</v>
      </c>
      <c r="J256" s="188">
        <f t="shared" si="79"/>
        <v>48126.229248381627</v>
      </c>
      <c r="L256" s="33">
        <f t="shared" si="80"/>
        <v>0.25176463155224887</v>
      </c>
      <c r="M256" s="33">
        <f t="shared" si="81"/>
        <v>0.52061703037213858</v>
      </c>
      <c r="N256" s="33">
        <f t="shared" si="82"/>
        <v>4.5961877540890171E-2</v>
      </c>
      <c r="O256" s="33">
        <f t="shared" si="83"/>
        <v>3.4041577945910478E-2</v>
      </c>
      <c r="P256" s="33">
        <f t="shared" si="84"/>
        <v>9.8813424140097306E-2</v>
      </c>
      <c r="Q256" s="33">
        <f t="shared" si="85"/>
        <v>4.8801458448714474E-2</v>
      </c>
      <c r="S256" s="174">
        <f t="shared" si="95"/>
        <v>-0.14966001340472612</v>
      </c>
      <c r="T256" s="174">
        <f t="shared" si="96"/>
        <v>8.3834320706099585E-2</v>
      </c>
      <c r="U256" s="174">
        <f t="shared" si="97"/>
        <v>-6.2737601065370255E-3</v>
      </c>
      <c r="V256" s="174">
        <f t="shared" si="98"/>
        <v>1.7220189596554678E-2</v>
      </c>
      <c r="W256" s="174">
        <f t="shared" si="99"/>
        <v>3.4295765289739308E-2</v>
      </c>
      <c r="X256" s="174">
        <f t="shared" si="100"/>
        <v>2.0583497918869431E-2</v>
      </c>
      <c r="Z256" s="33">
        <f t="shared" si="86"/>
        <v>0.52061703037213858</v>
      </c>
      <c r="AA256" s="60" t="str">
        <f t="shared" si="87"/>
        <v>Lab</v>
      </c>
      <c r="AB256" s="33">
        <f t="shared" si="88"/>
        <v>0.2688523988198897</v>
      </c>
      <c r="AC256" s="33">
        <f t="shared" si="89"/>
        <v>0.25176463155224887</v>
      </c>
      <c r="AD256" s="60" t="str">
        <f t="shared" si="90"/>
        <v>Con</v>
      </c>
      <c r="AF256" s="20" t="s">
        <v>2</v>
      </c>
      <c r="AG256" s="151" t="str">
        <f t="shared" si="91"/>
        <v>Lab</v>
      </c>
      <c r="AH256" s="149" t="str">
        <f t="shared" si="92"/>
        <v>Hold</v>
      </c>
      <c r="AI256" s="149" t="str">
        <f t="shared" si="93"/>
        <v/>
      </c>
      <c r="AK256" s="33">
        <v>0.401424644956975</v>
      </c>
      <c r="AL256" s="33">
        <v>0.43678270966603899</v>
      </c>
      <c r="AM256" s="33">
        <v>5.2235637647427197E-2</v>
      </c>
      <c r="AN256" s="33">
        <v>1.6821388349355801E-2</v>
      </c>
      <c r="AO256" s="33">
        <v>6.4517658850357998E-2</v>
      </c>
      <c r="AP256" s="86">
        <f t="shared" si="94"/>
        <v>2.8217960529845043E-2</v>
      </c>
    </row>
    <row r="257" spans="1:42" ht="19.95" customHeight="1">
      <c r="A257" s="132" t="s">
        <v>279</v>
      </c>
      <c r="B257" s="20" t="s">
        <v>235</v>
      </c>
      <c r="C257" s="20" t="s">
        <v>21</v>
      </c>
      <c r="D257" s="170">
        <f>('Eng19'!D257+'Eng19'!AD257+'Eng19'!AS257)+('Eng19'!E257+'Eng19'!AE257+'Eng19'!AT257)</f>
        <v>9039.1438222393481</v>
      </c>
      <c r="E257" s="170">
        <f>('Eng19'!F257+'Eng19'!AF257+'Eng19'!AU257)+'Eng19'!G257+'Eng19'!AG257+'Eng19'!AV257</f>
        <v>28196.060844869135</v>
      </c>
      <c r="F257" s="170">
        <f>('Eng19'!H257+'Eng19'!AH257+'Eng19'!AW257)+('Eng19'!I257+'Eng19'!AI257+'Eng19'!AX257)</f>
        <v>1406.1882243400323</v>
      </c>
      <c r="G257" s="170">
        <f>('Eng19'!J257+'Eng19'!AJ257+'Eng19'!AY257)+('Eng19'!AZ257+'Eng19'!AK257+'Eng19'!K257)</f>
        <v>1326.931757176681</v>
      </c>
      <c r="H257" s="170">
        <f>('Eng19'!L257+'Eng19'!AL257+'Eng19'!BA257)+('Eng19'!BB257+'Eng19'!AM257+'Eng19'!M257)</f>
        <v>4630.8450514086981</v>
      </c>
      <c r="I257" s="170">
        <f>('Eng19'!N257+'Eng19'!AN257+'Eng19'!BC257)+('Eng19'!BD257+'Eng19'!AO257+'Eng19'!O257)</f>
        <v>1751.5757987954998</v>
      </c>
      <c r="J257" s="188">
        <f t="shared" si="79"/>
        <v>46350.74549882939</v>
      </c>
      <c r="L257" s="33">
        <f t="shared" si="80"/>
        <v>0.19501614752814786</v>
      </c>
      <c r="M257" s="33">
        <f t="shared" si="81"/>
        <v>0.60831946803490444</v>
      </c>
      <c r="N257" s="33">
        <f t="shared" si="82"/>
        <v>3.0337985057339503E-2</v>
      </c>
      <c r="O257" s="33">
        <f t="shared" si="83"/>
        <v>2.8628056418427902E-2</v>
      </c>
      <c r="P257" s="33">
        <f t="shared" si="84"/>
        <v>9.990875015215564E-2</v>
      </c>
      <c r="Q257" s="33">
        <f t="shared" si="85"/>
        <v>3.7789592809024761E-2</v>
      </c>
      <c r="S257" s="174">
        <f t="shared" si="95"/>
        <v>-0.10896638829853114</v>
      </c>
      <c r="T257" s="174">
        <f t="shared" si="96"/>
        <v>5.78145051644674E-2</v>
      </c>
      <c r="U257" s="174">
        <f t="shared" si="97"/>
        <v>-4.3308830258922994E-3</v>
      </c>
      <c r="V257" s="174">
        <f t="shared" si="98"/>
        <v>1.3114235407764902E-2</v>
      </c>
      <c r="W257" s="174">
        <f t="shared" si="99"/>
        <v>2.5194189711569143E-2</v>
      </c>
      <c r="X257" s="174">
        <f t="shared" si="100"/>
        <v>1.717434104062214E-2</v>
      </c>
      <c r="Z257" s="33">
        <f t="shared" si="86"/>
        <v>0.60831946803490444</v>
      </c>
      <c r="AA257" s="60" t="str">
        <f t="shared" si="87"/>
        <v>Lab</v>
      </c>
      <c r="AB257" s="33">
        <f t="shared" si="88"/>
        <v>0.41330332050675656</v>
      </c>
      <c r="AC257" s="33">
        <f t="shared" si="89"/>
        <v>0.19501614752814786</v>
      </c>
      <c r="AD257" s="60" t="str">
        <f t="shared" si="90"/>
        <v>Con</v>
      </c>
      <c r="AF257" s="20" t="s">
        <v>2</v>
      </c>
      <c r="AG257" s="151" t="str">
        <f t="shared" si="91"/>
        <v>Lab</v>
      </c>
      <c r="AH257" s="149" t="str">
        <f t="shared" si="92"/>
        <v>Hold</v>
      </c>
      <c r="AI257" s="149" t="str">
        <f t="shared" si="93"/>
        <v/>
      </c>
      <c r="AK257" s="33">
        <v>0.303982535826679</v>
      </c>
      <c r="AL257" s="33">
        <v>0.55050496287043704</v>
      </c>
      <c r="AM257" s="33">
        <v>3.4668868083231802E-2</v>
      </c>
      <c r="AN257" s="33">
        <v>1.5513821010663001E-2</v>
      </c>
      <c r="AO257" s="33">
        <v>7.4714560440586497E-2</v>
      </c>
      <c r="AP257" s="86">
        <f t="shared" si="94"/>
        <v>2.061525176840262E-2</v>
      </c>
    </row>
    <row r="258" spans="1:42" ht="19.95" customHeight="1">
      <c r="A258" s="132" t="s">
        <v>280</v>
      </c>
      <c r="B258" s="20" t="s">
        <v>235</v>
      </c>
      <c r="C258" s="20" t="s">
        <v>21</v>
      </c>
      <c r="D258" s="170">
        <f>('Eng19'!D258+'Eng19'!AD258+'Eng19'!AS258)+('Eng19'!E258+'Eng19'!AE258+'Eng19'!AT258)</f>
        <v>16819.054911836578</v>
      </c>
      <c r="E258" s="170">
        <f>('Eng19'!F258+'Eng19'!AF258+'Eng19'!AU258)+'Eng19'!G258+'Eng19'!AG258+'Eng19'!AV258</f>
        <v>24790.74748466118</v>
      </c>
      <c r="F258" s="170">
        <f>('Eng19'!H258+'Eng19'!AH258+'Eng19'!AW258)+('Eng19'!I258+'Eng19'!AI258+'Eng19'!AX258)</f>
        <v>2449.8136639907348</v>
      </c>
      <c r="G258" s="170">
        <f>('Eng19'!J258+'Eng19'!AJ258+'Eng19'!AY258)+('Eng19'!AZ258+'Eng19'!AK258+'Eng19'!K258)</f>
        <v>2234.5696441366495</v>
      </c>
      <c r="H258" s="170">
        <f>('Eng19'!L258+'Eng19'!AL258+'Eng19'!BA258)+('Eng19'!BB258+'Eng19'!AM258+'Eng19'!M258)</f>
        <v>2427.6626745930698</v>
      </c>
      <c r="I258" s="170">
        <f>('Eng19'!N258+'Eng19'!AN258+'Eng19'!BC258)+('Eng19'!BD258+'Eng19'!AO258+'Eng19'!O258)</f>
        <v>1540.4361439165866</v>
      </c>
      <c r="J258" s="188">
        <f t="shared" si="79"/>
        <v>50262.284523134804</v>
      </c>
      <c r="L258" s="33">
        <f t="shared" si="80"/>
        <v>0.33462575510460685</v>
      </c>
      <c r="M258" s="33">
        <f t="shared" si="81"/>
        <v>0.49322763021745375</v>
      </c>
      <c r="N258" s="33">
        <f t="shared" si="82"/>
        <v>4.8740595204404817E-2</v>
      </c>
      <c r="O258" s="33">
        <f t="shared" si="83"/>
        <v>4.4458179036969921E-2</v>
      </c>
      <c r="P258" s="33">
        <f t="shared" si="84"/>
        <v>4.8299887234048454E-2</v>
      </c>
      <c r="Q258" s="33">
        <f t="shared" si="85"/>
        <v>3.0647953202516138E-2</v>
      </c>
      <c r="S258" s="174">
        <f t="shared" si="95"/>
        <v>-0.20967169908563416</v>
      </c>
      <c r="T258" s="174">
        <f t="shared" si="96"/>
        <v>0.11879674331128076</v>
      </c>
      <c r="U258" s="174">
        <f t="shared" si="97"/>
        <v>-4.7239895894826828E-3</v>
      </c>
      <c r="V258" s="174">
        <f t="shared" si="98"/>
        <v>2.353494156238262E-2</v>
      </c>
      <c r="W258" s="174">
        <f t="shared" si="99"/>
        <v>4.8299887234048454E-2</v>
      </c>
      <c r="X258" s="174">
        <f t="shared" si="100"/>
        <v>2.3764116567404975E-2</v>
      </c>
      <c r="Z258" s="33">
        <f t="shared" si="86"/>
        <v>0.49322763021745375</v>
      </c>
      <c r="AA258" s="60" t="str">
        <f t="shared" si="87"/>
        <v>Lab</v>
      </c>
      <c r="AB258" s="33">
        <f t="shared" si="88"/>
        <v>0.1586018751128469</v>
      </c>
      <c r="AC258" s="33">
        <f t="shared" si="89"/>
        <v>0.33462575510460685</v>
      </c>
      <c r="AD258" s="60" t="str">
        <f t="shared" si="90"/>
        <v>Con</v>
      </c>
      <c r="AF258" s="20" t="s">
        <v>1</v>
      </c>
      <c r="AG258" s="151" t="str">
        <f t="shared" si="91"/>
        <v>Lab</v>
      </c>
      <c r="AH258" s="149" t="str">
        <f t="shared" si="92"/>
        <v>Gain from</v>
      </c>
      <c r="AI258" s="149" t="str">
        <f t="shared" si="93"/>
        <v>Con</v>
      </c>
      <c r="AK258" s="33">
        <v>0.544297454190241</v>
      </c>
      <c r="AL258" s="33">
        <v>0.37443088690617299</v>
      </c>
      <c r="AM258" s="33">
        <v>5.34645847938875E-2</v>
      </c>
      <c r="AN258" s="33">
        <v>2.0923237474587301E-2</v>
      </c>
      <c r="AO258" s="33">
        <v>0</v>
      </c>
      <c r="AP258" s="86">
        <f t="shared" si="94"/>
        <v>6.8838366351111624E-3</v>
      </c>
    </row>
    <row r="259" spans="1:42" ht="19.95" customHeight="1">
      <c r="A259" s="132" t="s">
        <v>281</v>
      </c>
      <c r="B259" s="20" t="s">
        <v>235</v>
      </c>
      <c r="C259" s="20" t="s">
        <v>21</v>
      </c>
      <c r="D259" s="170">
        <f>('Eng19'!D259+'Eng19'!AD259+'Eng19'!AS259)+('Eng19'!E259+'Eng19'!AE259+'Eng19'!AT259)</f>
        <v>18734.689408401697</v>
      </c>
      <c r="E259" s="170">
        <f>('Eng19'!F259+'Eng19'!AF259+'Eng19'!AU259)+'Eng19'!G259+'Eng19'!AG259+'Eng19'!AV259</f>
        <v>21742.816573004806</v>
      </c>
      <c r="F259" s="170">
        <f>('Eng19'!H259+'Eng19'!AH259+'Eng19'!AW259)+('Eng19'!I259+'Eng19'!AI259+'Eng19'!AX259)</f>
        <v>3484.5422243974431</v>
      </c>
      <c r="G259" s="170">
        <f>('Eng19'!J259+'Eng19'!AJ259+'Eng19'!AY259)+('Eng19'!AZ259+'Eng19'!AK259+'Eng19'!K259)</f>
        <v>2614.3485982591483</v>
      </c>
      <c r="H259" s="170">
        <f>('Eng19'!L259+'Eng19'!AL259+'Eng19'!BA259)+('Eng19'!BB259+'Eng19'!AM259+'Eng19'!M259)</f>
        <v>3680.6434327823904</v>
      </c>
      <c r="I259" s="170">
        <f>('Eng19'!N259+'Eng19'!AN259+'Eng19'!BC259)+('Eng19'!BD259+'Eng19'!AO259+'Eng19'!O259)</f>
        <v>2552.7315785618821</v>
      </c>
      <c r="J259" s="188">
        <f t="shared" ref="J259:J322" si="101">SUM(D259:I259)</f>
        <v>52809.771815407374</v>
      </c>
      <c r="L259" s="33">
        <f t="shared" ref="L259:L322" si="102">D259/J259</f>
        <v>0.35475800717123734</v>
      </c>
      <c r="M259" s="33">
        <f t="shared" ref="M259:M322" si="103">E259/J259</f>
        <v>0.41171957055609332</v>
      </c>
      <c r="N259" s="33">
        <f t="shared" ref="N259:N322" si="104">F259/J259</f>
        <v>6.5982906280629292E-2</v>
      </c>
      <c r="O259" s="33">
        <f t="shared" ref="O259:O322" si="105">G259/J259</f>
        <v>4.9505015992066942E-2</v>
      </c>
      <c r="P259" s="33">
        <f t="shared" ref="P259:P322" si="106">H259/J259</f>
        <v>6.9696257079992802E-2</v>
      </c>
      <c r="Q259" s="33">
        <f t="shared" ref="Q259:Q322" si="107">I259/J259</f>
        <v>4.8338242919980137E-2</v>
      </c>
      <c r="S259" s="174">
        <f t="shared" si="95"/>
        <v>-0.22170346342370367</v>
      </c>
      <c r="T259" s="174">
        <f t="shared" si="96"/>
        <v>0.12648862777217434</v>
      </c>
      <c r="U259" s="174">
        <f t="shared" si="97"/>
        <v>-7.1384816071983076E-3</v>
      </c>
      <c r="V259" s="174">
        <f t="shared" si="98"/>
        <v>2.4852517507855242E-2</v>
      </c>
      <c r="W259" s="174">
        <f t="shared" si="99"/>
        <v>5.1331535004912603E-2</v>
      </c>
      <c r="X259" s="174">
        <f t="shared" si="100"/>
        <v>2.6169264745959611E-2</v>
      </c>
      <c r="Z259" s="33">
        <f t="shared" ref="Z259:Z322" si="108">LARGE(L259:Q259,1)</f>
        <v>0.41171957055609332</v>
      </c>
      <c r="AA259" s="60" t="str">
        <f t="shared" ref="AA259:AA322" si="109">IF(L259=Z259,"Con",IF(M259=Z259,"Lab",IF(N259=Z259,"LD",IF(O259=Z259,"Grn",IF(P259=Z259,"Ref",IF(Q259=Z259,"Oth","OTH "))))))</f>
        <v>Lab</v>
      </c>
      <c r="AB259" s="33">
        <f t="shared" ref="AB259:AB322" si="110">Z259-AC259</f>
        <v>5.6961563384855973E-2</v>
      </c>
      <c r="AC259" s="33">
        <f t="shared" ref="AC259:AC322" si="111">LARGE(L259:Q259,2)</f>
        <v>0.35475800717123734</v>
      </c>
      <c r="AD259" s="60" t="str">
        <f t="shared" ref="AD259:AD322" si="112">IF(L259=AC259,"Con",IF(M259=AC259,"Lab",IF(N259=AC259,"LD",IF(O259=AC259,"Grn",IF(P259=AC259,"Ref",IF(Q259=AC259,"Oth","OTH "))))))</f>
        <v>Con</v>
      </c>
      <c r="AF259" s="20" t="s">
        <v>1</v>
      </c>
      <c r="AG259" s="151" t="str">
        <f t="shared" ref="AG259:AG322" si="113">AA259</f>
        <v>Lab</v>
      </c>
      <c r="AH259" s="149" t="str">
        <f t="shared" ref="AH259:AH322" si="114">IF(AG259=AF259,"Hold","Gain from")</f>
        <v>Gain from</v>
      </c>
      <c r="AI259" s="149" t="str">
        <f t="shared" ref="AI259:AI322" si="115">IF(AH259="Hold","",(AF259))</f>
        <v>Con</v>
      </c>
      <c r="AK259" s="33">
        <v>0.57646147059494102</v>
      </c>
      <c r="AL259" s="33">
        <v>0.28523094278391897</v>
      </c>
      <c r="AM259" s="33">
        <v>7.3121387887827599E-2</v>
      </c>
      <c r="AN259" s="33">
        <v>2.46524984842117E-2</v>
      </c>
      <c r="AO259" s="33">
        <v>1.8364722075080199E-2</v>
      </c>
      <c r="AP259" s="86">
        <f t="shared" si="94"/>
        <v>2.2168978174020526E-2</v>
      </c>
    </row>
    <row r="260" spans="1:42" ht="19.95" customHeight="1">
      <c r="A260" s="132" t="s">
        <v>282</v>
      </c>
      <c r="B260" s="20" t="s">
        <v>235</v>
      </c>
      <c r="C260" s="20" t="s">
        <v>21</v>
      </c>
      <c r="D260" s="170">
        <f>('Eng19'!D260+'Eng19'!AD260+'Eng19'!AS260)+('Eng19'!E260+'Eng19'!AE260+'Eng19'!AT260)</f>
        <v>8904.9954162577706</v>
      </c>
      <c r="E260" s="170">
        <f>('Eng19'!F260+'Eng19'!AF260+'Eng19'!AU260)+'Eng19'!G260+'Eng19'!AG260+'Eng19'!AV260</f>
        <v>28980.818808850334</v>
      </c>
      <c r="F260" s="170">
        <f>('Eng19'!H260+'Eng19'!AH260+'Eng19'!AW260)+('Eng19'!I260+'Eng19'!AI260+'Eng19'!AX260)</f>
        <v>2273.0186107681839</v>
      </c>
      <c r="G260" s="170">
        <f>('Eng19'!J260+'Eng19'!AJ260+'Eng19'!AY260)+('Eng19'!AZ260+'Eng19'!AK260+'Eng19'!K260)</f>
        <v>1696.7562001905967</v>
      </c>
      <c r="H260" s="170">
        <f>('Eng19'!L260+'Eng19'!AL260+'Eng19'!BA260)+('Eng19'!BB260+'Eng19'!AM260+'Eng19'!M260)</f>
        <v>3102.721452235191</v>
      </c>
      <c r="I260" s="170">
        <f>('Eng19'!N260+'Eng19'!AN260+'Eng19'!BC260)+('Eng19'!BD260+'Eng19'!AO260+'Eng19'!O260)</f>
        <v>875.72873311977878</v>
      </c>
      <c r="J260" s="188">
        <f t="shared" si="101"/>
        <v>45834.039221421852</v>
      </c>
      <c r="L260" s="33">
        <f t="shared" si="102"/>
        <v>0.19428781681750112</v>
      </c>
      <c r="M260" s="33">
        <f t="shared" si="103"/>
        <v>0.63229903585074643</v>
      </c>
      <c r="N260" s="33">
        <f t="shared" si="104"/>
        <v>4.9592369544114355E-2</v>
      </c>
      <c r="O260" s="33">
        <f t="shared" si="105"/>
        <v>3.7019565131356985E-2</v>
      </c>
      <c r="P260" s="33">
        <f t="shared" si="106"/>
        <v>6.7694698196816241E-2</v>
      </c>
      <c r="Q260" s="33">
        <f t="shared" si="107"/>
        <v>1.9106514459464919E-2</v>
      </c>
      <c r="S260" s="174">
        <f t="shared" si="95"/>
        <v>-0.11461818853159689</v>
      </c>
      <c r="T260" s="174">
        <f t="shared" si="96"/>
        <v>6.3419763268354412E-2</v>
      </c>
      <c r="U260" s="174">
        <f t="shared" si="97"/>
        <v>-6.0253910290137477E-3</v>
      </c>
      <c r="V260" s="174">
        <f t="shared" si="98"/>
        <v>1.3373012073836885E-2</v>
      </c>
      <c r="W260" s="174">
        <f t="shared" si="99"/>
        <v>2.7630437419040643E-2</v>
      </c>
      <c r="X260" s="174">
        <f t="shared" si="100"/>
        <v>1.622036679937865E-2</v>
      </c>
      <c r="Z260" s="33">
        <f t="shared" si="108"/>
        <v>0.63229903585074643</v>
      </c>
      <c r="AA260" s="60" t="str">
        <f t="shared" si="109"/>
        <v>Lab</v>
      </c>
      <c r="AB260" s="33">
        <f t="shared" si="110"/>
        <v>0.4380112190332453</v>
      </c>
      <c r="AC260" s="33">
        <f t="shared" si="111"/>
        <v>0.19428781681750112</v>
      </c>
      <c r="AD260" s="60" t="str">
        <f t="shared" si="112"/>
        <v>Con</v>
      </c>
      <c r="AF260" s="20" t="s">
        <v>2</v>
      </c>
      <c r="AG260" s="151" t="str">
        <f t="shared" si="113"/>
        <v>Lab</v>
      </c>
      <c r="AH260" s="149" t="str">
        <f t="shared" si="114"/>
        <v>Hold</v>
      </c>
      <c r="AI260" s="149" t="str">
        <f t="shared" si="115"/>
        <v/>
      </c>
      <c r="AK260" s="33">
        <v>0.30890600534909801</v>
      </c>
      <c r="AL260" s="33">
        <v>0.56887927258239201</v>
      </c>
      <c r="AM260" s="33">
        <v>5.5617760573128103E-2</v>
      </c>
      <c r="AN260" s="33">
        <v>2.3646553057520101E-2</v>
      </c>
      <c r="AO260" s="33">
        <v>4.0064260777775598E-2</v>
      </c>
      <c r="AP260" s="86">
        <f t="shared" ref="AP260:AP323" si="116">100%-AO260-AN260-AM260-AL260-AK260</f>
        <v>2.886147660086269E-3</v>
      </c>
    </row>
    <row r="261" spans="1:42" ht="19.95" customHeight="1">
      <c r="A261" s="132" t="s">
        <v>283</v>
      </c>
      <c r="B261" s="20" t="s">
        <v>235</v>
      </c>
      <c r="C261" s="20" t="s">
        <v>21</v>
      </c>
      <c r="D261" s="170">
        <f>('Eng19'!D261+'Eng19'!AD261+'Eng19'!AS261)+('Eng19'!E261+'Eng19'!AE261+'Eng19'!AT261)</f>
        <v>20434.866400345822</v>
      </c>
      <c r="E261" s="170">
        <f>('Eng19'!F261+'Eng19'!AF261+'Eng19'!AU261)+'Eng19'!G261+'Eng19'!AG261+'Eng19'!AV261</f>
        <v>22396.952040757518</v>
      </c>
      <c r="F261" s="170">
        <f>('Eng19'!H261+'Eng19'!AH261+'Eng19'!AW261)+('Eng19'!I261+'Eng19'!AI261+'Eng19'!AX261)</f>
        <v>4415.791009134362</v>
      </c>
      <c r="G261" s="170">
        <f>('Eng19'!J261+'Eng19'!AJ261+'Eng19'!AY261)+('Eng19'!AZ261+'Eng19'!AK261+'Eng19'!K261)</f>
        <v>3187.2486704627631</v>
      </c>
      <c r="H261" s="170">
        <f>('Eng19'!L261+'Eng19'!AL261+'Eng19'!BA261)+('Eng19'!BB261+'Eng19'!AM261+'Eng19'!M261)</f>
        <v>2983.9311308956903</v>
      </c>
      <c r="I261" s="170">
        <f>('Eng19'!N261+'Eng19'!AN261+'Eng19'!BC261)+('Eng19'!BD261+'Eng19'!AO261+'Eng19'!O261)</f>
        <v>1939.8746304562096</v>
      </c>
      <c r="J261" s="188">
        <f t="shared" si="101"/>
        <v>55358.663882052373</v>
      </c>
      <c r="L261" s="33">
        <f t="shared" si="102"/>
        <v>0.36913583109383774</v>
      </c>
      <c r="M261" s="33">
        <f t="shared" si="103"/>
        <v>0.40457898493498051</v>
      </c>
      <c r="N261" s="33">
        <f t="shared" si="104"/>
        <v>7.976693618441881E-2</v>
      </c>
      <c r="O261" s="33">
        <f t="shared" si="105"/>
        <v>5.7574523063879245E-2</v>
      </c>
      <c r="P261" s="33">
        <f t="shared" si="106"/>
        <v>5.3901791005167295E-2</v>
      </c>
      <c r="Q261" s="33">
        <f t="shared" si="107"/>
        <v>3.504193371771621E-2</v>
      </c>
      <c r="S261" s="174">
        <f t="shared" si="95"/>
        <v>-0.23129422852928827</v>
      </c>
      <c r="T261" s="174">
        <f t="shared" si="96"/>
        <v>0.13244431819715852</v>
      </c>
      <c r="U261" s="174">
        <f t="shared" si="97"/>
        <v>-7.7336896686175938E-3</v>
      </c>
      <c r="V261" s="174">
        <f t="shared" si="98"/>
        <v>2.6237799477308345E-2</v>
      </c>
      <c r="W261" s="174">
        <f t="shared" si="99"/>
        <v>5.3848767628147033E-2</v>
      </c>
      <c r="X261" s="174">
        <f t="shared" si="100"/>
        <v>2.6497032895291893E-2</v>
      </c>
      <c r="Z261" s="33">
        <f t="shared" si="108"/>
        <v>0.40457898493498051</v>
      </c>
      <c r="AA261" s="60" t="str">
        <f t="shared" si="109"/>
        <v>Lab</v>
      </c>
      <c r="AB261" s="33">
        <f t="shared" si="110"/>
        <v>3.5443153841142772E-2</v>
      </c>
      <c r="AC261" s="33">
        <f t="shared" si="111"/>
        <v>0.36913583109383774</v>
      </c>
      <c r="AD261" s="60" t="str">
        <f t="shared" si="112"/>
        <v>Con</v>
      </c>
      <c r="AF261" s="20" t="s">
        <v>1</v>
      </c>
      <c r="AG261" s="151" t="str">
        <f t="shared" si="113"/>
        <v>Lab</v>
      </c>
      <c r="AH261" s="149" t="str">
        <f t="shared" si="114"/>
        <v>Gain from</v>
      </c>
      <c r="AI261" s="149" t="str">
        <f t="shared" si="115"/>
        <v>Con</v>
      </c>
      <c r="AK261" s="33">
        <v>0.60043005962312601</v>
      </c>
      <c r="AL261" s="33">
        <v>0.272134666737822</v>
      </c>
      <c r="AM261" s="33">
        <v>8.7500625853036404E-2</v>
      </c>
      <c r="AN261" s="33">
        <v>3.13367235865709E-2</v>
      </c>
      <c r="AO261" s="33">
        <v>5.3023377020263801E-5</v>
      </c>
      <c r="AP261" s="86">
        <f t="shared" si="116"/>
        <v>8.5449008224243173E-3</v>
      </c>
    </row>
    <row r="262" spans="1:42" ht="19.95" customHeight="1">
      <c r="A262" s="132" t="s">
        <v>284</v>
      </c>
      <c r="B262" s="20" t="s">
        <v>235</v>
      </c>
      <c r="C262" s="20" t="s">
        <v>21</v>
      </c>
      <c r="D262" s="170">
        <f>('Eng19'!D262+'Eng19'!AD262+'Eng19'!AS262)+('Eng19'!E262+'Eng19'!AE262+'Eng19'!AT262)</f>
        <v>8889.8424613359675</v>
      </c>
      <c r="E262" s="170">
        <f>('Eng19'!F262+'Eng19'!AF262+'Eng19'!AU262)+'Eng19'!G262+'Eng19'!AG262+'Eng19'!AV262</f>
        <v>25769.331682947013</v>
      </c>
      <c r="F262" s="170">
        <f>('Eng19'!H262+'Eng19'!AH262+'Eng19'!AW262)+('Eng19'!I262+'Eng19'!AI262+'Eng19'!AX262)</f>
        <v>2654.7133357557768</v>
      </c>
      <c r="G262" s="170">
        <f>('Eng19'!J262+'Eng19'!AJ262+'Eng19'!AY262)+('Eng19'!AZ262+'Eng19'!AK262+'Eng19'!K262)</f>
        <v>1519.9861922998402</v>
      </c>
      <c r="H262" s="170">
        <f>('Eng19'!L262+'Eng19'!AL262+'Eng19'!BA262)+('Eng19'!BB262+'Eng19'!AM262+'Eng19'!M262)</f>
        <v>4790.9881118862231</v>
      </c>
      <c r="I262" s="170">
        <f>('Eng19'!N262+'Eng19'!AN262+'Eng19'!BC262)+('Eng19'!BD262+'Eng19'!AO262+'Eng19'!O262)</f>
        <v>846.27932563073125</v>
      </c>
      <c r="J262" s="188">
        <f t="shared" si="101"/>
        <v>44471.141109855555</v>
      </c>
      <c r="L262" s="33">
        <f t="shared" si="102"/>
        <v>0.19990137962450055</v>
      </c>
      <c r="M262" s="33">
        <f t="shared" si="103"/>
        <v>0.57946189460913322</v>
      </c>
      <c r="N262" s="33">
        <f t="shared" si="104"/>
        <v>5.9695192646348524E-2</v>
      </c>
      <c r="O262" s="33">
        <f t="shared" si="105"/>
        <v>3.4179158761522888E-2</v>
      </c>
      <c r="P262" s="33">
        <f t="shared" si="106"/>
        <v>0.10773252028885896</v>
      </c>
      <c r="Q262" s="33">
        <f t="shared" si="107"/>
        <v>1.9029854069635768E-2</v>
      </c>
      <c r="S262" s="174">
        <f t="shared" si="95"/>
        <v>-0.11113846015580547</v>
      </c>
      <c r="T262" s="174">
        <f t="shared" si="96"/>
        <v>6.1465891739762246E-2</v>
      </c>
      <c r="U262" s="174">
        <f t="shared" si="97"/>
        <v>-8.7807999804896814E-3</v>
      </c>
      <c r="V262" s="174">
        <f t="shared" si="98"/>
        <v>1.3479433536605787E-2</v>
      </c>
      <c r="W262" s="174">
        <f t="shared" si="99"/>
        <v>2.5944080790291757E-2</v>
      </c>
      <c r="X262" s="174">
        <f t="shared" si="100"/>
        <v>1.9029854069635324E-2</v>
      </c>
      <c r="Z262" s="33">
        <f t="shared" si="108"/>
        <v>0.57946189460913322</v>
      </c>
      <c r="AA262" s="60" t="str">
        <f t="shared" si="109"/>
        <v>Lab</v>
      </c>
      <c r="AB262" s="33">
        <f t="shared" si="110"/>
        <v>0.37956051498463267</v>
      </c>
      <c r="AC262" s="33">
        <f t="shared" si="111"/>
        <v>0.19990137962450055</v>
      </c>
      <c r="AD262" s="60" t="str">
        <f t="shared" si="112"/>
        <v>Con</v>
      </c>
      <c r="AF262" s="20" t="s">
        <v>2</v>
      </c>
      <c r="AG262" s="151" t="str">
        <f t="shared" si="113"/>
        <v>Lab</v>
      </c>
      <c r="AH262" s="149" t="str">
        <f t="shared" si="114"/>
        <v>Hold</v>
      </c>
      <c r="AI262" s="149" t="str">
        <f t="shared" si="115"/>
        <v/>
      </c>
      <c r="AK262" s="33">
        <v>0.31103983978030603</v>
      </c>
      <c r="AL262" s="33">
        <v>0.51799600286937098</v>
      </c>
      <c r="AM262" s="33">
        <v>6.8475992626838206E-2</v>
      </c>
      <c r="AN262" s="33">
        <v>2.0699725224917101E-2</v>
      </c>
      <c r="AO262" s="33">
        <v>8.1788439498567206E-2</v>
      </c>
      <c r="AP262" s="86">
        <f t="shared" si="116"/>
        <v>4.4408920985006262E-16</v>
      </c>
    </row>
    <row r="263" spans="1:42" ht="19.95" customHeight="1">
      <c r="A263" s="132" t="s">
        <v>285</v>
      </c>
      <c r="B263" s="20" t="s">
        <v>235</v>
      </c>
      <c r="C263" s="20" t="s">
        <v>21</v>
      </c>
      <c r="D263" s="170">
        <f>('Eng19'!D263+'Eng19'!AD263+'Eng19'!AS263)+('Eng19'!E263+'Eng19'!AE263+'Eng19'!AT263)</f>
        <v>17093.192507586784</v>
      </c>
      <c r="E263" s="170">
        <f>('Eng19'!F263+'Eng19'!AF263+'Eng19'!AU263)+'Eng19'!G263+'Eng19'!AG263+'Eng19'!AV263</f>
        <v>24772.246479413971</v>
      </c>
      <c r="F263" s="170">
        <f>('Eng19'!H263+'Eng19'!AH263+'Eng19'!AW263)+('Eng19'!I263+'Eng19'!AI263+'Eng19'!AX263)</f>
        <v>1862.7843866407102</v>
      </c>
      <c r="G263" s="170">
        <f>('Eng19'!J263+'Eng19'!AJ263+'Eng19'!AY263)+('Eng19'!AZ263+'Eng19'!AK263+'Eng19'!K263)</f>
        <v>2418.7910506624999</v>
      </c>
      <c r="H263" s="170">
        <f>('Eng19'!L263+'Eng19'!AL263+'Eng19'!BA263)+('Eng19'!BB263+'Eng19'!AM263+'Eng19'!M263)</f>
        <v>2566.3140269405467</v>
      </c>
      <c r="I263" s="170">
        <f>('Eng19'!N263+'Eng19'!AN263+'Eng19'!BC263)+('Eng19'!BD263+'Eng19'!AO263+'Eng19'!O263)</f>
        <v>1226.076824654858</v>
      </c>
      <c r="J263" s="188">
        <f t="shared" si="101"/>
        <v>49939.405275899378</v>
      </c>
      <c r="L263" s="33">
        <f t="shared" si="102"/>
        <v>0.34227865576596911</v>
      </c>
      <c r="M263" s="33">
        <f t="shared" si="103"/>
        <v>0.49604608510163795</v>
      </c>
      <c r="N263" s="33">
        <f t="shared" si="104"/>
        <v>3.7300892478583141E-2</v>
      </c>
      <c r="O263" s="33">
        <f t="shared" si="105"/>
        <v>4.8434518539006349E-2</v>
      </c>
      <c r="P263" s="33">
        <f t="shared" si="106"/>
        <v>5.1388558048748791E-2</v>
      </c>
      <c r="Q263" s="33">
        <f t="shared" si="107"/>
        <v>2.4551290066054499E-2</v>
      </c>
      <c r="S263" s="174">
        <f t="shared" si="95"/>
        <v>-0.21436947461952388</v>
      </c>
      <c r="T263" s="174">
        <f t="shared" si="96"/>
        <v>0.12069779343289794</v>
      </c>
      <c r="U263" s="174">
        <f t="shared" si="97"/>
        <v>-3.6669787360130573E-3</v>
      </c>
      <c r="V263" s="174">
        <f t="shared" si="98"/>
        <v>2.390864264340925E-2</v>
      </c>
      <c r="W263" s="174">
        <f t="shared" si="99"/>
        <v>4.9127529473108243E-2</v>
      </c>
      <c r="X263" s="174">
        <f t="shared" si="100"/>
        <v>2.4302487806121431E-2</v>
      </c>
      <c r="Z263" s="33">
        <f t="shared" si="108"/>
        <v>0.49604608510163795</v>
      </c>
      <c r="AA263" s="60" t="str">
        <f t="shared" si="109"/>
        <v>Lab</v>
      </c>
      <c r="AB263" s="33">
        <f t="shared" si="110"/>
        <v>0.15376742933566884</v>
      </c>
      <c r="AC263" s="33">
        <f t="shared" si="111"/>
        <v>0.34227865576596911</v>
      </c>
      <c r="AD263" s="60" t="str">
        <f t="shared" si="112"/>
        <v>Con</v>
      </c>
      <c r="AF263" s="20" t="s">
        <v>1</v>
      </c>
      <c r="AG263" s="151" t="str">
        <f t="shared" si="113"/>
        <v>Lab</v>
      </c>
      <c r="AH263" s="149" t="str">
        <f t="shared" si="114"/>
        <v>Gain from</v>
      </c>
      <c r="AI263" s="149" t="str">
        <f t="shared" si="115"/>
        <v>Con</v>
      </c>
      <c r="AK263" s="33">
        <v>0.55664813038549299</v>
      </c>
      <c r="AL263" s="33">
        <v>0.37534829166874001</v>
      </c>
      <c r="AM263" s="33">
        <v>4.0967871214596198E-2</v>
      </c>
      <c r="AN263" s="33">
        <v>2.4525875895597099E-2</v>
      </c>
      <c r="AO263" s="33">
        <v>2.26102857564055E-3</v>
      </c>
      <c r="AP263" s="86">
        <f t="shared" si="116"/>
        <v>2.4880225993306748E-4</v>
      </c>
    </row>
    <row r="264" spans="1:42" ht="19.95" customHeight="1">
      <c r="A264" s="132" t="s">
        <v>286</v>
      </c>
      <c r="B264" s="20" t="s">
        <v>235</v>
      </c>
      <c r="C264" s="20" t="s">
        <v>21</v>
      </c>
      <c r="D264" s="170">
        <f>('Eng19'!D264+'Eng19'!AD264+'Eng19'!AS264)+('Eng19'!E264+'Eng19'!AE264+'Eng19'!AT264)</f>
        <v>11615.321486293506</v>
      </c>
      <c r="E264" s="170">
        <f>('Eng19'!F264+'Eng19'!AF264+'Eng19'!AU264)+'Eng19'!G264+'Eng19'!AG264+'Eng19'!AV264</f>
        <v>29392.196344613949</v>
      </c>
      <c r="F264" s="170">
        <f>('Eng19'!H264+'Eng19'!AH264+'Eng19'!AW264)+('Eng19'!I264+'Eng19'!AI264+'Eng19'!AX264)</f>
        <v>2943.3231644083971</v>
      </c>
      <c r="G264" s="170">
        <f>('Eng19'!J264+'Eng19'!AJ264+'Eng19'!AY264)+('Eng19'!AZ264+'Eng19'!AK264+'Eng19'!K264)</f>
        <v>1927.2519619775439</v>
      </c>
      <c r="H264" s="170">
        <f>('Eng19'!L264+'Eng19'!AL264+'Eng19'!BA264)+('Eng19'!BB264+'Eng19'!AM264+'Eng19'!M264)</f>
        <v>4153.817017247201</v>
      </c>
      <c r="I264" s="170">
        <f>('Eng19'!N264+'Eng19'!AN264+'Eng19'!BC264)+('Eng19'!BD264+'Eng19'!AO264+'Eng19'!O264)</f>
        <v>990.43695381063822</v>
      </c>
      <c r="J264" s="188">
        <f t="shared" si="101"/>
        <v>51022.346928351239</v>
      </c>
      <c r="L264" s="33">
        <f t="shared" si="102"/>
        <v>0.22765165041514976</v>
      </c>
      <c r="M264" s="33">
        <f t="shared" si="103"/>
        <v>0.57606515799612867</v>
      </c>
      <c r="N264" s="33">
        <f t="shared" si="104"/>
        <v>5.7686941930397577E-2</v>
      </c>
      <c r="O264" s="33">
        <f t="shared" si="105"/>
        <v>3.7772703099759629E-2</v>
      </c>
      <c r="P264" s="33">
        <f t="shared" si="106"/>
        <v>8.1411719909322278E-2</v>
      </c>
      <c r="Q264" s="33">
        <f t="shared" si="107"/>
        <v>1.941182664924198E-2</v>
      </c>
      <c r="S264" s="174">
        <f t="shared" si="95"/>
        <v>-0.13537228193818227</v>
      </c>
      <c r="T264" s="174">
        <f t="shared" si="96"/>
        <v>7.5770285440086682E-2</v>
      </c>
      <c r="U264" s="174">
        <f t="shared" si="97"/>
        <v>-7.3371843684615287E-3</v>
      </c>
      <c r="V264" s="174">
        <f t="shared" si="98"/>
        <v>1.5678896552451627E-2</v>
      </c>
      <c r="W264" s="174">
        <f t="shared" si="99"/>
        <v>3.2069815408619279E-2</v>
      </c>
      <c r="X264" s="174">
        <f t="shared" si="100"/>
        <v>1.9190468905486056E-2</v>
      </c>
      <c r="Z264" s="33">
        <f t="shared" si="108"/>
        <v>0.57606515799612867</v>
      </c>
      <c r="AA264" s="60" t="str">
        <f t="shared" si="109"/>
        <v>Lab</v>
      </c>
      <c r="AB264" s="33">
        <f t="shared" si="110"/>
        <v>0.34841350758097889</v>
      </c>
      <c r="AC264" s="33">
        <f t="shared" si="111"/>
        <v>0.22765165041514976</v>
      </c>
      <c r="AD264" s="60" t="str">
        <f t="shared" si="112"/>
        <v>Con</v>
      </c>
      <c r="AF264" s="20" t="s">
        <v>2</v>
      </c>
      <c r="AG264" s="151" t="str">
        <f t="shared" si="113"/>
        <v>Lab</v>
      </c>
      <c r="AH264" s="149" t="str">
        <f t="shared" si="114"/>
        <v>Hold</v>
      </c>
      <c r="AI264" s="149" t="str">
        <f t="shared" si="115"/>
        <v/>
      </c>
      <c r="AK264" s="33">
        <v>0.36302393235333202</v>
      </c>
      <c r="AL264" s="33">
        <v>0.50029487255604199</v>
      </c>
      <c r="AM264" s="33">
        <v>6.5024126298859106E-2</v>
      </c>
      <c r="AN264" s="33">
        <v>2.2093806547308002E-2</v>
      </c>
      <c r="AO264" s="33">
        <v>4.9341904500702999E-2</v>
      </c>
      <c r="AP264" s="86">
        <f t="shared" si="116"/>
        <v>2.2135774375592332E-4</v>
      </c>
    </row>
    <row r="265" spans="1:42" ht="19.95" customHeight="1">
      <c r="A265" s="132" t="s">
        <v>287</v>
      </c>
      <c r="B265" s="20" t="s">
        <v>235</v>
      </c>
      <c r="C265" s="20" t="s">
        <v>21</v>
      </c>
      <c r="D265" s="170">
        <f>('Eng19'!D265+'Eng19'!AD265+'Eng19'!AS265)+('Eng19'!E265+'Eng19'!AE265+'Eng19'!AT265)</f>
        <v>6306.8212941648171</v>
      </c>
      <c r="E265" s="170">
        <f>('Eng19'!F265+'Eng19'!AF265+'Eng19'!AU265)+'Eng19'!G265+'Eng19'!AG265+'Eng19'!AV265</f>
        <v>28735.690872464176</v>
      </c>
      <c r="F265" s="170">
        <f>('Eng19'!H265+'Eng19'!AH265+'Eng19'!AW265)+('Eng19'!I265+'Eng19'!AI265+'Eng19'!AX265)</f>
        <v>2124.3382492069936</v>
      </c>
      <c r="G265" s="170">
        <f>('Eng19'!J265+'Eng19'!AJ265+'Eng19'!AY265)+('Eng19'!AZ265+'Eng19'!AK265+'Eng19'!K265)</f>
        <v>2244.9831541479348</v>
      </c>
      <c r="H265" s="170">
        <f>('Eng19'!L265+'Eng19'!AL265+'Eng19'!BA265)+('Eng19'!BB265+'Eng19'!AM265+'Eng19'!M265)</f>
        <v>4645.9675236975581</v>
      </c>
      <c r="I265" s="170">
        <f>('Eng19'!N265+'Eng19'!AN265+'Eng19'!BC265)+('Eng19'!BD265+'Eng19'!AO265+'Eng19'!O265)</f>
        <v>674.50087114998382</v>
      </c>
      <c r="J265" s="188">
        <f t="shared" si="101"/>
        <v>44732.301964831466</v>
      </c>
      <c r="L265" s="33">
        <f t="shared" si="102"/>
        <v>0.14099031387034899</v>
      </c>
      <c r="M265" s="33">
        <f t="shared" si="103"/>
        <v>0.64239240124633368</v>
      </c>
      <c r="N265" s="33">
        <f t="shared" si="104"/>
        <v>4.7490027472253678E-2</v>
      </c>
      <c r="O265" s="33">
        <f t="shared" si="105"/>
        <v>5.018706964629141E-2</v>
      </c>
      <c r="P265" s="33">
        <f t="shared" si="106"/>
        <v>0.10386157920847038</v>
      </c>
      <c r="Q265" s="33">
        <f t="shared" si="107"/>
        <v>1.5078608556301805E-2</v>
      </c>
      <c r="S265" s="174">
        <f t="shared" si="95"/>
        <v>-6.867405217877201E-2</v>
      </c>
      <c r="T265" s="174">
        <f t="shared" si="96"/>
        <v>3.5566295204447651E-2</v>
      </c>
      <c r="U265" s="174">
        <f t="shared" si="97"/>
        <v>-7.1360083369082228E-3</v>
      </c>
      <c r="V265" s="174">
        <f t="shared" si="98"/>
        <v>8.2585276499920132E-3</v>
      </c>
      <c r="W265" s="174">
        <f t="shared" si="99"/>
        <v>1.6906629104938772E-2</v>
      </c>
      <c r="X265" s="174">
        <f t="shared" si="100"/>
        <v>1.5078608556301805E-2</v>
      </c>
      <c r="Z265" s="33">
        <f t="shared" si="108"/>
        <v>0.64239240124633368</v>
      </c>
      <c r="AA265" s="60" t="str">
        <f t="shared" si="109"/>
        <v>Lab</v>
      </c>
      <c r="AB265" s="33">
        <f t="shared" si="110"/>
        <v>0.50140208737598468</v>
      </c>
      <c r="AC265" s="33">
        <f t="shared" si="111"/>
        <v>0.14099031387034899</v>
      </c>
      <c r="AD265" s="60" t="str">
        <f t="shared" si="112"/>
        <v>Con</v>
      </c>
      <c r="AF265" s="20" t="s">
        <v>2</v>
      </c>
      <c r="AG265" s="151" t="str">
        <f t="shared" si="113"/>
        <v>Lab</v>
      </c>
      <c r="AH265" s="149" t="str">
        <f t="shared" si="114"/>
        <v>Hold</v>
      </c>
      <c r="AI265" s="149" t="str">
        <f t="shared" si="115"/>
        <v/>
      </c>
      <c r="AK265" s="33">
        <v>0.209664366049121</v>
      </c>
      <c r="AL265" s="33">
        <v>0.60682610604188603</v>
      </c>
      <c r="AM265" s="33">
        <v>5.4626035809161901E-2</v>
      </c>
      <c r="AN265" s="33">
        <v>4.1928541996299397E-2</v>
      </c>
      <c r="AO265" s="33">
        <v>8.6954950103531603E-2</v>
      </c>
      <c r="AP265" s="86">
        <f t="shared" si="116"/>
        <v>0</v>
      </c>
    </row>
    <row r="266" spans="1:42" ht="19.95" customHeight="1">
      <c r="A266" s="132" t="s">
        <v>288</v>
      </c>
      <c r="B266" s="20" t="s">
        <v>235</v>
      </c>
      <c r="C266" s="20" t="s">
        <v>21</v>
      </c>
      <c r="D266" s="170">
        <f>('Eng19'!D266+'Eng19'!AD266+'Eng19'!AS266)+('Eng19'!E266+'Eng19'!AE266+'Eng19'!AT266)</f>
        <v>10814.194818629985</v>
      </c>
      <c r="E266" s="170">
        <f>('Eng19'!F266+'Eng19'!AF266+'Eng19'!AU266)+'Eng19'!G266+'Eng19'!AG266+'Eng19'!AV266</f>
        <v>32576.867334600996</v>
      </c>
      <c r="F266" s="170">
        <f>('Eng19'!H266+'Eng19'!AH266+'Eng19'!AW266)+('Eng19'!I266+'Eng19'!AI266+'Eng19'!AX266)</f>
        <v>4327.4904961354341</v>
      </c>
      <c r="G266" s="170">
        <f>('Eng19'!J266+'Eng19'!AJ266+'Eng19'!AY266)+('Eng19'!AZ266+'Eng19'!AK266+'Eng19'!K266)</f>
        <v>2008.0897223808502</v>
      </c>
      <c r="H266" s="170">
        <f>('Eng19'!L266+'Eng19'!AL266+'Eng19'!BA266)+('Eng19'!BB266+'Eng19'!AM266+'Eng19'!M266)</f>
        <v>3749.0395855004781</v>
      </c>
      <c r="I266" s="170">
        <f>('Eng19'!N266+'Eng19'!AN266+'Eng19'!BC266)+('Eng19'!BD266+'Eng19'!AO266+'Eng19'!O266)</f>
        <v>1313.6013287565149</v>
      </c>
      <c r="J266" s="188">
        <f t="shared" si="101"/>
        <v>54789.283286004254</v>
      </c>
      <c r="L266" s="33">
        <f t="shared" si="102"/>
        <v>0.19737792082767464</v>
      </c>
      <c r="M266" s="33">
        <f t="shared" si="103"/>
        <v>0.59458465927629045</v>
      </c>
      <c r="N266" s="33">
        <f t="shared" si="104"/>
        <v>7.8984250871572861E-2</v>
      </c>
      <c r="O266" s="33">
        <f t="shared" si="105"/>
        <v>3.6651140550579352E-2</v>
      </c>
      <c r="P266" s="33">
        <f t="shared" si="106"/>
        <v>6.8426512643543894E-2</v>
      </c>
      <c r="Q266" s="33">
        <f t="shared" si="107"/>
        <v>2.3975515830338853E-2</v>
      </c>
      <c r="S266" s="174">
        <f t="shared" si="95"/>
        <v>-0.11673029293781939</v>
      </c>
      <c r="T266" s="174">
        <f t="shared" si="96"/>
        <v>6.7027823166075473E-2</v>
      </c>
      <c r="U266" s="174">
        <f t="shared" si="97"/>
        <v>-9.5789277910404425E-3</v>
      </c>
      <c r="V266" s="174">
        <f t="shared" si="98"/>
        <v>1.3922789418266551E-2</v>
      </c>
      <c r="W266" s="174">
        <f t="shared" si="99"/>
        <v>2.8724013221692095E-2</v>
      </c>
      <c r="X266" s="174">
        <f t="shared" si="100"/>
        <v>1.6634594922825704E-2</v>
      </c>
      <c r="Z266" s="33">
        <f t="shared" si="108"/>
        <v>0.59458465927629045</v>
      </c>
      <c r="AA266" s="60" t="str">
        <f t="shared" si="109"/>
        <v>Lab</v>
      </c>
      <c r="AB266" s="33">
        <f t="shared" si="110"/>
        <v>0.39720673844861581</v>
      </c>
      <c r="AC266" s="33">
        <f t="shared" si="111"/>
        <v>0.19737792082767464</v>
      </c>
      <c r="AD266" s="60" t="str">
        <f t="shared" si="112"/>
        <v>Con</v>
      </c>
      <c r="AF266" s="20" t="s">
        <v>2</v>
      </c>
      <c r="AG266" s="151" t="str">
        <f t="shared" si="113"/>
        <v>Lab</v>
      </c>
      <c r="AH266" s="149" t="str">
        <f t="shared" si="114"/>
        <v>Hold</v>
      </c>
      <c r="AI266" s="149" t="str">
        <f t="shared" si="115"/>
        <v/>
      </c>
      <c r="AK266" s="33">
        <v>0.31410821376549403</v>
      </c>
      <c r="AL266" s="33">
        <v>0.52755683611021498</v>
      </c>
      <c r="AM266" s="33">
        <v>8.8563178662613304E-2</v>
      </c>
      <c r="AN266" s="33">
        <v>2.27283511323128E-2</v>
      </c>
      <c r="AO266" s="33">
        <v>3.9702499421851799E-2</v>
      </c>
      <c r="AP266" s="86">
        <f t="shared" si="116"/>
        <v>7.3409209075131487E-3</v>
      </c>
    </row>
    <row r="267" spans="1:42" ht="19.95" customHeight="1">
      <c r="A267" s="132" t="s">
        <v>289</v>
      </c>
      <c r="B267" s="20" t="s">
        <v>235</v>
      </c>
      <c r="C267" s="20" t="s">
        <v>21</v>
      </c>
      <c r="D267" s="170">
        <f>('Eng19'!D267+'Eng19'!AD267+'Eng19'!AS267)+('Eng19'!E267+'Eng19'!AE267+'Eng19'!AT267)</f>
        <v>16323.511495424462</v>
      </c>
      <c r="E267" s="170">
        <f>('Eng19'!F267+'Eng19'!AF267+'Eng19'!AU267)+'Eng19'!G267+'Eng19'!AG267+'Eng19'!AV267</f>
        <v>24024.391017324451</v>
      </c>
      <c r="F267" s="170">
        <f>('Eng19'!H267+'Eng19'!AH267+'Eng19'!AW267)+('Eng19'!I267+'Eng19'!AI267+'Eng19'!AX267)</f>
        <v>2855.4168661715703</v>
      </c>
      <c r="G267" s="170">
        <f>('Eng19'!J267+'Eng19'!AJ267+'Eng19'!AY267)+('Eng19'!AZ267+'Eng19'!AK267+'Eng19'!K267)</f>
        <v>2459.0887848804341</v>
      </c>
      <c r="H267" s="170">
        <f>('Eng19'!L267+'Eng19'!AL267+'Eng19'!BA267)+('Eng19'!BB267+'Eng19'!AM267+'Eng19'!M267)</f>
        <v>2366.5681914696752</v>
      </c>
      <c r="I267" s="170">
        <f>('Eng19'!N267+'Eng19'!AN267+'Eng19'!BC267)+('Eng19'!BD267+'Eng19'!AO267+'Eng19'!O267)</f>
        <v>3055.2848938520792</v>
      </c>
      <c r="J267" s="188">
        <f t="shared" si="101"/>
        <v>51084.261249122668</v>
      </c>
      <c r="L267" s="33">
        <f t="shared" si="102"/>
        <v>0.31954091331221524</v>
      </c>
      <c r="M267" s="33">
        <f t="shared" si="103"/>
        <v>0.47028948701371404</v>
      </c>
      <c r="N267" s="33">
        <f t="shared" si="104"/>
        <v>5.5896215318580335E-2</v>
      </c>
      <c r="O267" s="33">
        <f t="shared" si="105"/>
        <v>4.8137894622537328E-2</v>
      </c>
      <c r="P267" s="33">
        <f t="shared" si="106"/>
        <v>4.6326757666683871E-2</v>
      </c>
      <c r="Q267" s="33">
        <f t="shared" si="107"/>
        <v>5.9808732066269264E-2</v>
      </c>
      <c r="S267" s="174">
        <f t="shared" si="95"/>
        <v>-0.20021975355902577</v>
      </c>
      <c r="T267" s="174">
        <f t="shared" si="96"/>
        <v>0.11394370161372402</v>
      </c>
      <c r="U267" s="174">
        <f t="shared" si="97"/>
        <v>-5.4175197932871677E-3</v>
      </c>
      <c r="V267" s="174">
        <f t="shared" si="98"/>
        <v>2.2573500620752328E-2</v>
      </c>
      <c r="W267" s="174">
        <f t="shared" si="99"/>
        <v>4.6326757666683871E-2</v>
      </c>
      <c r="X267" s="174">
        <f t="shared" si="100"/>
        <v>2.2793313451152784E-2</v>
      </c>
      <c r="Z267" s="33">
        <f t="shared" si="108"/>
        <v>0.47028948701371404</v>
      </c>
      <c r="AA267" s="60" t="str">
        <f t="shared" si="109"/>
        <v>Lab</v>
      </c>
      <c r="AB267" s="33">
        <f t="shared" si="110"/>
        <v>0.1507485737014988</v>
      </c>
      <c r="AC267" s="33">
        <f t="shared" si="111"/>
        <v>0.31954091331221524</v>
      </c>
      <c r="AD267" s="60" t="str">
        <f t="shared" si="112"/>
        <v>Con</v>
      </c>
      <c r="AF267" s="20" t="s">
        <v>1</v>
      </c>
      <c r="AG267" s="151" t="str">
        <f t="shared" si="113"/>
        <v>Lab</v>
      </c>
      <c r="AH267" s="149" t="str">
        <f t="shared" si="114"/>
        <v>Gain from</v>
      </c>
      <c r="AI267" s="149" t="str">
        <f t="shared" si="115"/>
        <v>Con</v>
      </c>
      <c r="AK267" s="33">
        <v>0.51976066687124101</v>
      </c>
      <c r="AL267" s="33">
        <v>0.35634578539999001</v>
      </c>
      <c r="AM267" s="33">
        <v>6.1313735111867503E-2</v>
      </c>
      <c r="AN267" s="33">
        <v>2.5564394001785E-2</v>
      </c>
      <c r="AO267" s="33">
        <v>0</v>
      </c>
      <c r="AP267" s="86">
        <f t="shared" si="116"/>
        <v>3.701541861511648E-2</v>
      </c>
    </row>
    <row r="268" spans="1:42" ht="19.95" customHeight="1">
      <c r="A268" s="132" t="s">
        <v>290</v>
      </c>
      <c r="B268" s="20" t="s">
        <v>235</v>
      </c>
      <c r="C268" s="20" t="s">
        <v>21</v>
      </c>
      <c r="D268" s="170">
        <f>('Eng19'!D268+'Eng19'!AD268+'Eng19'!AS268)+('Eng19'!E268+'Eng19'!AE268+'Eng19'!AT268)</f>
        <v>15567.448696454097</v>
      </c>
      <c r="E268" s="170">
        <f>('Eng19'!F268+'Eng19'!AF268+'Eng19'!AU268)+'Eng19'!G268+'Eng19'!AG268+'Eng19'!AV268</f>
        <v>24416.773195534301</v>
      </c>
      <c r="F268" s="170">
        <f>('Eng19'!H268+'Eng19'!AH268+'Eng19'!AW268)+('Eng19'!I268+'Eng19'!AI268+'Eng19'!AX268)</f>
        <v>5358.7911697199597</v>
      </c>
      <c r="G268" s="170">
        <f>('Eng19'!J268+'Eng19'!AJ268+'Eng19'!AY268)+('Eng19'!AZ268+'Eng19'!AK268+'Eng19'!K268)</f>
        <v>1352.4853388354168</v>
      </c>
      <c r="H268" s="170">
        <f>('Eng19'!L268+'Eng19'!AL268+'Eng19'!BA268)+('Eng19'!BB268+'Eng19'!AM268+'Eng19'!M268)</f>
        <v>2314.5031901705552</v>
      </c>
      <c r="I268" s="170">
        <f>('Eng19'!N268+'Eng19'!AN268+'Eng19'!BC268)+('Eng19'!BD268+'Eng19'!AO268+'Eng19'!O268)</f>
        <v>1138.7629817916252</v>
      </c>
      <c r="J268" s="188">
        <f t="shared" si="101"/>
        <v>50148.764572505948</v>
      </c>
      <c r="L268" s="33">
        <f t="shared" si="102"/>
        <v>0.31042536798581372</v>
      </c>
      <c r="M268" s="33">
        <f t="shared" si="103"/>
        <v>0.48688683367727054</v>
      </c>
      <c r="N268" s="33">
        <f t="shared" si="104"/>
        <v>0.10685789002782166</v>
      </c>
      <c r="O268" s="33">
        <f t="shared" si="105"/>
        <v>2.6969464758797201E-2</v>
      </c>
      <c r="P268" s="33">
        <f t="shared" si="106"/>
        <v>4.6152745933037025E-2</v>
      </c>
      <c r="Q268" s="33">
        <f t="shared" si="107"/>
        <v>2.2707697617259982E-2</v>
      </c>
      <c r="S268" s="174">
        <f t="shared" si="95"/>
        <v>-0.19450808358884925</v>
      </c>
      <c r="T268" s="174">
        <f t="shared" si="96"/>
        <v>0.11351570833177255</v>
      </c>
      <c r="U268" s="174">
        <f t="shared" si="97"/>
        <v>-1.035677873707834E-2</v>
      </c>
      <c r="V268" s="174">
        <f t="shared" si="98"/>
        <v>2.248871044385806E-2</v>
      </c>
      <c r="W268" s="174">
        <f t="shared" si="99"/>
        <v>4.6152745933037025E-2</v>
      </c>
      <c r="X268" s="174">
        <f t="shared" si="100"/>
        <v>2.2707697617259982E-2</v>
      </c>
      <c r="Z268" s="33">
        <f t="shared" si="108"/>
        <v>0.48688683367727054</v>
      </c>
      <c r="AA268" s="60" t="str">
        <f t="shared" si="109"/>
        <v>Lab</v>
      </c>
      <c r="AB268" s="33">
        <f t="shared" si="110"/>
        <v>0.17646146569145682</v>
      </c>
      <c r="AC268" s="33">
        <f t="shared" si="111"/>
        <v>0.31042536798581372</v>
      </c>
      <c r="AD268" s="60" t="str">
        <f t="shared" si="112"/>
        <v>Con</v>
      </c>
      <c r="AF268" s="20" t="s">
        <v>1</v>
      </c>
      <c r="AG268" s="151" t="str">
        <f t="shared" si="113"/>
        <v>Lab</v>
      </c>
      <c r="AH268" s="149" t="str">
        <f t="shared" si="114"/>
        <v>Gain from</v>
      </c>
      <c r="AI268" s="149" t="str">
        <f t="shared" si="115"/>
        <v>Con</v>
      </c>
      <c r="AK268" s="33">
        <v>0.50493345157466296</v>
      </c>
      <c r="AL268" s="33">
        <v>0.37337112534549799</v>
      </c>
      <c r="AM268" s="33">
        <v>0.1172146687649</v>
      </c>
      <c r="AN268" s="33">
        <v>4.4807543149391399E-3</v>
      </c>
      <c r="AO268" s="33">
        <v>0</v>
      </c>
      <c r="AP268" s="86">
        <f t="shared" si="116"/>
        <v>0</v>
      </c>
    </row>
    <row r="269" spans="1:42" ht="19.95" customHeight="1">
      <c r="A269" s="132" t="s">
        <v>291</v>
      </c>
      <c r="B269" s="20" t="s">
        <v>235</v>
      </c>
      <c r="C269" s="20" t="s">
        <v>21</v>
      </c>
      <c r="D269" s="170">
        <f>('Eng19'!D269+'Eng19'!AD269+'Eng19'!AS269)+('Eng19'!E269+'Eng19'!AE269+'Eng19'!AT269)</f>
        <v>8955.8673409490439</v>
      </c>
      <c r="E269" s="170">
        <f>('Eng19'!F269+'Eng19'!AF269+'Eng19'!AU269)+'Eng19'!G269+'Eng19'!AG269+'Eng19'!AV269</f>
        <v>28712.660903117066</v>
      </c>
      <c r="F269" s="170">
        <f>('Eng19'!H269+'Eng19'!AH269+'Eng19'!AW269)+('Eng19'!I269+'Eng19'!AI269+'Eng19'!AX269)</f>
        <v>2434.4403449725087</v>
      </c>
      <c r="G269" s="170">
        <f>('Eng19'!J269+'Eng19'!AJ269+'Eng19'!AY269)+('Eng19'!AZ269+'Eng19'!AK269+'Eng19'!K269)</f>
        <v>2610.4876478821261</v>
      </c>
      <c r="H269" s="170">
        <f>('Eng19'!L269+'Eng19'!AL269+'Eng19'!BA269)+('Eng19'!BB269+'Eng19'!AM269+'Eng19'!M269)</f>
        <v>6698.3441404858022</v>
      </c>
      <c r="I269" s="170">
        <f>('Eng19'!N269+'Eng19'!AN269+'Eng19'!BC269)+('Eng19'!BD269+'Eng19'!AO269+'Eng19'!O269)</f>
        <v>958.10242257699338</v>
      </c>
      <c r="J269" s="188">
        <f t="shared" si="101"/>
        <v>50369.902799983538</v>
      </c>
      <c r="L269" s="33">
        <f t="shared" si="102"/>
        <v>0.17780195797701581</v>
      </c>
      <c r="M269" s="33">
        <f t="shared" si="103"/>
        <v>0.57003605937326629</v>
      </c>
      <c r="N269" s="33">
        <f t="shared" si="104"/>
        <v>4.8331249608313802E-2</v>
      </c>
      <c r="O269" s="33">
        <f t="shared" si="105"/>
        <v>5.1826338800935297E-2</v>
      </c>
      <c r="P269" s="33">
        <f t="shared" si="106"/>
        <v>0.13298306663573692</v>
      </c>
      <c r="Q269" s="33">
        <f t="shared" si="107"/>
        <v>1.9021327604731977E-2</v>
      </c>
      <c r="S269" s="174">
        <f t="shared" ref="S269:S332" si="117">L269-AK269</f>
        <v>-8.951351714888417E-2</v>
      </c>
      <c r="T269" s="174">
        <f t="shared" ref="T269:T332" si="118">M269-AL269</f>
        <v>4.8918684578155291E-2</v>
      </c>
      <c r="U269" s="174">
        <f t="shared" ref="U269:U332" si="119">N269-AM269</f>
        <v>-8.0529137215902963E-3</v>
      </c>
      <c r="V269" s="174">
        <f t="shared" ref="V269:V332" si="120">O269-AN269</f>
        <v>1.0260571672706997E-2</v>
      </c>
      <c r="W269" s="174">
        <f t="shared" ref="W269:W332" si="121">P269-AO269</f>
        <v>1.9365847014879922E-2</v>
      </c>
      <c r="X269" s="174">
        <f t="shared" ref="X269:X332" si="122">Q269-AP269</f>
        <v>1.9021327604732477E-2</v>
      </c>
      <c r="Z269" s="33">
        <f t="shared" si="108"/>
        <v>0.57003605937326629</v>
      </c>
      <c r="AA269" s="60" t="str">
        <f t="shared" si="109"/>
        <v>Lab</v>
      </c>
      <c r="AB269" s="33">
        <f t="shared" si="110"/>
        <v>0.39223410139625048</v>
      </c>
      <c r="AC269" s="33">
        <f t="shared" si="111"/>
        <v>0.17780195797701581</v>
      </c>
      <c r="AD269" s="60" t="str">
        <f t="shared" si="112"/>
        <v>Con</v>
      </c>
      <c r="AF269" s="20" t="s">
        <v>2</v>
      </c>
      <c r="AG269" s="151" t="str">
        <f t="shared" si="113"/>
        <v>Lab</v>
      </c>
      <c r="AH269" s="149" t="str">
        <f t="shared" si="114"/>
        <v>Hold</v>
      </c>
      <c r="AI269" s="149" t="str">
        <f t="shared" si="115"/>
        <v/>
      </c>
      <c r="AK269" s="33">
        <v>0.26731547512589998</v>
      </c>
      <c r="AL269" s="33">
        <v>0.521117374795111</v>
      </c>
      <c r="AM269" s="33">
        <v>5.6384163329904098E-2</v>
      </c>
      <c r="AN269" s="33">
        <v>4.1565767128228299E-2</v>
      </c>
      <c r="AO269" s="33">
        <v>0.113617219620857</v>
      </c>
      <c r="AP269" s="86">
        <f t="shared" si="116"/>
        <v>-4.9960036108132044E-16</v>
      </c>
    </row>
    <row r="270" spans="1:42" ht="19.95" customHeight="1">
      <c r="A270" s="132" t="s">
        <v>292</v>
      </c>
      <c r="B270" s="20" t="s">
        <v>235</v>
      </c>
      <c r="C270" s="20" t="s">
        <v>21</v>
      </c>
      <c r="D270" s="170">
        <f>('Eng19'!D270+'Eng19'!AD270+'Eng19'!AS270)+('Eng19'!E270+'Eng19'!AE270+'Eng19'!AT270)</f>
        <v>6849.1427448593222</v>
      </c>
      <c r="E270" s="170">
        <f>('Eng19'!F270+'Eng19'!AF270+'Eng19'!AU270)+'Eng19'!G270+'Eng19'!AG270+'Eng19'!AV270</f>
        <v>29680.841758545117</v>
      </c>
      <c r="F270" s="170">
        <f>('Eng19'!H270+'Eng19'!AH270+'Eng19'!AW270)+('Eng19'!I270+'Eng19'!AI270+'Eng19'!AX270)</f>
        <v>2396.7971469795839</v>
      </c>
      <c r="G270" s="170">
        <f>('Eng19'!J270+'Eng19'!AJ270+'Eng19'!AY270)+('Eng19'!AZ270+'Eng19'!AK270+'Eng19'!K270)</f>
        <v>2551.701739940901</v>
      </c>
      <c r="H270" s="170">
        <f>('Eng19'!L270+'Eng19'!AL270+'Eng19'!BA270)+('Eng19'!BB270+'Eng19'!AM270+'Eng19'!M270)</f>
        <v>5893.3065819300846</v>
      </c>
      <c r="I270" s="170">
        <f>('Eng19'!N270+'Eng19'!AN270+'Eng19'!BC270)+('Eng19'!BD270+'Eng19'!AO270+'Eng19'!O270)</f>
        <v>782.18786731856972</v>
      </c>
      <c r="J270" s="188">
        <f t="shared" si="101"/>
        <v>48153.977839573578</v>
      </c>
      <c r="L270" s="33">
        <f t="shared" si="102"/>
        <v>0.14223420477696458</v>
      </c>
      <c r="M270" s="33">
        <f t="shared" si="103"/>
        <v>0.61637362249548178</v>
      </c>
      <c r="N270" s="33">
        <f t="shared" si="104"/>
        <v>4.9773606553638945E-2</v>
      </c>
      <c r="O270" s="33">
        <f t="shared" si="105"/>
        <v>5.2990466300457499E-2</v>
      </c>
      <c r="P270" s="33">
        <f t="shared" si="106"/>
        <v>0.12238462628287558</v>
      </c>
      <c r="Q270" s="33">
        <f t="shared" si="107"/>
        <v>1.6243473590581696E-2</v>
      </c>
      <c r="S270" s="174">
        <f t="shared" si="117"/>
        <v>-6.4974422664219433E-2</v>
      </c>
      <c r="T270" s="174">
        <f t="shared" si="118"/>
        <v>3.3988165095168776E-2</v>
      </c>
      <c r="U270" s="174">
        <f t="shared" si="119"/>
        <v>-8.1001576188670515E-3</v>
      </c>
      <c r="V270" s="174">
        <f t="shared" si="120"/>
        <v>7.7519676464245998E-3</v>
      </c>
      <c r="W270" s="174">
        <f t="shared" si="121"/>
        <v>1.5090973950911579E-2</v>
      </c>
      <c r="X270" s="174">
        <f t="shared" si="122"/>
        <v>1.6243473590581696E-2</v>
      </c>
      <c r="Z270" s="33">
        <f t="shared" si="108"/>
        <v>0.61637362249548178</v>
      </c>
      <c r="AA270" s="60" t="str">
        <f t="shared" si="109"/>
        <v>Lab</v>
      </c>
      <c r="AB270" s="33">
        <f t="shared" si="110"/>
        <v>0.4741394177185172</v>
      </c>
      <c r="AC270" s="33">
        <f t="shared" si="111"/>
        <v>0.14223420477696458</v>
      </c>
      <c r="AD270" s="60" t="str">
        <f t="shared" si="112"/>
        <v>Con</v>
      </c>
      <c r="AF270" s="20" t="s">
        <v>2</v>
      </c>
      <c r="AG270" s="151" t="str">
        <f t="shared" si="113"/>
        <v>Lab</v>
      </c>
      <c r="AH270" s="149" t="str">
        <f t="shared" si="114"/>
        <v>Hold</v>
      </c>
      <c r="AI270" s="149" t="str">
        <f t="shared" si="115"/>
        <v/>
      </c>
      <c r="AK270" s="33">
        <v>0.20720862744118401</v>
      </c>
      <c r="AL270" s="33">
        <v>0.582385457400313</v>
      </c>
      <c r="AM270" s="33">
        <v>5.7873764172505997E-2</v>
      </c>
      <c r="AN270" s="33">
        <v>4.5238498654032899E-2</v>
      </c>
      <c r="AO270" s="33">
        <v>0.107293652331964</v>
      </c>
      <c r="AP270" s="86">
        <f t="shared" si="116"/>
        <v>0</v>
      </c>
    </row>
    <row r="271" spans="1:42" ht="19.95" customHeight="1">
      <c r="A271" s="132" t="s">
        <v>293</v>
      </c>
      <c r="B271" s="20" t="s">
        <v>235</v>
      </c>
      <c r="C271" s="20" t="s">
        <v>21</v>
      </c>
      <c r="D271" s="170">
        <f>('Eng19'!D271+'Eng19'!AD271+'Eng19'!AS271)+('Eng19'!E271+'Eng19'!AE271+'Eng19'!AT271)</f>
        <v>10713.611847531047</v>
      </c>
      <c r="E271" s="170">
        <f>('Eng19'!F271+'Eng19'!AF271+'Eng19'!AU271)+'Eng19'!G271+'Eng19'!AG271+'Eng19'!AV271</f>
        <v>23448.735807775542</v>
      </c>
      <c r="F271" s="170">
        <f>('Eng19'!H271+'Eng19'!AH271+'Eng19'!AW271)+('Eng19'!I271+'Eng19'!AI271+'Eng19'!AX271)</f>
        <v>1669.8109294871183</v>
      </c>
      <c r="G271" s="170">
        <f>('Eng19'!J271+'Eng19'!AJ271+'Eng19'!AY271)+('Eng19'!AZ271+'Eng19'!AK271+'Eng19'!K271)</f>
        <v>2167.6195235786281</v>
      </c>
      <c r="H271" s="170">
        <f>('Eng19'!L271+'Eng19'!AL271+'Eng19'!BA271)+('Eng19'!BB271+'Eng19'!AM271+'Eng19'!M271)</f>
        <v>5155.0397123749353</v>
      </c>
      <c r="I271" s="170">
        <f>('Eng19'!N271+'Eng19'!AN271+'Eng19'!BC271)+('Eng19'!BD271+'Eng19'!AO271+'Eng19'!O271)</f>
        <v>1406.4289186248905</v>
      </c>
      <c r="J271" s="188">
        <f t="shared" si="101"/>
        <v>44561.24673937216</v>
      </c>
      <c r="L271" s="33">
        <f t="shared" si="102"/>
        <v>0.24042441878236359</v>
      </c>
      <c r="M271" s="33">
        <f t="shared" si="103"/>
        <v>0.52621363905999907</v>
      </c>
      <c r="N271" s="33">
        <f t="shared" si="104"/>
        <v>3.7472266861235601E-2</v>
      </c>
      <c r="O271" s="33">
        <f t="shared" si="105"/>
        <v>4.8643601384326274E-2</v>
      </c>
      <c r="P271" s="33">
        <f t="shared" si="106"/>
        <v>0.11568436903315346</v>
      </c>
      <c r="Q271" s="33">
        <f t="shared" si="107"/>
        <v>3.1561704878922021E-2</v>
      </c>
      <c r="S271" s="174">
        <f t="shared" si="117"/>
        <v>-0.13914057534739138</v>
      </c>
      <c r="T271" s="174">
        <f t="shared" si="118"/>
        <v>7.7070755089318099E-2</v>
      </c>
      <c r="U271" s="174">
        <f t="shared" si="119"/>
        <v>-5.5803484327724973E-3</v>
      </c>
      <c r="V271" s="174">
        <f t="shared" si="120"/>
        <v>1.5432575438454776E-2</v>
      </c>
      <c r="W271" s="174">
        <f t="shared" si="121"/>
        <v>3.0920116696003863E-2</v>
      </c>
      <c r="X271" s="174">
        <f t="shared" si="122"/>
        <v>2.1297476556387036E-2</v>
      </c>
      <c r="Z271" s="33">
        <f t="shared" si="108"/>
        <v>0.52621363905999907</v>
      </c>
      <c r="AA271" s="60" t="str">
        <f t="shared" si="109"/>
        <v>Lab</v>
      </c>
      <c r="AB271" s="33">
        <f t="shared" si="110"/>
        <v>0.28578922027763548</v>
      </c>
      <c r="AC271" s="33">
        <f t="shared" si="111"/>
        <v>0.24042441878236359</v>
      </c>
      <c r="AD271" s="60" t="str">
        <f t="shared" si="112"/>
        <v>Con</v>
      </c>
      <c r="AF271" s="20" t="s">
        <v>2</v>
      </c>
      <c r="AG271" s="151" t="str">
        <f t="shared" si="113"/>
        <v>Lab</v>
      </c>
      <c r="AH271" s="149" t="str">
        <f t="shared" si="114"/>
        <v>Hold</v>
      </c>
      <c r="AI271" s="149" t="str">
        <f t="shared" si="115"/>
        <v/>
      </c>
      <c r="AK271" s="33">
        <v>0.37956499412975497</v>
      </c>
      <c r="AL271" s="33">
        <v>0.44914288397068097</v>
      </c>
      <c r="AM271" s="33">
        <v>4.3052615294008098E-2</v>
      </c>
      <c r="AN271" s="33">
        <v>3.3211025945871497E-2</v>
      </c>
      <c r="AO271" s="33">
        <v>8.4764252337149598E-2</v>
      </c>
      <c r="AP271" s="86">
        <f t="shared" si="116"/>
        <v>1.0264228322534985E-2</v>
      </c>
    </row>
    <row r="272" spans="1:42" ht="19.95" customHeight="1">
      <c r="A272" s="132" t="s">
        <v>294</v>
      </c>
      <c r="B272" s="20" t="s">
        <v>235</v>
      </c>
      <c r="C272" s="20" t="s">
        <v>21</v>
      </c>
      <c r="D272" s="170">
        <f>('Eng19'!D272+'Eng19'!AD272+'Eng19'!AS272)+('Eng19'!E272+'Eng19'!AE272+'Eng19'!AT272)</f>
        <v>8520.9185287959372</v>
      </c>
      <c r="E272" s="170">
        <f>('Eng19'!F272+'Eng19'!AF272+'Eng19'!AU272)+'Eng19'!G272+'Eng19'!AG272+'Eng19'!AV272</f>
        <v>28799.329471555153</v>
      </c>
      <c r="F272" s="170">
        <f>('Eng19'!H272+'Eng19'!AH272+'Eng19'!AW272)+('Eng19'!I272+'Eng19'!AI272+'Eng19'!AX272)</f>
        <v>4605.7981371809447</v>
      </c>
      <c r="G272" s="170">
        <f>('Eng19'!J272+'Eng19'!AJ272+'Eng19'!AY272)+('Eng19'!AZ272+'Eng19'!AK272+'Eng19'!K272)</f>
        <v>2247.6672887343589</v>
      </c>
      <c r="H272" s="170">
        <f>('Eng19'!L272+'Eng19'!AL272+'Eng19'!BA272)+('Eng19'!BB272+'Eng19'!AM272+'Eng19'!M272)</f>
        <v>3648.6606193463622</v>
      </c>
      <c r="I272" s="170">
        <f>('Eng19'!N272+'Eng19'!AN272+'Eng19'!BC272)+('Eng19'!BD272+'Eng19'!AO272+'Eng19'!O272)</f>
        <v>868.27991707417527</v>
      </c>
      <c r="J272" s="188">
        <f t="shared" si="101"/>
        <v>48690.653962686927</v>
      </c>
      <c r="L272" s="33">
        <f t="shared" si="102"/>
        <v>0.17500111079481015</v>
      </c>
      <c r="M272" s="33">
        <f t="shared" si="103"/>
        <v>0.59147551178147906</v>
      </c>
      <c r="N272" s="33">
        <f t="shared" si="104"/>
        <v>9.4593063808723996E-2</v>
      </c>
      <c r="O272" s="33">
        <f t="shared" si="105"/>
        <v>4.6162191422953816E-2</v>
      </c>
      <c r="P272" s="33">
        <f t="shared" si="106"/>
        <v>7.4935543526329251E-2</v>
      </c>
      <c r="Q272" s="33">
        <f t="shared" si="107"/>
        <v>1.7832578665703761E-2</v>
      </c>
      <c r="S272" s="174">
        <f t="shared" si="117"/>
        <v>-9.9988072166955849E-2</v>
      </c>
      <c r="T272" s="174">
        <f t="shared" si="118"/>
        <v>5.8574251091865093E-2</v>
      </c>
      <c r="U272" s="174">
        <f t="shared" si="119"/>
        <v>-1.2040461870093E-2</v>
      </c>
      <c r="V272" s="174">
        <f t="shared" si="120"/>
        <v>1.2126588865672014E-2</v>
      </c>
      <c r="W272" s="174">
        <f t="shared" si="121"/>
        <v>2.543510764577335E-2</v>
      </c>
      <c r="X272" s="174">
        <f t="shared" si="122"/>
        <v>1.5892586433738368E-2</v>
      </c>
      <c r="Z272" s="33">
        <f t="shared" si="108"/>
        <v>0.59147551178147906</v>
      </c>
      <c r="AA272" s="60" t="str">
        <f t="shared" si="109"/>
        <v>Lab</v>
      </c>
      <c r="AB272" s="33">
        <f t="shared" si="110"/>
        <v>0.41647440098666888</v>
      </c>
      <c r="AC272" s="33">
        <f t="shared" si="111"/>
        <v>0.17500111079481015</v>
      </c>
      <c r="AD272" s="60" t="str">
        <f t="shared" si="112"/>
        <v>Con</v>
      </c>
      <c r="AF272" s="20" t="s">
        <v>2</v>
      </c>
      <c r="AG272" s="151" t="str">
        <f t="shared" si="113"/>
        <v>Lab</v>
      </c>
      <c r="AH272" s="149" t="str">
        <f t="shared" si="114"/>
        <v>Hold</v>
      </c>
      <c r="AI272" s="149" t="str">
        <f t="shared" si="115"/>
        <v/>
      </c>
      <c r="AK272" s="33">
        <v>0.274989182961766</v>
      </c>
      <c r="AL272" s="33">
        <v>0.53290126068961396</v>
      </c>
      <c r="AM272" s="33">
        <v>0.106633525678817</v>
      </c>
      <c r="AN272" s="33">
        <v>3.4035602557281802E-2</v>
      </c>
      <c r="AO272" s="33">
        <v>4.9500435880555901E-2</v>
      </c>
      <c r="AP272" s="86">
        <f t="shared" si="116"/>
        <v>1.9399922319653928E-3</v>
      </c>
    </row>
    <row r="273" spans="1:42" ht="19.95" customHeight="1">
      <c r="A273" s="132" t="s">
        <v>295</v>
      </c>
      <c r="B273" s="20" t="s">
        <v>235</v>
      </c>
      <c r="C273" s="20" t="s">
        <v>21</v>
      </c>
      <c r="D273" s="170">
        <f>('Eng19'!D273+'Eng19'!AD273+'Eng19'!AS273)+('Eng19'!E273+'Eng19'!AE273+'Eng19'!AT273)</f>
        <v>8740.3290677230107</v>
      </c>
      <c r="E273" s="170">
        <f>('Eng19'!F273+'Eng19'!AF273+'Eng19'!AU273)+'Eng19'!G273+'Eng19'!AG273+'Eng19'!AV273</f>
        <v>33448.574756505957</v>
      </c>
      <c r="F273" s="170">
        <f>('Eng19'!H273+'Eng19'!AH273+'Eng19'!AW273)+('Eng19'!I273+'Eng19'!AI273+'Eng19'!AX273)</f>
        <v>2677.4198137171988</v>
      </c>
      <c r="G273" s="170">
        <f>('Eng19'!J273+'Eng19'!AJ273+'Eng19'!AY273)+('Eng19'!AZ273+'Eng19'!AK273+'Eng19'!K273)</f>
        <v>1973.2159301643474</v>
      </c>
      <c r="H273" s="170">
        <f>('Eng19'!L273+'Eng19'!AL273+'Eng19'!BA273)+('Eng19'!BB273+'Eng19'!AM273+'Eng19'!M273)</f>
        <v>3052.5639997819953</v>
      </c>
      <c r="I273" s="170">
        <f>('Eng19'!N273+'Eng19'!AN273+'Eng19'!BC273)+('Eng19'!BD273+'Eng19'!AO273+'Eng19'!O273)</f>
        <v>737.19310086858491</v>
      </c>
      <c r="J273" s="188">
        <f t="shared" si="101"/>
        <v>50629.296668761097</v>
      </c>
      <c r="L273" s="33">
        <f t="shared" si="102"/>
        <v>0.17263382355291343</v>
      </c>
      <c r="M273" s="33">
        <f t="shared" si="103"/>
        <v>0.66065651623290556</v>
      </c>
      <c r="N273" s="33">
        <f t="shared" si="104"/>
        <v>5.2882816667078059E-2</v>
      </c>
      <c r="O273" s="33">
        <f t="shared" si="105"/>
        <v>3.8973796990979061E-2</v>
      </c>
      <c r="P273" s="33">
        <f t="shared" si="106"/>
        <v>6.0292443320972798E-2</v>
      </c>
      <c r="Q273" s="33">
        <f t="shared" si="107"/>
        <v>1.4560603235151046E-2</v>
      </c>
      <c r="S273" s="174">
        <f t="shared" si="117"/>
        <v>-0.10117017903161454</v>
      </c>
      <c r="T273" s="174">
        <f t="shared" si="118"/>
        <v>5.6140591689334607E-2</v>
      </c>
      <c r="U273" s="174">
        <f t="shared" si="119"/>
        <v>-6.2757536557220411E-3</v>
      </c>
      <c r="V273" s="174">
        <f t="shared" si="120"/>
        <v>1.1910588599180361E-2</v>
      </c>
      <c r="W273" s="174">
        <f t="shared" si="121"/>
        <v>2.4834149163669696E-2</v>
      </c>
      <c r="X273" s="174">
        <f t="shared" si="122"/>
        <v>1.4560603235151823E-2</v>
      </c>
      <c r="Z273" s="33">
        <f t="shared" si="108"/>
        <v>0.66065651623290556</v>
      </c>
      <c r="AA273" s="60" t="str">
        <f t="shared" si="109"/>
        <v>Lab</v>
      </c>
      <c r="AB273" s="33">
        <f t="shared" si="110"/>
        <v>0.4880226926799921</v>
      </c>
      <c r="AC273" s="33">
        <f t="shared" si="111"/>
        <v>0.17263382355291343</v>
      </c>
      <c r="AD273" s="60" t="str">
        <f t="shared" si="112"/>
        <v>Con</v>
      </c>
      <c r="AF273" s="20" t="s">
        <v>2</v>
      </c>
      <c r="AG273" s="151" t="str">
        <f t="shared" si="113"/>
        <v>Lab</v>
      </c>
      <c r="AH273" s="149" t="str">
        <f t="shared" si="114"/>
        <v>Hold</v>
      </c>
      <c r="AI273" s="149" t="str">
        <f t="shared" si="115"/>
        <v/>
      </c>
      <c r="AK273" s="33">
        <v>0.27380400258452797</v>
      </c>
      <c r="AL273" s="33">
        <v>0.60451592454357095</v>
      </c>
      <c r="AM273" s="33">
        <v>5.91585703228001E-2</v>
      </c>
      <c r="AN273" s="33">
        <v>2.7063208391798699E-2</v>
      </c>
      <c r="AO273" s="33">
        <v>3.5458294157303102E-2</v>
      </c>
      <c r="AP273" s="86">
        <f t="shared" si="116"/>
        <v>-7.7715611723760958E-16</v>
      </c>
    </row>
    <row r="274" spans="1:42" ht="19.95" customHeight="1">
      <c r="A274" s="132" t="s">
        <v>296</v>
      </c>
      <c r="B274" s="20" t="s">
        <v>235</v>
      </c>
      <c r="C274" s="20" t="s">
        <v>21</v>
      </c>
      <c r="D274" s="170">
        <f>('Eng19'!D274+'Eng19'!AD274+'Eng19'!AS274)+('Eng19'!E274+'Eng19'!AE274+'Eng19'!AT274)</f>
        <v>19279.36256202466</v>
      </c>
      <c r="E274" s="170">
        <f>('Eng19'!F274+'Eng19'!AF274+'Eng19'!AU274)+'Eng19'!G274+'Eng19'!AG274+'Eng19'!AV274</f>
        <v>19236.436763907717</v>
      </c>
      <c r="F274" s="170">
        <f>('Eng19'!H274+'Eng19'!AH274+'Eng19'!AW274)+('Eng19'!I274+'Eng19'!AI274+'Eng19'!AX274)</f>
        <v>8601.3516022830099</v>
      </c>
      <c r="G274" s="170">
        <f>('Eng19'!J274+'Eng19'!AJ274+'Eng19'!AY274)+('Eng19'!AZ274+'Eng19'!AK274+'Eng19'!K274)</f>
        <v>3465.5453766007977</v>
      </c>
      <c r="H274" s="170">
        <f>('Eng19'!L274+'Eng19'!AL274+'Eng19'!BA274)+('Eng19'!BB274+'Eng19'!AM274+'Eng19'!M274)</f>
        <v>3033.6124421818772</v>
      </c>
      <c r="I274" s="170">
        <f>('Eng19'!N274+'Eng19'!AN274+'Eng19'!BC274)+('Eng19'!BD274+'Eng19'!AO274+'Eng19'!O274)</f>
        <v>1453.0315294479174</v>
      </c>
      <c r="J274" s="188">
        <f t="shared" si="101"/>
        <v>55069.340276445975</v>
      </c>
      <c r="L274" s="33">
        <f t="shared" si="102"/>
        <v>0.35009249185196334</v>
      </c>
      <c r="M274" s="33">
        <f t="shared" si="103"/>
        <v>0.34931300551888844</v>
      </c>
      <c r="N274" s="33">
        <f t="shared" si="104"/>
        <v>0.15619129553948813</v>
      </c>
      <c r="O274" s="33">
        <f t="shared" si="105"/>
        <v>6.2930577326764631E-2</v>
      </c>
      <c r="P274" s="33">
        <f t="shared" si="106"/>
        <v>5.5087139721544859E-2</v>
      </c>
      <c r="Q274" s="33">
        <f t="shared" si="107"/>
        <v>2.6385490041350684E-2</v>
      </c>
      <c r="S274" s="174">
        <f t="shared" si="117"/>
        <v>-0.21928159640326161</v>
      </c>
      <c r="T274" s="174">
        <f t="shared" si="118"/>
        <v>0.12999261383828245</v>
      </c>
      <c r="U274" s="174">
        <f t="shared" si="119"/>
        <v>-1.535483032682386E-2</v>
      </c>
      <c r="V274" s="174">
        <f t="shared" si="120"/>
        <v>2.5694970863488133E-2</v>
      </c>
      <c r="W274" s="174">
        <f t="shared" si="121"/>
        <v>5.2826470533191519E-2</v>
      </c>
      <c r="X274" s="174">
        <f t="shared" si="122"/>
        <v>2.6122371495123503E-2</v>
      </c>
      <c r="Z274" s="33">
        <f t="shared" si="108"/>
        <v>0.35009249185196334</v>
      </c>
      <c r="AA274" s="60" t="str">
        <f t="shared" si="109"/>
        <v>Con</v>
      </c>
      <c r="AB274" s="33">
        <f t="shared" si="110"/>
        <v>7.794863330748969E-4</v>
      </c>
      <c r="AC274" s="33">
        <f t="shared" si="111"/>
        <v>0.34931300551888844</v>
      </c>
      <c r="AD274" s="60" t="str">
        <f t="shared" si="112"/>
        <v>Lab</v>
      </c>
      <c r="AF274" s="20" t="s">
        <v>1</v>
      </c>
      <c r="AG274" s="151" t="str">
        <f t="shared" si="113"/>
        <v>Con</v>
      </c>
      <c r="AH274" s="149" t="str">
        <f t="shared" si="114"/>
        <v>Hold</v>
      </c>
      <c r="AI274" s="149" t="str">
        <f t="shared" si="115"/>
        <v/>
      </c>
      <c r="AK274" s="33">
        <v>0.56937408825522495</v>
      </c>
      <c r="AL274" s="33">
        <v>0.21932039168060599</v>
      </c>
      <c r="AM274" s="33">
        <v>0.17154612586631199</v>
      </c>
      <c r="AN274" s="33">
        <v>3.7235606463276498E-2</v>
      </c>
      <c r="AO274" s="33">
        <v>2.2606691883533402E-3</v>
      </c>
      <c r="AP274" s="86">
        <f t="shared" si="116"/>
        <v>2.6311854622718123E-4</v>
      </c>
    </row>
    <row r="275" spans="1:42" ht="19.95" customHeight="1">
      <c r="A275" s="132" t="s">
        <v>297</v>
      </c>
      <c r="B275" s="20" t="s">
        <v>235</v>
      </c>
      <c r="C275" s="20" t="s">
        <v>21</v>
      </c>
      <c r="D275" s="170">
        <f>('Eng19'!D275+'Eng19'!AD275+'Eng19'!AS275)+('Eng19'!E275+'Eng19'!AE275+'Eng19'!AT275)</f>
        <v>8676.4010277443849</v>
      </c>
      <c r="E275" s="170">
        <f>('Eng19'!F275+'Eng19'!AF275+'Eng19'!AU275)+'Eng19'!G275+'Eng19'!AG275+'Eng19'!AV275</f>
        <v>36274.709723434979</v>
      </c>
      <c r="F275" s="170">
        <f>('Eng19'!H275+'Eng19'!AH275+'Eng19'!AW275)+('Eng19'!I275+'Eng19'!AI275+'Eng19'!AX275)</f>
        <v>1831.4671873190027</v>
      </c>
      <c r="G275" s="170">
        <f>('Eng19'!J275+'Eng19'!AJ275+'Eng19'!AY275)+('Eng19'!AZ275+'Eng19'!AK275+'Eng19'!K275)</f>
        <v>1851.6874909859846</v>
      </c>
      <c r="H275" s="170">
        <f>('Eng19'!L275+'Eng19'!AL275+'Eng19'!BA275)+('Eng19'!BB275+'Eng19'!AM275+'Eng19'!M275)</f>
        <v>3419.9640593148952</v>
      </c>
      <c r="I275" s="170">
        <f>('Eng19'!N275+'Eng19'!AN275+'Eng19'!BC275)+('Eng19'!BD275+'Eng19'!AO275+'Eng19'!O275)</f>
        <v>746.41109483936452</v>
      </c>
      <c r="J275" s="188">
        <f t="shared" si="101"/>
        <v>52800.640583638611</v>
      </c>
      <c r="L275" s="33">
        <f t="shared" si="102"/>
        <v>0.16432378342078202</v>
      </c>
      <c r="M275" s="33">
        <f t="shared" si="103"/>
        <v>0.68701268246877023</v>
      </c>
      <c r="N275" s="33">
        <f t="shared" si="104"/>
        <v>3.4686457722380763E-2</v>
      </c>
      <c r="O275" s="33">
        <f t="shared" si="105"/>
        <v>3.506941337298413E-2</v>
      </c>
      <c r="P275" s="33">
        <f t="shared" si="106"/>
        <v>6.4771260755776564E-2</v>
      </c>
      <c r="Q275" s="33">
        <f t="shared" si="107"/>
        <v>1.413640225930622E-2</v>
      </c>
      <c r="S275" s="174">
        <f t="shared" si="117"/>
        <v>-9.4401188432246985E-2</v>
      </c>
      <c r="T275" s="174">
        <f t="shared" si="118"/>
        <v>5.039068844652328E-2</v>
      </c>
      <c r="U275" s="174">
        <f t="shared" si="119"/>
        <v>-4.2506752450643392E-3</v>
      </c>
      <c r="V275" s="174">
        <f t="shared" si="120"/>
        <v>1.112504700788983E-2</v>
      </c>
      <c r="W275" s="174">
        <f t="shared" si="121"/>
        <v>2.2999725963591365E-2</v>
      </c>
      <c r="X275" s="174">
        <f t="shared" si="122"/>
        <v>1.4136402259306775E-2</v>
      </c>
      <c r="Z275" s="33">
        <f t="shared" si="108"/>
        <v>0.68701268246877023</v>
      </c>
      <c r="AA275" s="60" t="str">
        <f t="shared" si="109"/>
        <v>Lab</v>
      </c>
      <c r="AB275" s="33">
        <f t="shared" si="110"/>
        <v>0.52268889904798821</v>
      </c>
      <c r="AC275" s="33">
        <f t="shared" si="111"/>
        <v>0.16432378342078202</v>
      </c>
      <c r="AD275" s="60" t="str">
        <f t="shared" si="112"/>
        <v>Con</v>
      </c>
      <c r="AF275" s="20" t="s">
        <v>2</v>
      </c>
      <c r="AG275" s="151" t="str">
        <f t="shared" si="113"/>
        <v>Lab</v>
      </c>
      <c r="AH275" s="149" t="str">
        <f t="shared" si="114"/>
        <v>Hold</v>
      </c>
      <c r="AI275" s="149" t="str">
        <f t="shared" si="115"/>
        <v/>
      </c>
      <c r="AK275" s="33">
        <v>0.25872497185302901</v>
      </c>
      <c r="AL275" s="33">
        <v>0.63662199402224695</v>
      </c>
      <c r="AM275" s="33">
        <v>3.8937132967445102E-2</v>
      </c>
      <c r="AN275" s="33">
        <v>2.39443663650943E-2</v>
      </c>
      <c r="AO275" s="33">
        <v>4.1771534792185198E-2</v>
      </c>
      <c r="AP275" s="86">
        <f t="shared" si="116"/>
        <v>-5.5511151231257827E-16</v>
      </c>
    </row>
    <row r="276" spans="1:42" ht="19.95" customHeight="1">
      <c r="A276" s="132" t="s">
        <v>298</v>
      </c>
      <c r="B276" s="20" t="s">
        <v>235</v>
      </c>
      <c r="C276" s="20" t="s">
        <v>21</v>
      </c>
      <c r="D276" s="170">
        <f>('Eng19'!D276+'Eng19'!AD276+'Eng19'!AS276)+('Eng19'!E276+'Eng19'!AE276+'Eng19'!AT276)</f>
        <v>12366.875577462595</v>
      </c>
      <c r="E276" s="170">
        <f>('Eng19'!F276+'Eng19'!AF276+'Eng19'!AU276)+'Eng19'!G276+'Eng19'!AG276+'Eng19'!AV276</f>
        <v>25409.232237485616</v>
      </c>
      <c r="F276" s="170">
        <f>('Eng19'!H276+'Eng19'!AH276+'Eng19'!AW276)+('Eng19'!I276+'Eng19'!AI276+'Eng19'!AX276)</f>
        <v>2738.6351755552446</v>
      </c>
      <c r="G276" s="170">
        <f>('Eng19'!J276+'Eng19'!AJ276+'Eng19'!AY276)+('Eng19'!AZ276+'Eng19'!AK276+'Eng19'!K276)</f>
        <v>2128.1032981146463</v>
      </c>
      <c r="H276" s="170">
        <f>('Eng19'!L276+'Eng19'!AL276+'Eng19'!BA276)+('Eng19'!BB276+'Eng19'!AM276+'Eng19'!M276)</f>
        <v>4554.9974527233262</v>
      </c>
      <c r="I276" s="170">
        <f>('Eng19'!N276+'Eng19'!AN276+'Eng19'!BC276)+('Eng19'!BD276+'Eng19'!AO276+'Eng19'!O276)</f>
        <v>1048.2019204209128</v>
      </c>
      <c r="J276" s="188">
        <f t="shared" si="101"/>
        <v>48246.045661762349</v>
      </c>
      <c r="L276" s="33">
        <f t="shared" si="102"/>
        <v>0.25632930964255224</v>
      </c>
      <c r="M276" s="33">
        <f t="shared" si="103"/>
        <v>0.52665937464847679</v>
      </c>
      <c r="N276" s="33">
        <f t="shared" si="104"/>
        <v>5.6763930348923165E-2</v>
      </c>
      <c r="O276" s="33">
        <f t="shared" si="105"/>
        <v>4.410938282971625E-2</v>
      </c>
      <c r="P276" s="33">
        <f t="shared" si="106"/>
        <v>9.4411829824499235E-2</v>
      </c>
      <c r="Q276" s="33">
        <f t="shared" si="107"/>
        <v>2.1726172705832148E-2</v>
      </c>
      <c r="S276" s="174">
        <f t="shared" si="117"/>
        <v>-0.15347356619771974</v>
      </c>
      <c r="T276" s="174">
        <f t="shared" si="118"/>
        <v>8.6401180096889796E-2</v>
      </c>
      <c r="U276" s="174">
        <f t="shared" si="119"/>
        <v>-7.5514014301171287E-3</v>
      </c>
      <c r="V276" s="174">
        <f t="shared" si="120"/>
        <v>1.7383096294049348E-2</v>
      </c>
      <c r="W276" s="174">
        <f t="shared" si="121"/>
        <v>3.5546697753979832E-2</v>
      </c>
      <c r="X276" s="174">
        <f t="shared" si="122"/>
        <v>2.1693993482917607E-2</v>
      </c>
      <c r="Z276" s="33">
        <f t="shared" si="108"/>
        <v>0.52665937464847679</v>
      </c>
      <c r="AA276" s="60" t="str">
        <f t="shared" si="109"/>
        <v>Lab</v>
      </c>
      <c r="AB276" s="33">
        <f t="shared" si="110"/>
        <v>0.27033006500592455</v>
      </c>
      <c r="AC276" s="33">
        <f t="shared" si="111"/>
        <v>0.25632930964255224</v>
      </c>
      <c r="AD276" s="60" t="str">
        <f t="shared" si="112"/>
        <v>Con</v>
      </c>
      <c r="AF276" s="20" t="s">
        <v>2</v>
      </c>
      <c r="AG276" s="151" t="str">
        <f t="shared" si="113"/>
        <v>Lab</v>
      </c>
      <c r="AH276" s="149" t="str">
        <f t="shared" si="114"/>
        <v>Hold</v>
      </c>
      <c r="AI276" s="149" t="str">
        <f t="shared" si="115"/>
        <v/>
      </c>
      <c r="AK276" s="33">
        <v>0.40980287584027197</v>
      </c>
      <c r="AL276" s="33">
        <v>0.44025819455158699</v>
      </c>
      <c r="AM276" s="33">
        <v>6.4315331779040294E-2</v>
      </c>
      <c r="AN276" s="33">
        <v>2.6726286535666902E-2</v>
      </c>
      <c r="AO276" s="33">
        <v>5.8865132070519403E-2</v>
      </c>
      <c r="AP276" s="86">
        <f t="shared" si="116"/>
        <v>3.2179222914541228E-5</v>
      </c>
    </row>
    <row r="277" spans="1:42" ht="19.95" customHeight="1">
      <c r="A277" s="132" t="s">
        <v>299</v>
      </c>
      <c r="B277" s="20" t="s">
        <v>235</v>
      </c>
      <c r="C277" s="20" t="s">
        <v>21</v>
      </c>
      <c r="D277" s="170">
        <f>('Eng19'!D277+'Eng19'!AD277+'Eng19'!AS277)+('Eng19'!E277+'Eng19'!AE277+'Eng19'!AT277)</f>
        <v>15278.126728589505</v>
      </c>
      <c r="E277" s="170">
        <f>('Eng19'!F277+'Eng19'!AF277+'Eng19'!AU277)+'Eng19'!G277+'Eng19'!AG277+'Eng19'!AV277</f>
        <v>29961.289094064312</v>
      </c>
      <c r="F277" s="170">
        <f>('Eng19'!H277+'Eng19'!AH277+'Eng19'!AW277)+('Eng19'!I277+'Eng19'!AI277+'Eng19'!AX277)</f>
        <v>3723.7047515808868</v>
      </c>
      <c r="G277" s="170">
        <f>('Eng19'!J277+'Eng19'!AJ277+'Eng19'!AY277)+('Eng19'!AZ277+'Eng19'!AK277+'Eng19'!K277)</f>
        <v>1099.1422998162016</v>
      </c>
      <c r="H277" s="170">
        <f>('Eng19'!L277+'Eng19'!AL277+'Eng19'!BA277)+('Eng19'!BB277+'Eng19'!AM277+'Eng19'!M277)</f>
        <v>3639.6992962688987</v>
      </c>
      <c r="I277" s="170">
        <f>('Eng19'!N277+'Eng19'!AN277+'Eng19'!BC277)+('Eng19'!BD277+'Eng19'!AO277+'Eng19'!O277)</f>
        <v>1333.8688946779462</v>
      </c>
      <c r="J277" s="188">
        <f t="shared" si="101"/>
        <v>55035.831064997743</v>
      </c>
      <c r="L277" s="33">
        <f t="shared" si="102"/>
        <v>0.27760327104983512</v>
      </c>
      <c r="M277" s="33">
        <f t="shared" si="103"/>
        <v>0.54439605097776755</v>
      </c>
      <c r="N277" s="33">
        <f t="shared" si="104"/>
        <v>6.765964426308313E-2</v>
      </c>
      <c r="O277" s="33">
        <f t="shared" si="105"/>
        <v>1.9971394608688766E-2</v>
      </c>
      <c r="P277" s="33">
        <f t="shared" si="106"/>
        <v>6.6133266743449118E-2</v>
      </c>
      <c r="Q277" s="33">
        <f t="shared" si="107"/>
        <v>2.4236372357176485E-2</v>
      </c>
      <c r="S277" s="174">
        <f t="shared" si="117"/>
        <v>-0.17130885850950789</v>
      </c>
      <c r="T277" s="174">
        <f t="shared" si="118"/>
        <v>9.7397254793254562E-2</v>
      </c>
      <c r="U277" s="174">
        <f t="shared" si="119"/>
        <v>-7.6300481897068756E-3</v>
      </c>
      <c r="V277" s="174">
        <f t="shared" si="120"/>
        <v>1.9811809780004529E-2</v>
      </c>
      <c r="W277" s="174">
        <f t="shared" si="121"/>
        <v>4.0295683961832821E-2</v>
      </c>
      <c r="X277" s="174">
        <f t="shared" si="122"/>
        <v>2.1434158164123109E-2</v>
      </c>
      <c r="Z277" s="33">
        <f t="shared" si="108"/>
        <v>0.54439605097776755</v>
      </c>
      <c r="AA277" s="60" t="str">
        <f t="shared" si="109"/>
        <v>Lab</v>
      </c>
      <c r="AB277" s="33">
        <f t="shared" si="110"/>
        <v>0.26679277992793243</v>
      </c>
      <c r="AC277" s="33">
        <f t="shared" si="111"/>
        <v>0.27760327104983512</v>
      </c>
      <c r="AD277" s="60" t="str">
        <f t="shared" si="112"/>
        <v>Con</v>
      </c>
      <c r="AF277" s="20" t="s">
        <v>1</v>
      </c>
      <c r="AG277" s="151" t="str">
        <f t="shared" si="113"/>
        <v>Lab</v>
      </c>
      <c r="AH277" s="149" t="str">
        <f t="shared" si="114"/>
        <v>Gain from</v>
      </c>
      <c r="AI277" s="149" t="str">
        <f t="shared" si="115"/>
        <v>Con</v>
      </c>
      <c r="AK277" s="33">
        <v>0.44891212955934301</v>
      </c>
      <c r="AL277" s="33">
        <v>0.44699879618451299</v>
      </c>
      <c r="AM277" s="33">
        <v>7.5289692452790005E-2</v>
      </c>
      <c r="AN277" s="33">
        <v>1.5958482868423801E-4</v>
      </c>
      <c r="AO277" s="33">
        <v>2.5837582781616301E-2</v>
      </c>
      <c r="AP277" s="86">
        <f t="shared" si="116"/>
        <v>2.8022141930533762E-3</v>
      </c>
    </row>
    <row r="278" spans="1:42" ht="19.95" customHeight="1">
      <c r="A278" s="132" t="s">
        <v>300</v>
      </c>
      <c r="B278" s="20" t="s">
        <v>235</v>
      </c>
      <c r="C278" s="20" t="s">
        <v>21</v>
      </c>
      <c r="D278" s="170">
        <f>('Eng19'!D278+'Eng19'!AD278+'Eng19'!AS278)+('Eng19'!E278+'Eng19'!AE278+'Eng19'!AT278)</f>
        <v>12251.651800803897</v>
      </c>
      <c r="E278" s="170">
        <f>('Eng19'!F278+'Eng19'!AF278+'Eng19'!AU278)+'Eng19'!G278+'Eng19'!AG278+'Eng19'!AV278</f>
        <v>32171.88259041437</v>
      </c>
      <c r="F278" s="170">
        <f>('Eng19'!H278+'Eng19'!AH278+'Eng19'!AW278)+('Eng19'!I278+'Eng19'!AI278+'Eng19'!AX278)</f>
        <v>2333.805157270046</v>
      </c>
      <c r="G278" s="170">
        <f>('Eng19'!J278+'Eng19'!AJ278+'Eng19'!AY278)+('Eng19'!AZ278+'Eng19'!AK278+'Eng19'!K278)</f>
        <v>2115.5285802816929</v>
      </c>
      <c r="H278" s="170">
        <f>('Eng19'!L278+'Eng19'!AL278+'Eng19'!BA278)+('Eng19'!BB278+'Eng19'!AM278+'Eng19'!M278)</f>
        <v>4055.396713068284</v>
      </c>
      <c r="I278" s="170">
        <f>('Eng19'!N278+'Eng19'!AN278+'Eng19'!BC278)+('Eng19'!BD278+'Eng19'!AO278+'Eng19'!O278)</f>
        <v>1007.016269272822</v>
      </c>
      <c r="J278" s="188">
        <f t="shared" si="101"/>
        <v>53935.281111111108</v>
      </c>
      <c r="L278" s="33">
        <f t="shared" si="102"/>
        <v>0.22715468517841758</v>
      </c>
      <c r="M278" s="33">
        <f t="shared" si="103"/>
        <v>0.59649049615849137</v>
      </c>
      <c r="N278" s="33">
        <f t="shared" si="104"/>
        <v>4.3270473597091595E-2</v>
      </c>
      <c r="O278" s="33">
        <f t="shared" si="105"/>
        <v>3.922346443181654E-2</v>
      </c>
      <c r="P278" s="33">
        <f t="shared" si="106"/>
        <v>7.5190054256208172E-2</v>
      </c>
      <c r="Q278" s="33">
        <f t="shared" si="107"/>
        <v>1.8670826377974851E-2</v>
      </c>
      <c r="S278" s="174">
        <f t="shared" si="117"/>
        <v>-0.13594654338812839</v>
      </c>
      <c r="T278" s="174">
        <f t="shared" si="118"/>
        <v>7.50997664241424E-2</v>
      </c>
      <c r="U278" s="174">
        <f t="shared" si="119"/>
        <v>-5.340505648298903E-3</v>
      </c>
      <c r="V278" s="174">
        <f t="shared" si="120"/>
        <v>1.552561204968864E-2</v>
      </c>
      <c r="W278" s="174">
        <f t="shared" si="121"/>
        <v>3.1990844184620872E-2</v>
      </c>
      <c r="X278" s="174">
        <f t="shared" si="122"/>
        <v>1.8670826377975461E-2</v>
      </c>
      <c r="Z278" s="33">
        <f t="shared" si="108"/>
        <v>0.59649049615849137</v>
      </c>
      <c r="AA278" s="60" t="str">
        <f t="shared" si="109"/>
        <v>Lab</v>
      </c>
      <c r="AB278" s="33">
        <f t="shared" si="110"/>
        <v>0.36933581098007379</v>
      </c>
      <c r="AC278" s="33">
        <f t="shared" si="111"/>
        <v>0.22715468517841758</v>
      </c>
      <c r="AD278" s="60" t="str">
        <f t="shared" si="112"/>
        <v>Con</v>
      </c>
      <c r="AF278" s="20" t="s">
        <v>2</v>
      </c>
      <c r="AG278" s="151" t="str">
        <f t="shared" si="113"/>
        <v>Lab</v>
      </c>
      <c r="AH278" s="149" t="str">
        <f t="shared" si="114"/>
        <v>Hold</v>
      </c>
      <c r="AI278" s="149" t="str">
        <f t="shared" si="115"/>
        <v/>
      </c>
      <c r="AK278" s="33">
        <v>0.36310122856654597</v>
      </c>
      <c r="AL278" s="33">
        <v>0.52139072973434897</v>
      </c>
      <c r="AM278" s="33">
        <v>4.8610979245390498E-2</v>
      </c>
      <c r="AN278" s="33">
        <v>2.3697852382127901E-2</v>
      </c>
      <c r="AO278" s="33">
        <v>4.31992100715873E-2</v>
      </c>
      <c r="AP278" s="86">
        <f t="shared" si="116"/>
        <v>-6.106226635438361E-16</v>
      </c>
    </row>
    <row r="279" spans="1:42" ht="19.95" customHeight="1">
      <c r="A279" s="132" t="s">
        <v>301</v>
      </c>
      <c r="B279" s="20" t="s">
        <v>235</v>
      </c>
      <c r="C279" s="20" t="s">
        <v>21</v>
      </c>
      <c r="D279" s="170">
        <f>('Eng19'!D279+'Eng19'!AD279+'Eng19'!AS279)+('Eng19'!E279+'Eng19'!AE279+'Eng19'!AT279)</f>
        <v>17303.661768679747</v>
      </c>
      <c r="E279" s="170">
        <f>('Eng19'!F279+'Eng19'!AF279+'Eng19'!AU279)+'Eng19'!G279+'Eng19'!AG279+'Eng19'!AV279</f>
        <v>10505.506257298981</v>
      </c>
      <c r="F279" s="170">
        <f>('Eng19'!H279+'Eng19'!AH279+'Eng19'!AW279)+('Eng19'!I279+'Eng19'!AI279+'Eng19'!AX279)</f>
        <v>19317.875783000374</v>
      </c>
      <c r="G279" s="170">
        <f>('Eng19'!J279+'Eng19'!AJ279+'Eng19'!AY279)+('Eng19'!AZ279+'Eng19'!AK279+'Eng19'!K279)</f>
        <v>2084.3335188358001</v>
      </c>
      <c r="H279" s="170">
        <f>('Eng19'!L279+'Eng19'!AL279+'Eng19'!BA279)+('Eng19'!BB279+'Eng19'!AM279+'Eng19'!M279)</f>
        <v>3264.9187959250339</v>
      </c>
      <c r="I279" s="170">
        <f>('Eng19'!N279+'Eng19'!AN279+'Eng19'!BC279)+('Eng19'!BD279+'Eng19'!AO279+'Eng19'!O279)</f>
        <v>1593.9357897336408</v>
      </c>
      <c r="J279" s="188">
        <f t="shared" si="101"/>
        <v>54070.231913473574</v>
      </c>
      <c r="L279" s="33">
        <f t="shared" si="102"/>
        <v>0.32002196321943105</v>
      </c>
      <c r="M279" s="33">
        <f t="shared" si="103"/>
        <v>0.19429371551634034</v>
      </c>
      <c r="N279" s="33">
        <f t="shared" si="104"/>
        <v>0.35727377337522792</v>
      </c>
      <c r="O279" s="33">
        <f t="shared" si="105"/>
        <v>3.8548632862741843E-2</v>
      </c>
      <c r="P279" s="33">
        <f t="shared" si="106"/>
        <v>6.0382925694673413E-2</v>
      </c>
      <c r="Q279" s="33">
        <f t="shared" si="107"/>
        <v>2.9478989331585492E-2</v>
      </c>
      <c r="S279" s="174">
        <f t="shared" si="117"/>
        <v>-0.19980398548929496</v>
      </c>
      <c r="T279" s="174">
        <f t="shared" si="118"/>
        <v>0.12204072705492214</v>
      </c>
      <c r="U279" s="174">
        <f t="shared" si="119"/>
        <v>-1.9934037582447106E-2</v>
      </c>
      <c r="V279" s="174">
        <f t="shared" si="120"/>
        <v>2.3847021371315842E-2</v>
      </c>
      <c r="W279" s="174">
        <f t="shared" si="121"/>
        <v>4.9058965236626111E-2</v>
      </c>
      <c r="X279" s="174">
        <f t="shared" si="122"/>
        <v>2.4791309408878137E-2</v>
      </c>
      <c r="Z279" s="33">
        <f t="shared" si="108"/>
        <v>0.35727377337522792</v>
      </c>
      <c r="AA279" s="60" t="str">
        <f t="shared" si="109"/>
        <v>LD</v>
      </c>
      <c r="AB279" s="33">
        <f t="shared" si="110"/>
        <v>3.7251810155796872E-2</v>
      </c>
      <c r="AC279" s="33">
        <f t="shared" si="111"/>
        <v>0.32002196321943105</v>
      </c>
      <c r="AD279" s="60" t="str">
        <f t="shared" si="112"/>
        <v>Con</v>
      </c>
      <c r="AF279" s="20" t="s">
        <v>1</v>
      </c>
      <c r="AG279" s="151" t="str">
        <f t="shared" si="113"/>
        <v>LD</v>
      </c>
      <c r="AH279" s="149" t="str">
        <f t="shared" si="114"/>
        <v>Gain from</v>
      </c>
      <c r="AI279" s="149" t="str">
        <f t="shared" si="115"/>
        <v>Con</v>
      </c>
      <c r="AK279" s="33">
        <v>0.519825948708726</v>
      </c>
      <c r="AL279" s="33">
        <v>7.2252988461418199E-2</v>
      </c>
      <c r="AM279" s="33">
        <v>0.37720781095767503</v>
      </c>
      <c r="AN279" s="33">
        <v>1.4701611491426E-2</v>
      </c>
      <c r="AO279" s="33">
        <v>1.1323960458047301E-2</v>
      </c>
      <c r="AP279" s="86">
        <f t="shared" si="116"/>
        <v>4.6876799227073551E-3</v>
      </c>
    </row>
    <row r="280" spans="1:42" ht="19.95" customHeight="1">
      <c r="A280" s="132" t="s">
        <v>302</v>
      </c>
      <c r="B280" s="20" t="s">
        <v>235</v>
      </c>
      <c r="C280" s="20" t="s">
        <v>21</v>
      </c>
      <c r="D280" s="170">
        <f>('Eng19'!D280+'Eng19'!AD280+'Eng19'!AS280)+('Eng19'!E280+'Eng19'!AE280+'Eng19'!AT280)</f>
        <v>14919.116349173195</v>
      </c>
      <c r="E280" s="170">
        <f>('Eng19'!F280+'Eng19'!AF280+'Eng19'!AU280)+'Eng19'!G280+'Eng19'!AG280+'Eng19'!AV280</f>
        <v>28222.732012909797</v>
      </c>
      <c r="F280" s="170">
        <f>('Eng19'!H280+'Eng19'!AH280+'Eng19'!AW280)+('Eng19'!I280+'Eng19'!AI280+'Eng19'!AX280)</f>
        <v>1652.5878357615788</v>
      </c>
      <c r="G280" s="170">
        <f>('Eng19'!J280+'Eng19'!AJ280+'Eng19'!AY280)+('Eng19'!AZ280+'Eng19'!AK280+'Eng19'!K280)</f>
        <v>1821.9555007816746</v>
      </c>
      <c r="H280" s="170">
        <f>('Eng19'!L280+'Eng19'!AL280+'Eng19'!BA280)+('Eng19'!BB280+'Eng19'!AM280+'Eng19'!M280)</f>
        <v>2931.0833608361208</v>
      </c>
      <c r="I280" s="170">
        <f>('Eng19'!N280+'Eng19'!AN280+'Eng19'!BC280)+('Eng19'!BD280+'Eng19'!AO280+'Eng19'!O280)</f>
        <v>1463.0002553694503</v>
      </c>
      <c r="J280" s="188">
        <f t="shared" si="101"/>
        <v>51010.47531483182</v>
      </c>
      <c r="L280" s="33">
        <f t="shared" si="102"/>
        <v>0.29247161993872478</v>
      </c>
      <c r="M280" s="33">
        <f t="shared" si="103"/>
        <v>0.55327326081009376</v>
      </c>
      <c r="N280" s="33">
        <f t="shared" si="104"/>
        <v>3.2397028758543479E-2</v>
      </c>
      <c r="O280" s="33">
        <f t="shared" si="105"/>
        <v>3.5717281392434352E-2</v>
      </c>
      <c r="P280" s="33">
        <f t="shared" si="106"/>
        <v>5.7460420487081373E-2</v>
      </c>
      <c r="Q280" s="33">
        <f t="shared" si="107"/>
        <v>2.8680388613122137E-2</v>
      </c>
      <c r="S280" s="174">
        <f t="shared" si="117"/>
        <v>-0.18187931098080923</v>
      </c>
      <c r="T280" s="174">
        <f t="shared" si="118"/>
        <v>0.10165369433432575</v>
      </c>
      <c r="U280" s="174">
        <f t="shared" si="119"/>
        <v>-3.4500423047328227E-3</v>
      </c>
      <c r="V280" s="174">
        <f t="shared" si="120"/>
        <v>2.0328474711333252E-2</v>
      </c>
      <c r="W280" s="174">
        <f t="shared" si="121"/>
        <v>4.1857598091062674E-2</v>
      </c>
      <c r="X280" s="174">
        <f t="shared" si="122"/>
        <v>2.1489586148820322E-2</v>
      </c>
      <c r="Z280" s="33">
        <f t="shared" si="108"/>
        <v>0.55327326081009376</v>
      </c>
      <c r="AA280" s="60" t="str">
        <f t="shared" si="109"/>
        <v>Lab</v>
      </c>
      <c r="AB280" s="33">
        <f t="shared" si="110"/>
        <v>0.26080164087136898</v>
      </c>
      <c r="AC280" s="33">
        <f t="shared" si="111"/>
        <v>0.29247161993872478</v>
      </c>
      <c r="AD280" s="60" t="str">
        <f t="shared" si="112"/>
        <v>Con</v>
      </c>
      <c r="AF280" s="20" t="s">
        <v>1</v>
      </c>
      <c r="AG280" s="151" t="str">
        <f t="shared" si="113"/>
        <v>Lab</v>
      </c>
      <c r="AH280" s="149" t="str">
        <f t="shared" si="114"/>
        <v>Gain from</v>
      </c>
      <c r="AI280" s="149" t="str">
        <f t="shared" si="115"/>
        <v>Con</v>
      </c>
      <c r="AK280" s="33">
        <v>0.47435093091953401</v>
      </c>
      <c r="AL280" s="33">
        <v>0.45161956647576801</v>
      </c>
      <c r="AM280" s="33">
        <v>3.5847071063276302E-2</v>
      </c>
      <c r="AN280" s="33">
        <v>1.5388806681101101E-2</v>
      </c>
      <c r="AO280" s="33">
        <v>1.5602822396018699E-2</v>
      </c>
      <c r="AP280" s="86">
        <f t="shared" si="116"/>
        <v>7.1908024643018154E-3</v>
      </c>
    </row>
    <row r="281" spans="1:42" ht="19.95" customHeight="1">
      <c r="A281" s="132" t="s">
        <v>303</v>
      </c>
      <c r="B281" s="20" t="s">
        <v>235</v>
      </c>
      <c r="C281" s="20" t="s">
        <v>21</v>
      </c>
      <c r="D281" s="170">
        <f>('Eng19'!D281+'Eng19'!AD281+'Eng19'!AS281)+('Eng19'!E281+'Eng19'!AE281+'Eng19'!AT281)</f>
        <v>6440.8523087659987</v>
      </c>
      <c r="E281" s="170">
        <f>('Eng19'!F281+'Eng19'!AF281+'Eng19'!AU281)+'Eng19'!G281+'Eng19'!AG281+'Eng19'!AV281</f>
        <v>32326.996379966316</v>
      </c>
      <c r="F281" s="170">
        <f>('Eng19'!H281+'Eng19'!AH281+'Eng19'!AW281)+('Eng19'!I281+'Eng19'!AI281+'Eng19'!AX281)</f>
        <v>1874.043983694598</v>
      </c>
      <c r="G281" s="170">
        <f>('Eng19'!J281+'Eng19'!AJ281+'Eng19'!AY281)+('Eng19'!AZ281+'Eng19'!AK281+'Eng19'!K281)</f>
        <v>1555.6515269906126</v>
      </c>
      <c r="H281" s="170">
        <f>('Eng19'!L281+'Eng19'!AL281+'Eng19'!BA281)+('Eng19'!BB281+'Eng19'!AM281+'Eng19'!M281)</f>
        <v>3990.3428875041809</v>
      </c>
      <c r="I281" s="170">
        <f>('Eng19'!N281+'Eng19'!AN281+'Eng19'!BC281)+('Eng19'!BD281+'Eng19'!AO281+'Eng19'!O281)</f>
        <v>724.49421826241837</v>
      </c>
      <c r="J281" s="188">
        <f t="shared" si="101"/>
        <v>46912.381305184128</v>
      </c>
      <c r="L281" s="33">
        <f t="shared" si="102"/>
        <v>0.1372953606184609</v>
      </c>
      <c r="M281" s="33">
        <f t="shared" si="103"/>
        <v>0.6890930598825511</v>
      </c>
      <c r="N281" s="33">
        <f t="shared" si="104"/>
        <v>3.9947747941064413E-2</v>
      </c>
      <c r="O281" s="33">
        <f t="shared" si="105"/>
        <v>3.3160787913759197E-2</v>
      </c>
      <c r="P281" s="33">
        <f t="shared" si="106"/>
        <v>8.5059482731123306E-2</v>
      </c>
      <c r="Q281" s="33">
        <f t="shared" si="107"/>
        <v>1.544356091304103E-2</v>
      </c>
      <c r="S281" s="174">
        <f t="shared" si="117"/>
        <v>-7.0591329041282097E-2</v>
      </c>
      <c r="T281" s="174">
        <f t="shared" si="118"/>
        <v>3.5670829630532142E-2</v>
      </c>
      <c r="U281" s="174">
        <f t="shared" si="119"/>
        <v>-5.5196417974326881E-3</v>
      </c>
      <c r="V281" s="174">
        <f t="shared" si="120"/>
        <v>8.9926050334245972E-3</v>
      </c>
      <c r="W281" s="174">
        <f t="shared" si="121"/>
        <v>1.7815711046182903E-2</v>
      </c>
      <c r="X281" s="174">
        <f t="shared" si="122"/>
        <v>1.3631825128575113E-2</v>
      </c>
      <c r="Z281" s="33">
        <f t="shared" si="108"/>
        <v>0.6890930598825511</v>
      </c>
      <c r="AA281" s="60" t="str">
        <f t="shared" si="109"/>
        <v>Lab</v>
      </c>
      <c r="AB281" s="33">
        <f t="shared" si="110"/>
        <v>0.55179769926409017</v>
      </c>
      <c r="AC281" s="33">
        <f t="shared" si="111"/>
        <v>0.1372953606184609</v>
      </c>
      <c r="AD281" s="60" t="str">
        <f t="shared" si="112"/>
        <v>Con</v>
      </c>
      <c r="AF281" s="20" t="s">
        <v>2</v>
      </c>
      <c r="AG281" s="151" t="str">
        <f t="shared" si="113"/>
        <v>Lab</v>
      </c>
      <c r="AH281" s="149" t="str">
        <f t="shared" si="114"/>
        <v>Hold</v>
      </c>
      <c r="AI281" s="149" t="str">
        <f t="shared" si="115"/>
        <v/>
      </c>
      <c r="AK281" s="33">
        <v>0.207886689659743</v>
      </c>
      <c r="AL281" s="33">
        <v>0.65342223025201895</v>
      </c>
      <c r="AM281" s="33">
        <v>4.5467389738497101E-2</v>
      </c>
      <c r="AN281" s="33">
        <v>2.41681828803346E-2</v>
      </c>
      <c r="AO281" s="33">
        <v>6.7243771684940404E-2</v>
      </c>
      <c r="AP281" s="86">
        <f t="shared" si="116"/>
        <v>1.8117357844659177E-3</v>
      </c>
    </row>
    <row r="282" spans="1:42" ht="19.95" customHeight="1">
      <c r="A282" s="132" t="s">
        <v>304</v>
      </c>
      <c r="B282" s="20" t="s">
        <v>235</v>
      </c>
      <c r="C282" s="20" t="s">
        <v>21</v>
      </c>
      <c r="D282" s="170">
        <f>('Eng19'!D282+'Eng19'!AD282+'Eng19'!AS282)+('Eng19'!E282+'Eng19'!AE282+'Eng19'!AT282)</f>
        <v>9977.6357193553795</v>
      </c>
      <c r="E282" s="170">
        <f>('Eng19'!F282+'Eng19'!AF282+'Eng19'!AU282)+'Eng19'!G282+'Eng19'!AG282+'Eng19'!AV282</f>
        <v>25330.333195673298</v>
      </c>
      <c r="F282" s="170">
        <f>('Eng19'!H282+'Eng19'!AH282+'Eng19'!AW282)+('Eng19'!I282+'Eng19'!AI282+'Eng19'!AX282)</f>
        <v>2205.0011514385219</v>
      </c>
      <c r="G282" s="170">
        <f>('Eng19'!J282+'Eng19'!AJ282+'Eng19'!AY282)+('Eng19'!AZ282+'Eng19'!AK282+'Eng19'!K282)</f>
        <v>1999.8904728353127</v>
      </c>
      <c r="H282" s="170">
        <f>('Eng19'!L282+'Eng19'!AL282+'Eng19'!BA282)+('Eng19'!BB282+'Eng19'!AM282+'Eng19'!M282)</f>
        <v>7300.1413469259323</v>
      </c>
      <c r="I282" s="170">
        <f>('Eng19'!N282+'Eng19'!AN282+'Eng19'!BC282)+('Eng19'!BD282+'Eng19'!AO282+'Eng19'!O282)</f>
        <v>1053.2459323499606</v>
      </c>
      <c r="J282" s="188">
        <f t="shared" si="101"/>
        <v>47866.247818578413</v>
      </c>
      <c r="L282" s="33">
        <f t="shared" si="102"/>
        <v>0.20844825266380587</v>
      </c>
      <c r="M282" s="33">
        <f t="shared" si="103"/>
        <v>0.52918986446733329</v>
      </c>
      <c r="N282" s="33">
        <f t="shared" si="104"/>
        <v>4.6065886755859119E-2</v>
      </c>
      <c r="O282" s="33">
        <f t="shared" si="105"/>
        <v>4.1780807227991906E-2</v>
      </c>
      <c r="P282" s="33">
        <f t="shared" si="106"/>
        <v>0.15251125123896833</v>
      </c>
      <c r="Q282" s="33">
        <f t="shared" si="107"/>
        <v>2.2003937646041319E-2</v>
      </c>
      <c r="S282" s="174">
        <f t="shared" si="117"/>
        <v>-0.10901389656840713</v>
      </c>
      <c r="T282" s="174">
        <f t="shared" si="118"/>
        <v>6.0839981596112314E-2</v>
      </c>
      <c r="U282" s="174">
        <f t="shared" si="119"/>
        <v>-8.1674298751013841E-3</v>
      </c>
      <c r="V282" s="174">
        <f t="shared" si="120"/>
        <v>1.2852676181329407E-2</v>
      </c>
      <c r="W282" s="174">
        <f t="shared" si="121"/>
        <v>2.1484731020025322E-2</v>
      </c>
      <c r="X282" s="174">
        <f t="shared" si="122"/>
        <v>2.2003937646041319E-2</v>
      </c>
      <c r="Z282" s="33">
        <f t="shared" si="108"/>
        <v>0.52918986446733329</v>
      </c>
      <c r="AA282" s="60" t="str">
        <f t="shared" si="109"/>
        <v>Lab</v>
      </c>
      <c r="AB282" s="33">
        <f t="shared" si="110"/>
        <v>0.32074161180352745</v>
      </c>
      <c r="AC282" s="33">
        <f t="shared" si="111"/>
        <v>0.20844825266380587</v>
      </c>
      <c r="AD282" s="60" t="str">
        <f t="shared" si="112"/>
        <v>Con</v>
      </c>
      <c r="AF282" s="20" t="s">
        <v>2</v>
      </c>
      <c r="AG282" s="151" t="str">
        <f t="shared" si="113"/>
        <v>Lab</v>
      </c>
      <c r="AH282" s="149" t="str">
        <f t="shared" si="114"/>
        <v>Hold</v>
      </c>
      <c r="AI282" s="149" t="str">
        <f t="shared" si="115"/>
        <v/>
      </c>
      <c r="AK282" s="33">
        <v>0.317462149232213</v>
      </c>
      <c r="AL282" s="33">
        <v>0.46834988287122098</v>
      </c>
      <c r="AM282" s="33">
        <v>5.4233316630960503E-2</v>
      </c>
      <c r="AN282" s="33">
        <v>2.89281310466625E-2</v>
      </c>
      <c r="AO282" s="33">
        <v>0.13102652021894301</v>
      </c>
      <c r="AP282" s="86">
        <f t="shared" si="116"/>
        <v>0</v>
      </c>
    </row>
    <row r="283" spans="1:42" ht="19.95" customHeight="1">
      <c r="A283" s="132" t="s">
        <v>305</v>
      </c>
      <c r="B283" s="20" t="s">
        <v>235</v>
      </c>
      <c r="C283" s="20" t="s">
        <v>21</v>
      </c>
      <c r="D283" s="170">
        <f>('Eng19'!D283+'Eng19'!AD283+'Eng19'!AS283)+('Eng19'!E283+'Eng19'!AE283+'Eng19'!AT283)</f>
        <v>15221.273109306952</v>
      </c>
      <c r="E283" s="170">
        <f>('Eng19'!F283+'Eng19'!AF283+'Eng19'!AU283)+'Eng19'!G283+'Eng19'!AG283+'Eng19'!AV283</f>
        <v>29527.476498137108</v>
      </c>
      <c r="F283" s="170">
        <f>('Eng19'!H283+'Eng19'!AH283+'Eng19'!AW283)+('Eng19'!I283+'Eng19'!AI283+'Eng19'!AX283)</f>
        <v>4209.6227226906049</v>
      </c>
      <c r="G283" s="170">
        <f>('Eng19'!J283+'Eng19'!AJ283+'Eng19'!AY283)+('Eng19'!AZ283+'Eng19'!AK283+'Eng19'!K283)</f>
        <v>2467.8557178550254</v>
      </c>
      <c r="H283" s="170">
        <f>('Eng19'!L283+'Eng19'!AL283+'Eng19'!BA283)+('Eng19'!BB283+'Eng19'!AM283+'Eng19'!M283)</f>
        <v>3308.9215110137193</v>
      </c>
      <c r="I283" s="170">
        <f>('Eng19'!N283+'Eng19'!AN283+'Eng19'!BC283)+('Eng19'!BD283+'Eng19'!AO283+'Eng19'!O283)</f>
        <v>1163.9133234868971</v>
      </c>
      <c r="J283" s="188">
        <f t="shared" si="101"/>
        <v>55899.062882490303</v>
      </c>
      <c r="L283" s="33">
        <f t="shared" si="102"/>
        <v>0.27229925376932984</v>
      </c>
      <c r="M283" s="33">
        <f t="shared" si="103"/>
        <v>0.52822847066701417</v>
      </c>
      <c r="N283" s="33">
        <f t="shared" si="104"/>
        <v>7.5307572356623845E-2</v>
      </c>
      <c r="O283" s="33">
        <f t="shared" si="105"/>
        <v>4.4148427372439028E-2</v>
      </c>
      <c r="P283" s="33">
        <f t="shared" si="106"/>
        <v>5.9194579307521783E-2</v>
      </c>
      <c r="Q283" s="33">
        <f t="shared" si="107"/>
        <v>2.0821696527071453E-2</v>
      </c>
      <c r="S283" s="174">
        <f t="shared" si="117"/>
        <v>-0.16855659143708918</v>
      </c>
      <c r="T283" s="174">
        <f t="shared" si="118"/>
        <v>9.6786125849033178E-2</v>
      </c>
      <c r="U283" s="174">
        <f t="shared" si="119"/>
        <v>-8.1913767806798543E-3</v>
      </c>
      <c r="V283" s="174">
        <f t="shared" si="120"/>
        <v>1.926465565878633E-2</v>
      </c>
      <c r="W283" s="174">
        <f t="shared" si="121"/>
        <v>3.9875490182878184E-2</v>
      </c>
      <c r="X283" s="174">
        <f t="shared" si="122"/>
        <v>2.0821696527071453E-2</v>
      </c>
      <c r="Z283" s="33">
        <f t="shared" si="108"/>
        <v>0.52822847066701417</v>
      </c>
      <c r="AA283" s="60" t="str">
        <f t="shared" si="109"/>
        <v>Lab</v>
      </c>
      <c r="AB283" s="33">
        <f t="shared" si="110"/>
        <v>0.25592921689768433</v>
      </c>
      <c r="AC283" s="33">
        <f t="shared" si="111"/>
        <v>0.27229925376932984</v>
      </c>
      <c r="AD283" s="60" t="str">
        <f t="shared" si="112"/>
        <v>Con</v>
      </c>
      <c r="AF283" s="20" t="s">
        <v>1</v>
      </c>
      <c r="AG283" s="151" t="str">
        <f t="shared" si="113"/>
        <v>Lab</v>
      </c>
      <c r="AH283" s="149" t="str">
        <f t="shared" si="114"/>
        <v>Gain from</v>
      </c>
      <c r="AI283" s="149" t="str">
        <f t="shared" si="115"/>
        <v>Con</v>
      </c>
      <c r="AK283" s="33">
        <v>0.44085584520641902</v>
      </c>
      <c r="AL283" s="33">
        <v>0.43144234481798099</v>
      </c>
      <c r="AM283" s="33">
        <v>8.3498949137303699E-2</v>
      </c>
      <c r="AN283" s="33">
        <v>2.4883771713652698E-2</v>
      </c>
      <c r="AO283" s="33">
        <v>1.9319089124643599E-2</v>
      </c>
      <c r="AP283" s="86">
        <f t="shared" si="116"/>
        <v>0</v>
      </c>
    </row>
    <row r="284" spans="1:42" ht="19.95" customHeight="1">
      <c r="A284" s="132" t="s">
        <v>306</v>
      </c>
      <c r="B284" s="20" t="s">
        <v>235</v>
      </c>
      <c r="C284" s="20" t="s">
        <v>21</v>
      </c>
      <c r="D284" s="170">
        <f>('Eng19'!D284+'Eng19'!AD284+'Eng19'!AS284)+('Eng19'!E284+'Eng19'!AE284+'Eng19'!AT284)</f>
        <v>13026.683302854872</v>
      </c>
      <c r="E284" s="170">
        <f>('Eng19'!F284+'Eng19'!AF284+'Eng19'!AU284)+'Eng19'!G284+'Eng19'!AG284+'Eng19'!AV284</f>
        <v>25536.012473640454</v>
      </c>
      <c r="F284" s="170">
        <f>('Eng19'!H284+'Eng19'!AH284+'Eng19'!AW284)+('Eng19'!I284+'Eng19'!AI284+'Eng19'!AX284)</f>
        <v>2932.2838491585198</v>
      </c>
      <c r="G284" s="170">
        <f>('Eng19'!J284+'Eng19'!AJ284+'Eng19'!AY284)+('Eng19'!AZ284+'Eng19'!AK284+'Eng19'!K284)</f>
        <v>2183.4639179145552</v>
      </c>
      <c r="H284" s="170">
        <f>('Eng19'!L284+'Eng19'!AL284+'Eng19'!BA284)+('Eng19'!BB284+'Eng19'!AM284+'Eng19'!M284)</f>
        <v>4880.4445736956441</v>
      </c>
      <c r="I284" s="170">
        <f>('Eng19'!N284+'Eng19'!AN284+'Eng19'!BC284)+('Eng19'!BD284+'Eng19'!AO284+'Eng19'!O284)</f>
        <v>1204.9177724849278</v>
      </c>
      <c r="J284" s="188">
        <f t="shared" si="101"/>
        <v>49763.805889748968</v>
      </c>
      <c r="L284" s="33">
        <f t="shared" si="102"/>
        <v>0.26177023782536468</v>
      </c>
      <c r="M284" s="33">
        <f t="shared" si="103"/>
        <v>0.51314428261807665</v>
      </c>
      <c r="N284" s="33">
        <f t="shared" si="104"/>
        <v>5.8924027146455692E-2</v>
      </c>
      <c r="O284" s="33">
        <f t="shared" si="105"/>
        <v>4.38765459931258E-2</v>
      </c>
      <c r="P284" s="33">
        <f t="shared" si="106"/>
        <v>9.8072172866122867E-2</v>
      </c>
      <c r="Q284" s="33">
        <f t="shared" si="107"/>
        <v>2.4212733550854341E-2</v>
      </c>
      <c r="S284" s="174">
        <f t="shared" si="117"/>
        <v>-0.1568204357778813</v>
      </c>
      <c r="T284" s="174">
        <f t="shared" si="118"/>
        <v>8.8652087509378641E-2</v>
      </c>
      <c r="U284" s="174">
        <f t="shared" si="119"/>
        <v>-7.9486685486331102E-3</v>
      </c>
      <c r="V284" s="174">
        <f t="shared" si="120"/>
        <v>1.7758134328926901E-2</v>
      </c>
      <c r="W284" s="174">
        <f t="shared" si="121"/>
        <v>3.6166497933389767E-2</v>
      </c>
      <c r="X284" s="174">
        <f t="shared" si="122"/>
        <v>2.2192384554819193E-2</v>
      </c>
      <c r="Z284" s="33">
        <f t="shared" si="108"/>
        <v>0.51314428261807665</v>
      </c>
      <c r="AA284" s="60" t="str">
        <f t="shared" si="109"/>
        <v>Lab</v>
      </c>
      <c r="AB284" s="33">
        <f t="shared" si="110"/>
        <v>0.25137404479271197</v>
      </c>
      <c r="AC284" s="33">
        <f t="shared" si="111"/>
        <v>0.26177023782536468</v>
      </c>
      <c r="AD284" s="60" t="str">
        <f t="shared" si="112"/>
        <v>Con</v>
      </c>
      <c r="AF284" s="20" t="s">
        <v>2</v>
      </c>
      <c r="AG284" s="151" t="str">
        <f t="shared" si="113"/>
        <v>Lab</v>
      </c>
      <c r="AH284" s="149" t="str">
        <f t="shared" si="114"/>
        <v>Hold</v>
      </c>
      <c r="AI284" s="149" t="str">
        <f t="shared" si="115"/>
        <v/>
      </c>
      <c r="AK284" s="33">
        <v>0.41859067360324598</v>
      </c>
      <c r="AL284" s="33">
        <v>0.42449219510869801</v>
      </c>
      <c r="AM284" s="33">
        <v>6.6872695695088802E-2</v>
      </c>
      <c r="AN284" s="33">
        <v>2.6118411664198898E-2</v>
      </c>
      <c r="AO284" s="33">
        <v>6.19056749327331E-2</v>
      </c>
      <c r="AP284" s="86">
        <f t="shared" si="116"/>
        <v>2.0203489960351484E-3</v>
      </c>
    </row>
    <row r="285" spans="1:42" ht="19.95" customHeight="1">
      <c r="A285" s="132" t="s">
        <v>307</v>
      </c>
      <c r="B285" s="20" t="s">
        <v>235</v>
      </c>
      <c r="C285" s="20" t="s">
        <v>21</v>
      </c>
      <c r="D285" s="170">
        <f>('Eng19'!D285+'Eng19'!AD285+'Eng19'!AS285)+('Eng19'!E285+'Eng19'!AE285+'Eng19'!AT285)</f>
        <v>8921.1212571075321</v>
      </c>
      <c r="E285" s="170">
        <f>('Eng19'!F285+'Eng19'!AF285+'Eng19'!AU285)+'Eng19'!G285+'Eng19'!AG285+'Eng19'!AV285</f>
        <v>27664.277130590526</v>
      </c>
      <c r="F285" s="170">
        <f>('Eng19'!H285+'Eng19'!AH285+'Eng19'!AW285)+('Eng19'!I285+'Eng19'!AI285+'Eng19'!AX285)</f>
        <v>2851.24578743658</v>
      </c>
      <c r="G285" s="170">
        <f>('Eng19'!J285+'Eng19'!AJ285+'Eng19'!AY285)+('Eng19'!AZ285+'Eng19'!AK285+'Eng19'!K285)</f>
        <v>2212.6079771815926</v>
      </c>
      <c r="H285" s="170">
        <f>('Eng19'!L285+'Eng19'!AL285+'Eng19'!BA285)+('Eng19'!BB285+'Eng19'!AM285+'Eng19'!M285)</f>
        <v>4038.5584306292076</v>
      </c>
      <c r="I285" s="170">
        <f>('Eng19'!N285+'Eng19'!AN285+'Eng19'!BC285)+('Eng19'!BD285+'Eng19'!AO285+'Eng19'!O285)</f>
        <v>918.77349673824449</v>
      </c>
      <c r="J285" s="188">
        <f t="shared" si="101"/>
        <v>46606.584079683678</v>
      </c>
      <c r="L285" s="33">
        <f t="shared" si="102"/>
        <v>0.19141332567636826</v>
      </c>
      <c r="M285" s="33">
        <f t="shared" si="103"/>
        <v>0.59357015058843776</v>
      </c>
      <c r="N285" s="33">
        <f t="shared" si="104"/>
        <v>6.1176888281745355E-2</v>
      </c>
      <c r="O285" s="33">
        <f t="shared" si="105"/>
        <v>4.7474150291698651E-2</v>
      </c>
      <c r="P285" s="33">
        <f t="shared" si="106"/>
        <v>8.6652100993380027E-2</v>
      </c>
      <c r="Q285" s="33">
        <f t="shared" si="107"/>
        <v>1.9713384168370065E-2</v>
      </c>
      <c r="S285" s="174">
        <f t="shared" si="117"/>
        <v>-0.10907034377307173</v>
      </c>
      <c r="T285" s="174">
        <f t="shared" si="118"/>
        <v>6.0959581214303782E-2</v>
      </c>
      <c r="U285" s="174">
        <f t="shared" si="119"/>
        <v>-8.190854255840839E-3</v>
      </c>
      <c r="V285" s="174">
        <f t="shared" si="120"/>
        <v>1.2682478941341654E-2</v>
      </c>
      <c r="W285" s="174">
        <f t="shared" si="121"/>
        <v>2.6390984617894728E-2</v>
      </c>
      <c r="X285" s="174">
        <f t="shared" si="122"/>
        <v>1.7228153255372438E-2</v>
      </c>
      <c r="Z285" s="33">
        <f t="shared" si="108"/>
        <v>0.59357015058843776</v>
      </c>
      <c r="AA285" s="60" t="str">
        <f t="shared" si="109"/>
        <v>Lab</v>
      </c>
      <c r="AB285" s="33">
        <f t="shared" si="110"/>
        <v>0.4021568249120695</v>
      </c>
      <c r="AC285" s="33">
        <f t="shared" si="111"/>
        <v>0.19141332567636826</v>
      </c>
      <c r="AD285" s="60" t="str">
        <f t="shared" si="112"/>
        <v>Con</v>
      </c>
      <c r="AF285" s="20" t="s">
        <v>2</v>
      </c>
      <c r="AG285" s="151" t="str">
        <f t="shared" si="113"/>
        <v>Lab</v>
      </c>
      <c r="AH285" s="149" t="str">
        <f t="shared" si="114"/>
        <v>Hold</v>
      </c>
      <c r="AI285" s="149" t="str">
        <f t="shared" si="115"/>
        <v/>
      </c>
      <c r="AK285" s="33">
        <v>0.30048366944943999</v>
      </c>
      <c r="AL285" s="33">
        <v>0.53261056937413398</v>
      </c>
      <c r="AM285" s="33">
        <v>6.9367742537586194E-2</v>
      </c>
      <c r="AN285" s="33">
        <v>3.4791671350356997E-2</v>
      </c>
      <c r="AO285" s="33">
        <v>6.0261116375485299E-2</v>
      </c>
      <c r="AP285" s="86">
        <f t="shared" si="116"/>
        <v>2.4852309129976269E-3</v>
      </c>
    </row>
    <row r="286" spans="1:42" ht="19.95" customHeight="1">
      <c r="A286" s="132" t="s">
        <v>308</v>
      </c>
      <c r="B286" s="20" t="s">
        <v>309</v>
      </c>
      <c r="C286" s="20" t="s">
        <v>21</v>
      </c>
      <c r="D286" s="170">
        <f>('Eng19'!D286+'Eng19'!AD286+'Eng19'!AS286)+('Eng19'!E286+'Eng19'!AE286+'Eng19'!AT286)</f>
        <v>18560.808072124695</v>
      </c>
      <c r="E286" s="170">
        <f>('Eng19'!F286+'Eng19'!AF286+'Eng19'!AU286)+'Eng19'!G286+'Eng19'!AG286+'Eng19'!AV286</f>
        <v>18469.879329768421</v>
      </c>
      <c r="F286" s="170">
        <f>('Eng19'!H286+'Eng19'!AH286+'Eng19'!AW286)+('Eng19'!I286+'Eng19'!AI286+'Eng19'!AX286)</f>
        <v>6942.0002394290777</v>
      </c>
      <c r="G286" s="170">
        <f>('Eng19'!J286+'Eng19'!AJ286+'Eng19'!AY286)+('Eng19'!AZ286+'Eng19'!AK286+'Eng19'!K286)</f>
        <v>3222.5022545375323</v>
      </c>
      <c r="H286" s="170">
        <f>('Eng19'!L286+'Eng19'!AL286+'Eng19'!BA286)+('Eng19'!BB286+'Eng19'!AM286+'Eng19'!M286)</f>
        <v>2771.6136700306697</v>
      </c>
      <c r="I286" s="170">
        <f>('Eng19'!N286+'Eng19'!AN286+'Eng19'!BC286)+('Eng19'!BD286+'Eng19'!AO286+'Eng19'!O286)</f>
        <v>1445.534151748584</v>
      </c>
      <c r="J286" s="188">
        <f t="shared" si="101"/>
        <v>51412.337717638977</v>
      </c>
      <c r="L286" s="33">
        <f t="shared" si="102"/>
        <v>0.36101855889265849</v>
      </c>
      <c r="M286" s="33">
        <f t="shared" si="103"/>
        <v>0.35924994173979408</v>
      </c>
      <c r="N286" s="33">
        <f t="shared" si="104"/>
        <v>0.13502595967441017</v>
      </c>
      <c r="O286" s="33">
        <f t="shared" si="105"/>
        <v>6.2679551204922732E-2</v>
      </c>
      <c r="P286" s="33">
        <f t="shared" si="106"/>
        <v>5.3909504859565277E-2</v>
      </c>
      <c r="Q286" s="33">
        <f t="shared" si="107"/>
        <v>2.8116483628649276E-2</v>
      </c>
      <c r="S286" s="174">
        <f t="shared" si="117"/>
        <v>-0.22620905142465048</v>
      </c>
      <c r="T286" s="174">
        <f t="shared" si="118"/>
        <v>0.13259396610610208</v>
      </c>
      <c r="U286" s="174">
        <f t="shared" si="119"/>
        <v>-1.3086857580150824E-2</v>
      </c>
      <c r="V286" s="174">
        <f t="shared" si="120"/>
        <v>2.6268323161476231E-2</v>
      </c>
      <c r="W286" s="174">
        <f t="shared" si="121"/>
        <v>5.3909504859565277E-2</v>
      </c>
      <c r="X286" s="174">
        <f t="shared" si="122"/>
        <v>2.6524114877657719E-2</v>
      </c>
      <c r="Z286" s="33">
        <f t="shared" si="108"/>
        <v>0.36101855889265849</v>
      </c>
      <c r="AA286" s="60" t="str">
        <f t="shared" si="109"/>
        <v>Con</v>
      </c>
      <c r="AB286" s="33">
        <f t="shared" si="110"/>
        <v>1.7686171528644157E-3</v>
      </c>
      <c r="AC286" s="33">
        <f t="shared" si="111"/>
        <v>0.35924994173979408</v>
      </c>
      <c r="AD286" s="60" t="str">
        <f t="shared" si="112"/>
        <v>Lab</v>
      </c>
      <c r="AF286" s="20" t="s">
        <v>1</v>
      </c>
      <c r="AG286" s="151" t="str">
        <f t="shared" si="113"/>
        <v>Con</v>
      </c>
      <c r="AH286" s="149" t="str">
        <f t="shared" si="114"/>
        <v>Hold</v>
      </c>
      <c r="AI286" s="149" t="str">
        <f t="shared" si="115"/>
        <v/>
      </c>
      <c r="AK286" s="33">
        <v>0.58722761031730897</v>
      </c>
      <c r="AL286" s="33">
        <v>0.226655975633692</v>
      </c>
      <c r="AM286" s="33">
        <v>0.14811281725456099</v>
      </c>
      <c r="AN286" s="33">
        <v>3.64112280434465E-2</v>
      </c>
      <c r="AO286" s="33">
        <v>0</v>
      </c>
      <c r="AP286" s="86">
        <f t="shared" si="116"/>
        <v>1.5923687509915574E-3</v>
      </c>
    </row>
    <row r="287" spans="1:42" ht="19.95" customHeight="1">
      <c r="A287" s="132" t="s">
        <v>310</v>
      </c>
      <c r="B287" s="20" t="s">
        <v>309</v>
      </c>
      <c r="C287" s="20" t="s">
        <v>21</v>
      </c>
      <c r="D287" s="170">
        <f>('Eng19'!D287+'Eng19'!AD287+'Eng19'!AS287)+('Eng19'!E287+'Eng19'!AE287+'Eng19'!AT287)</f>
        <v>22049.166911106735</v>
      </c>
      <c r="E287" s="170">
        <f>('Eng19'!F287+'Eng19'!AF287+'Eng19'!AU287)+'Eng19'!G287+'Eng19'!AG287+'Eng19'!AV287</f>
        <v>15516.915192641576</v>
      </c>
      <c r="F287" s="170">
        <f>('Eng19'!H287+'Eng19'!AH287+'Eng19'!AW287)+('Eng19'!I287+'Eng19'!AI287+'Eng19'!AX287)</f>
        <v>12930.666289805109</v>
      </c>
      <c r="G287" s="170">
        <f>('Eng19'!J287+'Eng19'!AJ287+'Eng19'!AY287)+('Eng19'!AZ287+'Eng19'!AK287+'Eng19'!K287)</f>
        <v>4099.9300303206437</v>
      </c>
      <c r="H287" s="170">
        <f>('Eng19'!L287+'Eng19'!AL287+'Eng19'!BA287)+('Eng19'!BB287+'Eng19'!AM287+'Eng19'!M287)</f>
        <v>3351.6599552028506</v>
      </c>
      <c r="I287" s="170">
        <f>('Eng19'!N287+'Eng19'!AN287+'Eng19'!BC287)+('Eng19'!BD287+'Eng19'!AO287+'Eng19'!O287)</f>
        <v>2137.520769382998</v>
      </c>
      <c r="J287" s="188">
        <f t="shared" si="101"/>
        <v>60085.859148459916</v>
      </c>
      <c r="L287" s="33">
        <f t="shared" si="102"/>
        <v>0.36696099920328568</v>
      </c>
      <c r="M287" s="33">
        <f t="shared" si="103"/>
        <v>0.25824570726870094</v>
      </c>
      <c r="N287" s="33">
        <f t="shared" si="104"/>
        <v>0.21520315217355995</v>
      </c>
      <c r="O287" s="33">
        <f t="shared" si="105"/>
        <v>6.8234524535807195E-2</v>
      </c>
      <c r="P287" s="33">
        <f t="shared" si="106"/>
        <v>5.5781177180500685E-2</v>
      </c>
      <c r="Q287" s="33">
        <f t="shared" si="107"/>
        <v>3.5574439638145466E-2</v>
      </c>
      <c r="S287" s="174">
        <f t="shared" si="117"/>
        <v>-0.22993249929929133</v>
      </c>
      <c r="T287" s="174">
        <f t="shared" si="118"/>
        <v>0.13719746704587793</v>
      </c>
      <c r="U287" s="174">
        <f t="shared" si="119"/>
        <v>-1.7671472088278045E-2</v>
      </c>
      <c r="V287" s="174">
        <f t="shared" si="120"/>
        <v>2.7180327334150392E-2</v>
      </c>
      <c r="W287" s="174">
        <f t="shared" si="121"/>
        <v>5.5781177180500685E-2</v>
      </c>
      <c r="X287" s="174">
        <f t="shared" si="122"/>
        <v>2.7444999827040323E-2</v>
      </c>
      <c r="Z287" s="33">
        <f t="shared" si="108"/>
        <v>0.36696099920328568</v>
      </c>
      <c r="AA287" s="60" t="str">
        <f t="shared" si="109"/>
        <v>Con</v>
      </c>
      <c r="AB287" s="33">
        <f t="shared" si="110"/>
        <v>0.10871529193458473</v>
      </c>
      <c r="AC287" s="33">
        <f t="shared" si="111"/>
        <v>0.25824570726870094</v>
      </c>
      <c r="AD287" s="60" t="str">
        <f t="shared" si="112"/>
        <v>Lab</v>
      </c>
      <c r="AF287" s="20" t="s">
        <v>1</v>
      </c>
      <c r="AG287" s="151" t="str">
        <f t="shared" si="113"/>
        <v>Con</v>
      </c>
      <c r="AH287" s="149" t="str">
        <f t="shared" si="114"/>
        <v>Hold</v>
      </c>
      <c r="AI287" s="149" t="str">
        <f t="shared" si="115"/>
        <v/>
      </c>
      <c r="AK287" s="33">
        <v>0.596893498502577</v>
      </c>
      <c r="AL287" s="33">
        <v>0.121048240222823</v>
      </c>
      <c r="AM287" s="33">
        <v>0.232874624261838</v>
      </c>
      <c r="AN287" s="33">
        <v>4.1054197201656803E-2</v>
      </c>
      <c r="AO287" s="33">
        <v>0</v>
      </c>
      <c r="AP287" s="86">
        <f t="shared" si="116"/>
        <v>8.1294398111051436E-3</v>
      </c>
    </row>
    <row r="288" spans="1:42" ht="19.95" customHeight="1">
      <c r="A288" s="132" t="s">
        <v>311</v>
      </c>
      <c r="B288" s="20" t="s">
        <v>309</v>
      </c>
      <c r="C288" s="20" t="s">
        <v>21</v>
      </c>
      <c r="D288" s="170">
        <f>('Eng19'!D288+'Eng19'!AD288+'Eng19'!AS288)+('Eng19'!E288+'Eng19'!AE288+'Eng19'!AT288)</f>
        <v>17520.084707883565</v>
      </c>
      <c r="E288" s="170">
        <f>('Eng19'!F288+'Eng19'!AF288+'Eng19'!AU288)+'Eng19'!G288+'Eng19'!AG288+'Eng19'!AV288</f>
        <v>19323.562478582615</v>
      </c>
      <c r="F288" s="170">
        <f>('Eng19'!H288+'Eng19'!AH288+'Eng19'!AW288)+('Eng19'!I288+'Eng19'!AI288+'Eng19'!AX288)</f>
        <v>3990.3005852860733</v>
      </c>
      <c r="G288" s="170">
        <f>('Eng19'!J288+'Eng19'!AJ288+'Eng19'!AY288)+('Eng19'!AZ288+'Eng19'!AK288+'Eng19'!K288)</f>
        <v>3365.7558618500793</v>
      </c>
      <c r="H288" s="170">
        <f>('Eng19'!L288+'Eng19'!AL288+'Eng19'!BA288)+('Eng19'!BB288+'Eng19'!AM288+'Eng19'!M288)</f>
        <v>2560.2559258793699</v>
      </c>
      <c r="I288" s="170">
        <f>('Eng19'!N288+'Eng19'!AN288+'Eng19'!BC288)+('Eng19'!BD288+'Eng19'!AO288+'Eng19'!O288)</f>
        <v>1953.6002713219345</v>
      </c>
      <c r="J288" s="188">
        <f t="shared" si="101"/>
        <v>48713.559830803635</v>
      </c>
      <c r="L288" s="33">
        <f t="shared" si="102"/>
        <v>0.3596551918754432</v>
      </c>
      <c r="M288" s="33">
        <f t="shared" si="103"/>
        <v>0.39667728135038721</v>
      </c>
      <c r="N288" s="33">
        <f t="shared" si="104"/>
        <v>8.1913549310408604E-2</v>
      </c>
      <c r="O288" s="33">
        <f t="shared" si="105"/>
        <v>6.9092792100194048E-2</v>
      </c>
      <c r="P288" s="33">
        <f t="shared" si="106"/>
        <v>5.2557356406961089E-2</v>
      </c>
      <c r="Q288" s="33">
        <f t="shared" si="107"/>
        <v>4.0103828956605851E-2</v>
      </c>
      <c r="S288" s="174">
        <f t="shared" si="117"/>
        <v>-0.22535478520450475</v>
      </c>
      <c r="T288" s="174">
        <f t="shared" si="118"/>
        <v>0.12926826822477222</v>
      </c>
      <c r="U288" s="174">
        <f t="shared" si="119"/>
        <v>-7.9391470817526955E-3</v>
      </c>
      <c r="V288" s="174">
        <f t="shared" si="120"/>
        <v>2.5609465829956948E-2</v>
      </c>
      <c r="W288" s="174">
        <f t="shared" si="121"/>
        <v>5.2557356406961089E-2</v>
      </c>
      <c r="X288" s="174">
        <f t="shared" si="122"/>
        <v>2.5858841824567151E-2</v>
      </c>
      <c r="Z288" s="33">
        <f t="shared" si="108"/>
        <v>0.39667728135038721</v>
      </c>
      <c r="AA288" s="60" t="str">
        <f t="shared" si="109"/>
        <v>Lab</v>
      </c>
      <c r="AB288" s="33">
        <f t="shared" si="110"/>
        <v>3.7022089474944009E-2</v>
      </c>
      <c r="AC288" s="33">
        <f t="shared" si="111"/>
        <v>0.3596551918754432</v>
      </c>
      <c r="AD288" s="60" t="str">
        <f t="shared" si="112"/>
        <v>Con</v>
      </c>
      <c r="AF288" s="20" t="s">
        <v>1</v>
      </c>
      <c r="AG288" s="151" t="str">
        <f t="shared" si="113"/>
        <v>Lab</v>
      </c>
      <c r="AH288" s="149" t="str">
        <f t="shared" si="114"/>
        <v>Gain from</v>
      </c>
      <c r="AI288" s="149" t="str">
        <f t="shared" si="115"/>
        <v>Con</v>
      </c>
      <c r="AK288" s="33">
        <v>0.58500997707994795</v>
      </c>
      <c r="AL288" s="33">
        <v>0.26740901312561499</v>
      </c>
      <c r="AM288" s="33">
        <v>8.9852696392161299E-2</v>
      </c>
      <c r="AN288" s="33">
        <v>4.3483326270237099E-2</v>
      </c>
      <c r="AO288" s="33">
        <v>0</v>
      </c>
      <c r="AP288" s="86">
        <f t="shared" si="116"/>
        <v>1.42449871320387E-2</v>
      </c>
    </row>
    <row r="289" spans="1:42" ht="19.95" customHeight="1">
      <c r="A289" s="132" t="s">
        <v>312</v>
      </c>
      <c r="B289" s="20" t="s">
        <v>309</v>
      </c>
      <c r="C289" s="20" t="s">
        <v>21</v>
      </c>
      <c r="D289" s="170">
        <f>('Eng19'!D289+'Eng19'!AD289+'Eng19'!AS289)+('Eng19'!E289+'Eng19'!AE289+'Eng19'!AT289)</f>
        <v>17433.204076203729</v>
      </c>
      <c r="E289" s="170">
        <f>('Eng19'!F289+'Eng19'!AF289+'Eng19'!AU289)+'Eng19'!G289+'Eng19'!AG289+'Eng19'!AV289</f>
        <v>21385.053299837935</v>
      </c>
      <c r="F289" s="170">
        <f>('Eng19'!H289+'Eng19'!AH289+'Eng19'!AW289)+('Eng19'!I289+'Eng19'!AI289+'Eng19'!AX289)</f>
        <v>7125.27643032573</v>
      </c>
      <c r="G289" s="170">
        <f>('Eng19'!J289+'Eng19'!AJ289+'Eng19'!AY289)+('Eng19'!AZ289+'Eng19'!AK289+'Eng19'!K289)</f>
        <v>2762.8940171262057</v>
      </c>
      <c r="H289" s="170">
        <f>('Eng19'!L289+'Eng19'!AL289+'Eng19'!BA289)+('Eng19'!BB289+'Eng19'!AM289+'Eng19'!M289)</f>
        <v>2880.8748501861528</v>
      </c>
      <c r="I289" s="170">
        <f>('Eng19'!N289+'Eng19'!AN289+'Eng19'!BC289)+('Eng19'!BD289+'Eng19'!AO289+'Eng19'!O289)</f>
        <v>1468.8768688957095</v>
      </c>
      <c r="J289" s="188">
        <f t="shared" si="101"/>
        <v>53056.179542575461</v>
      </c>
      <c r="L289" s="33">
        <f t="shared" si="102"/>
        <v>0.32858008674021244</v>
      </c>
      <c r="M289" s="33">
        <f t="shared" si="103"/>
        <v>0.40306432698715683</v>
      </c>
      <c r="N289" s="33">
        <f t="shared" si="104"/>
        <v>0.13429682445582009</v>
      </c>
      <c r="O289" s="33">
        <f t="shared" si="105"/>
        <v>5.2074876874786916E-2</v>
      </c>
      <c r="P289" s="33">
        <f t="shared" si="106"/>
        <v>5.4298573229803818E-2</v>
      </c>
      <c r="Q289" s="33">
        <f t="shared" si="107"/>
        <v>2.7685311712219961E-2</v>
      </c>
      <c r="S289" s="174">
        <f t="shared" si="117"/>
        <v>-0.20560594234237251</v>
      </c>
      <c r="T289" s="174">
        <f t="shared" si="118"/>
        <v>0.12124057541221783</v>
      </c>
      <c r="U289" s="174">
        <f t="shared" si="119"/>
        <v>-1.3427937776567922E-2</v>
      </c>
      <c r="V289" s="174">
        <f t="shared" si="120"/>
        <v>2.3950979748725815E-2</v>
      </c>
      <c r="W289" s="174">
        <f t="shared" si="121"/>
        <v>4.9300651008221966E-2</v>
      </c>
      <c r="X289" s="174">
        <f t="shared" si="122"/>
        <v>2.4541673949774766E-2</v>
      </c>
      <c r="Z289" s="33">
        <f t="shared" si="108"/>
        <v>0.40306432698715683</v>
      </c>
      <c r="AA289" s="60" t="str">
        <f t="shared" si="109"/>
        <v>Lab</v>
      </c>
      <c r="AB289" s="33">
        <f t="shared" si="110"/>
        <v>7.4484240246944389E-2</v>
      </c>
      <c r="AC289" s="33">
        <f t="shared" si="111"/>
        <v>0.32858008674021244</v>
      </c>
      <c r="AD289" s="60" t="str">
        <f t="shared" si="112"/>
        <v>Con</v>
      </c>
      <c r="AF289" s="20" t="s">
        <v>1</v>
      </c>
      <c r="AG289" s="151" t="str">
        <f t="shared" si="113"/>
        <v>Lab</v>
      </c>
      <c r="AH289" s="149" t="str">
        <f t="shared" si="114"/>
        <v>Gain from</v>
      </c>
      <c r="AI289" s="149" t="str">
        <f t="shared" si="115"/>
        <v>Con</v>
      </c>
      <c r="AK289" s="33">
        <v>0.53418602908258495</v>
      </c>
      <c r="AL289" s="33">
        <v>0.281823751574939</v>
      </c>
      <c r="AM289" s="33">
        <v>0.14772476223238801</v>
      </c>
      <c r="AN289" s="33">
        <v>2.8123897126061101E-2</v>
      </c>
      <c r="AO289" s="33">
        <v>4.9979222215818502E-3</v>
      </c>
      <c r="AP289" s="86">
        <f t="shared" si="116"/>
        <v>3.143637762445195E-3</v>
      </c>
    </row>
    <row r="290" spans="1:42" ht="19.95" customHeight="1">
      <c r="A290" s="132" t="s">
        <v>313</v>
      </c>
      <c r="B290" s="20" t="s">
        <v>309</v>
      </c>
      <c r="C290" s="20" t="s">
        <v>21</v>
      </c>
      <c r="D290" s="170">
        <f>('Eng19'!D290+'Eng19'!AD290+'Eng19'!AS290)+('Eng19'!E290+'Eng19'!AE290+'Eng19'!AT290)</f>
        <v>15898.399352425495</v>
      </c>
      <c r="E290" s="170">
        <f>('Eng19'!F290+'Eng19'!AF290+'Eng19'!AU290)+'Eng19'!G290+'Eng19'!AG290+'Eng19'!AV290</f>
        <v>17261.410145285983</v>
      </c>
      <c r="F290" s="170">
        <f>('Eng19'!H290+'Eng19'!AH290+'Eng19'!AW290)+('Eng19'!I290+'Eng19'!AI290+'Eng19'!AX290)</f>
        <v>9038.3047031707119</v>
      </c>
      <c r="G290" s="170">
        <f>('Eng19'!J290+'Eng19'!AJ290+'Eng19'!AY290)+('Eng19'!AZ290+'Eng19'!AK290+'Eng19'!K290)</f>
        <v>2752.885442713774</v>
      </c>
      <c r="H290" s="170">
        <f>('Eng19'!L290+'Eng19'!AL290+'Eng19'!BA290)+('Eng19'!BB290+'Eng19'!AM290+'Eng19'!M290)</f>
        <v>2437.6457537687852</v>
      </c>
      <c r="I290" s="170">
        <f>('Eng19'!N290+'Eng19'!AN290+'Eng19'!BC290)+('Eng19'!BD290+'Eng19'!AO290+'Eng19'!O290)</f>
        <v>1199.3505815426768</v>
      </c>
      <c r="J290" s="188">
        <f t="shared" si="101"/>
        <v>48587.99597890742</v>
      </c>
      <c r="L290" s="33">
        <f t="shared" si="102"/>
        <v>0.32720837795671104</v>
      </c>
      <c r="M290" s="33">
        <f t="shared" si="103"/>
        <v>0.35526079636582153</v>
      </c>
      <c r="N290" s="33">
        <f t="shared" si="104"/>
        <v>0.1860192938826771</v>
      </c>
      <c r="O290" s="33">
        <f t="shared" si="105"/>
        <v>5.6657727639329511E-2</v>
      </c>
      <c r="P290" s="33">
        <f t="shared" si="106"/>
        <v>5.0169711770516198E-2</v>
      </c>
      <c r="Q290" s="33">
        <f t="shared" si="107"/>
        <v>2.4684092384944789E-2</v>
      </c>
      <c r="S290" s="174">
        <f t="shared" si="117"/>
        <v>-0.20502407694168895</v>
      </c>
      <c r="T290" s="174">
        <f t="shared" si="118"/>
        <v>0.12339569950385954</v>
      </c>
      <c r="U290" s="174">
        <f t="shared" si="119"/>
        <v>-1.7671472088277906E-2</v>
      </c>
      <c r="V290" s="174">
        <f t="shared" si="120"/>
        <v>2.4446045370646714E-2</v>
      </c>
      <c r="W290" s="174">
        <f t="shared" si="121"/>
        <v>5.0169711770516198E-2</v>
      </c>
      <c r="X290" s="174">
        <f t="shared" si="122"/>
        <v>2.4684092384944789E-2</v>
      </c>
      <c r="Z290" s="33">
        <f t="shared" si="108"/>
        <v>0.35526079636582153</v>
      </c>
      <c r="AA290" s="60" t="str">
        <f t="shared" si="109"/>
        <v>Lab</v>
      </c>
      <c r="AB290" s="33">
        <f t="shared" si="110"/>
        <v>2.8052418409110491E-2</v>
      </c>
      <c r="AC290" s="33">
        <f t="shared" si="111"/>
        <v>0.32720837795671104</v>
      </c>
      <c r="AD290" s="60" t="str">
        <f t="shared" si="112"/>
        <v>Con</v>
      </c>
      <c r="AF290" s="20" t="s">
        <v>1</v>
      </c>
      <c r="AG290" s="151" t="str">
        <f t="shared" si="113"/>
        <v>Lab</v>
      </c>
      <c r="AH290" s="149" t="str">
        <f t="shared" si="114"/>
        <v>Gain from</v>
      </c>
      <c r="AI290" s="149" t="str">
        <f t="shared" si="115"/>
        <v>Con</v>
      </c>
      <c r="AK290" s="33">
        <v>0.53223245489839999</v>
      </c>
      <c r="AL290" s="33">
        <v>0.23186509686196199</v>
      </c>
      <c r="AM290" s="33">
        <v>0.20369076597095501</v>
      </c>
      <c r="AN290" s="33">
        <v>3.2211682268682797E-2</v>
      </c>
      <c r="AO290" s="33">
        <v>0</v>
      </c>
      <c r="AP290" s="86">
        <f t="shared" si="116"/>
        <v>0</v>
      </c>
    </row>
    <row r="291" spans="1:42" ht="19.95" customHeight="1">
      <c r="A291" s="132" t="s">
        <v>314</v>
      </c>
      <c r="B291" s="20" t="s">
        <v>309</v>
      </c>
      <c r="C291" s="20" t="s">
        <v>21</v>
      </c>
      <c r="D291" s="170">
        <f>('Eng19'!D291+'Eng19'!AD291+'Eng19'!AS291)+('Eng19'!E291+'Eng19'!AE291+'Eng19'!AT291)</f>
        <v>17304.374473987013</v>
      </c>
      <c r="E291" s="170">
        <f>('Eng19'!F291+'Eng19'!AF291+'Eng19'!AU291)+'Eng19'!G291+'Eng19'!AG291+'Eng19'!AV291</f>
        <v>20188.748390153734</v>
      </c>
      <c r="F291" s="170">
        <f>('Eng19'!H291+'Eng19'!AH291+'Eng19'!AW291)+('Eng19'!I291+'Eng19'!AI291+'Eng19'!AX291)</f>
        <v>5983.4778376312088</v>
      </c>
      <c r="G291" s="170">
        <f>('Eng19'!J291+'Eng19'!AJ291+'Eng19'!AY291)+('Eng19'!AZ291+'Eng19'!AK291+'Eng19'!K291)</f>
        <v>3275.2702369663893</v>
      </c>
      <c r="H291" s="170">
        <f>('Eng19'!L291+'Eng19'!AL291+'Eng19'!BA291)+('Eng19'!BB291+'Eng19'!AM291+'Eng19'!M291)</f>
        <v>2573.3268703903018</v>
      </c>
      <c r="I291" s="170">
        <f>('Eng19'!N291+'Eng19'!AN291+'Eng19'!BC291)+('Eng19'!BD291+'Eng19'!AO291+'Eng19'!O291)</f>
        <v>1883.9041627488587</v>
      </c>
      <c r="J291" s="188">
        <f t="shared" si="101"/>
        <v>51209.101971877506</v>
      </c>
      <c r="L291" s="33">
        <f t="shared" si="102"/>
        <v>0.33791599164324448</v>
      </c>
      <c r="M291" s="33">
        <f t="shared" si="103"/>
        <v>0.39424140656168477</v>
      </c>
      <c r="N291" s="33">
        <f t="shared" si="104"/>
        <v>0.11684402981558151</v>
      </c>
      <c r="O291" s="33">
        <f t="shared" si="105"/>
        <v>6.3958751683735229E-2</v>
      </c>
      <c r="P291" s="33">
        <f t="shared" si="106"/>
        <v>5.0251357108419811E-2</v>
      </c>
      <c r="Q291" s="33">
        <f t="shared" si="107"/>
        <v>3.6788463187334197E-2</v>
      </c>
      <c r="S291" s="174">
        <f t="shared" si="117"/>
        <v>-0.21173331411354457</v>
      </c>
      <c r="T291" s="174">
        <f t="shared" si="118"/>
        <v>0.12359651157206275</v>
      </c>
      <c r="U291" s="174">
        <f t="shared" si="119"/>
        <v>-1.1324645875315481E-2</v>
      </c>
      <c r="V291" s="174">
        <f t="shared" si="120"/>
        <v>2.4485828450203327E-2</v>
      </c>
      <c r="W291" s="174">
        <f t="shared" si="121"/>
        <v>5.0251357108419811E-2</v>
      </c>
      <c r="X291" s="174">
        <f t="shared" si="122"/>
        <v>2.4724262858174195E-2</v>
      </c>
      <c r="Z291" s="33">
        <f t="shared" si="108"/>
        <v>0.39424140656168477</v>
      </c>
      <c r="AA291" s="60" t="str">
        <f t="shared" si="109"/>
        <v>Lab</v>
      </c>
      <c r="AB291" s="33">
        <f t="shared" si="110"/>
        <v>5.6325414918440286E-2</v>
      </c>
      <c r="AC291" s="33">
        <f t="shared" si="111"/>
        <v>0.33791599164324448</v>
      </c>
      <c r="AD291" s="60" t="str">
        <f t="shared" si="112"/>
        <v>Con</v>
      </c>
      <c r="AF291" s="20" t="s">
        <v>1</v>
      </c>
      <c r="AG291" s="151" t="str">
        <f t="shared" si="113"/>
        <v>Lab</v>
      </c>
      <c r="AH291" s="149" t="str">
        <f t="shared" si="114"/>
        <v>Gain from</v>
      </c>
      <c r="AI291" s="149" t="str">
        <f t="shared" si="115"/>
        <v>Con</v>
      </c>
      <c r="AK291" s="33">
        <v>0.54964930575678905</v>
      </c>
      <c r="AL291" s="33">
        <v>0.27064489498962202</v>
      </c>
      <c r="AM291" s="33">
        <v>0.12816867569089699</v>
      </c>
      <c r="AN291" s="33">
        <v>3.9472923233531902E-2</v>
      </c>
      <c r="AO291" s="33">
        <v>0</v>
      </c>
      <c r="AP291" s="86">
        <f t="shared" si="116"/>
        <v>1.2064200329160002E-2</v>
      </c>
    </row>
    <row r="292" spans="1:42" ht="19.95" customHeight="1">
      <c r="A292" s="132" t="s">
        <v>315</v>
      </c>
      <c r="B292" s="20" t="s">
        <v>309</v>
      </c>
      <c r="C292" s="20" t="s">
        <v>21</v>
      </c>
      <c r="D292" s="170">
        <f>('Eng19'!D292+'Eng19'!AD292+'Eng19'!AS292)+('Eng19'!E292+'Eng19'!AE292+'Eng19'!AT292)</f>
        <v>18358.166022123587</v>
      </c>
      <c r="E292" s="170">
        <f>('Eng19'!F292+'Eng19'!AF292+'Eng19'!AU292)+'Eng19'!G292+'Eng19'!AG292+'Eng19'!AV292</f>
        <v>11800.526023575208</v>
      </c>
      <c r="F292" s="170">
        <f>('Eng19'!H292+'Eng19'!AH292+'Eng19'!AW292)+('Eng19'!I292+'Eng19'!AI292+'Eng19'!AX292)</f>
        <v>0</v>
      </c>
      <c r="G292" s="170">
        <f>('Eng19'!J292+'Eng19'!AJ292+'Eng19'!AY292)+('Eng19'!AZ292+'Eng19'!AK292+'Eng19'!K292)</f>
        <v>3149.9468323640235</v>
      </c>
      <c r="H292" s="170">
        <f>('Eng19'!L292+'Eng19'!AL292+'Eng19'!BA292)+('Eng19'!BB292+'Eng19'!AM292+'Eng19'!M292)</f>
        <v>2591.4319708609278</v>
      </c>
      <c r="I292" s="170">
        <f>('Eng19'!N292+'Eng19'!AN292+'Eng19'!BC292)+('Eng19'!BD292+'Eng19'!AO292+'Eng19'!O292)</f>
        <v>16828.726849180963</v>
      </c>
      <c r="J292" s="188">
        <f t="shared" si="101"/>
        <v>52728.79769810471</v>
      </c>
      <c r="L292" s="33">
        <f t="shared" si="102"/>
        <v>0.34816204471856288</v>
      </c>
      <c r="M292" s="33">
        <f t="shared" si="103"/>
        <v>0.22379660714318483</v>
      </c>
      <c r="N292" s="33">
        <f t="shared" si="104"/>
        <v>0</v>
      </c>
      <c r="O292" s="33">
        <f t="shared" si="105"/>
        <v>5.9738643205916403E-2</v>
      </c>
      <c r="P292" s="33">
        <f t="shared" si="106"/>
        <v>4.9146426317133236E-2</v>
      </c>
      <c r="Q292" s="33">
        <f t="shared" si="107"/>
        <v>0.31915627861520263</v>
      </c>
      <c r="S292" s="174">
        <f t="shared" si="117"/>
        <v>-0.21815334402592207</v>
      </c>
      <c r="T292" s="174">
        <f t="shared" si="118"/>
        <v>0.12087886175741383</v>
      </c>
      <c r="U292" s="174">
        <f t="shared" si="119"/>
        <v>0</v>
      </c>
      <c r="V292" s="174">
        <f t="shared" si="120"/>
        <v>2.3947432128957301E-2</v>
      </c>
      <c r="W292" s="174">
        <f t="shared" si="121"/>
        <v>4.9146426317133236E-2</v>
      </c>
      <c r="X292" s="174">
        <f t="shared" si="122"/>
        <v>2.4180623822417757E-2</v>
      </c>
      <c r="Z292" s="33">
        <f t="shared" si="108"/>
        <v>0.34816204471856288</v>
      </c>
      <c r="AA292" s="60" t="str">
        <f t="shared" si="109"/>
        <v>Con</v>
      </c>
      <c r="AB292" s="33">
        <f t="shared" si="110"/>
        <v>2.9005766103360253E-2</v>
      </c>
      <c r="AC292" s="33">
        <f t="shared" si="111"/>
        <v>0.31915627861520263</v>
      </c>
      <c r="AD292" s="60" t="str">
        <f t="shared" si="112"/>
        <v>Oth</v>
      </c>
      <c r="AF292" s="20" t="s">
        <v>1</v>
      </c>
      <c r="AG292" s="151" t="str">
        <f t="shared" si="113"/>
        <v>Con</v>
      </c>
      <c r="AH292" s="149" t="str">
        <f t="shared" si="114"/>
        <v>Hold</v>
      </c>
      <c r="AI292" s="149" t="str">
        <f t="shared" si="115"/>
        <v/>
      </c>
      <c r="AK292" s="33">
        <v>0.56631538874448495</v>
      </c>
      <c r="AL292" s="33">
        <v>0.102917745385771</v>
      </c>
      <c r="AM292" s="33">
        <v>0</v>
      </c>
      <c r="AN292" s="33">
        <v>3.5791211076959102E-2</v>
      </c>
      <c r="AO292" s="33">
        <v>0</v>
      </c>
      <c r="AP292" s="86">
        <f t="shared" si="116"/>
        <v>0.29497565479278487</v>
      </c>
    </row>
    <row r="293" spans="1:42" ht="19.95" customHeight="1">
      <c r="A293" s="132" t="s">
        <v>316</v>
      </c>
      <c r="B293" s="20" t="s">
        <v>309</v>
      </c>
      <c r="C293" s="20" t="s">
        <v>21</v>
      </c>
      <c r="D293" s="170">
        <f>('Eng19'!D293+'Eng19'!AD293+'Eng19'!AS293)+('Eng19'!E293+'Eng19'!AE293+'Eng19'!AT293)</f>
        <v>19837.762133706012</v>
      </c>
      <c r="E293" s="170">
        <f>('Eng19'!F293+'Eng19'!AF293+'Eng19'!AU293)+'Eng19'!G293+'Eng19'!AG293+'Eng19'!AV293</f>
        <v>16890.857629561135</v>
      </c>
      <c r="F293" s="170">
        <f>('Eng19'!H293+'Eng19'!AH293+'Eng19'!AW293)+('Eng19'!I293+'Eng19'!AI293+'Eng19'!AX293)</f>
        <v>5559.7501891530756</v>
      </c>
      <c r="G293" s="170">
        <f>('Eng19'!J293+'Eng19'!AJ293+'Eng19'!AY293)+('Eng19'!AZ293+'Eng19'!AK293+'Eng19'!K293)</f>
        <v>3433.063136039545</v>
      </c>
      <c r="H293" s="170">
        <f>('Eng19'!L293+'Eng19'!AL293+'Eng19'!BA293)+('Eng19'!BB293+'Eng19'!AM293+'Eng19'!M293)</f>
        <v>2921.6869554842924</v>
      </c>
      <c r="I293" s="170">
        <f>('Eng19'!N293+'Eng19'!AN293+'Eng19'!BC293)+('Eng19'!BD293+'Eng19'!AO293+'Eng19'!O293)</f>
        <v>1498.3941102413753</v>
      </c>
      <c r="J293" s="188">
        <f t="shared" si="101"/>
        <v>50141.514154185432</v>
      </c>
      <c r="L293" s="33">
        <f t="shared" si="102"/>
        <v>0.39563548226136097</v>
      </c>
      <c r="M293" s="33">
        <f t="shared" si="103"/>
        <v>0.3368637328665755</v>
      </c>
      <c r="N293" s="33">
        <f t="shared" si="104"/>
        <v>0.11088117865880183</v>
      </c>
      <c r="O293" s="33">
        <f t="shared" si="105"/>
        <v>6.8467480369317463E-2</v>
      </c>
      <c r="P293" s="33">
        <f t="shared" si="106"/>
        <v>5.8268821848899276E-2</v>
      </c>
      <c r="Q293" s="33">
        <f t="shared" si="107"/>
        <v>2.9883303995045008E-2</v>
      </c>
      <c r="S293" s="174">
        <f t="shared" si="117"/>
        <v>-0.24789951914601299</v>
      </c>
      <c r="T293" s="174">
        <f t="shared" si="118"/>
        <v>0.1433159924099105</v>
      </c>
      <c r="U293" s="174">
        <f t="shared" si="119"/>
        <v>-1.0746720089426176E-2</v>
      </c>
      <c r="V293" s="174">
        <f t="shared" si="120"/>
        <v>2.8392474509878363E-2</v>
      </c>
      <c r="W293" s="174">
        <f t="shared" si="121"/>
        <v>5.8268821848899276E-2</v>
      </c>
      <c r="X293" s="174">
        <f t="shared" si="122"/>
        <v>2.8668950466751098E-2</v>
      </c>
      <c r="Z293" s="33">
        <f t="shared" si="108"/>
        <v>0.39563548226136097</v>
      </c>
      <c r="AA293" s="60" t="str">
        <f t="shared" si="109"/>
        <v>Con</v>
      </c>
      <c r="AB293" s="33">
        <f t="shared" si="110"/>
        <v>5.8771749394785466E-2</v>
      </c>
      <c r="AC293" s="33">
        <f t="shared" si="111"/>
        <v>0.3368637328665755</v>
      </c>
      <c r="AD293" s="60" t="str">
        <f t="shared" si="112"/>
        <v>Lab</v>
      </c>
      <c r="AF293" s="20" t="s">
        <v>1</v>
      </c>
      <c r="AG293" s="151" t="str">
        <f t="shared" si="113"/>
        <v>Con</v>
      </c>
      <c r="AH293" s="149" t="str">
        <f t="shared" si="114"/>
        <v>Hold</v>
      </c>
      <c r="AI293" s="149" t="str">
        <f t="shared" si="115"/>
        <v/>
      </c>
      <c r="AK293" s="33">
        <v>0.64353500140737396</v>
      </c>
      <c r="AL293" s="33">
        <v>0.19354774045666501</v>
      </c>
      <c r="AM293" s="33">
        <v>0.12162789874822801</v>
      </c>
      <c r="AN293" s="33">
        <v>4.00750058594391E-2</v>
      </c>
      <c r="AO293" s="33">
        <v>0</v>
      </c>
      <c r="AP293" s="86">
        <f t="shared" si="116"/>
        <v>1.21435352829391E-3</v>
      </c>
    </row>
    <row r="294" spans="1:42" ht="19.95" customHeight="1">
      <c r="A294" s="132" t="s">
        <v>317</v>
      </c>
      <c r="B294" s="20" t="s">
        <v>309</v>
      </c>
      <c r="C294" s="20" t="s">
        <v>21</v>
      </c>
      <c r="D294" s="170">
        <f>('Eng19'!D294+'Eng19'!AD294+'Eng19'!AS294)+('Eng19'!E294+'Eng19'!AE294+'Eng19'!AT294)</f>
        <v>17074.744090831933</v>
      </c>
      <c r="E294" s="170">
        <f>('Eng19'!F294+'Eng19'!AF294+'Eng19'!AU294)+'Eng19'!G294+'Eng19'!AG294+'Eng19'!AV294</f>
        <v>16481.19980001045</v>
      </c>
      <c r="F294" s="170">
        <f>('Eng19'!H294+'Eng19'!AH294+'Eng19'!AW294)+('Eng19'!I294+'Eng19'!AI294+'Eng19'!AX294)</f>
        <v>10994.213164081513</v>
      </c>
      <c r="G294" s="170">
        <f>('Eng19'!J294+'Eng19'!AJ294+'Eng19'!AY294)+('Eng19'!AZ294+'Eng19'!AK294+'Eng19'!K294)</f>
        <v>2458.9792964485264</v>
      </c>
      <c r="H294" s="170">
        <f>('Eng19'!L294+'Eng19'!AL294+'Eng19'!BA294)+('Eng19'!BB294+'Eng19'!AM294+'Eng19'!M294)</f>
        <v>2849.5036602218065</v>
      </c>
      <c r="I294" s="170">
        <f>('Eng19'!N294+'Eng19'!AN294+'Eng19'!BC294)+('Eng19'!BD294+'Eng19'!AO294+'Eng19'!O294)</f>
        <v>1299.4251419867087</v>
      </c>
      <c r="J294" s="188">
        <f t="shared" si="101"/>
        <v>51158.065153580937</v>
      </c>
      <c r="L294" s="33">
        <f t="shared" si="102"/>
        <v>0.33376446195867798</v>
      </c>
      <c r="M294" s="33">
        <f t="shared" si="103"/>
        <v>0.32216229739206248</v>
      </c>
      <c r="N294" s="33">
        <f t="shared" si="104"/>
        <v>0.21490674307317789</v>
      </c>
      <c r="O294" s="33">
        <f t="shared" si="105"/>
        <v>4.8066307610861704E-2</v>
      </c>
      <c r="P294" s="33">
        <f t="shared" si="106"/>
        <v>5.569998888088027E-2</v>
      </c>
      <c r="Q294" s="33">
        <f t="shared" si="107"/>
        <v>2.5400201084339723E-2</v>
      </c>
      <c r="S294" s="174">
        <f t="shared" si="117"/>
        <v>-0.20889682067728804</v>
      </c>
      <c r="T294" s="174">
        <f t="shared" si="118"/>
        <v>0.12581923039162948</v>
      </c>
      <c r="U294" s="174">
        <f t="shared" si="119"/>
        <v>-1.8227574754596104E-2</v>
      </c>
      <c r="V294" s="174">
        <f t="shared" si="120"/>
        <v>2.4832015101773203E-2</v>
      </c>
      <c r="W294" s="174">
        <f t="shared" si="121"/>
        <v>5.1072948854141993E-2</v>
      </c>
      <c r="X294" s="174">
        <f t="shared" si="122"/>
        <v>2.5400201084339723E-2</v>
      </c>
      <c r="Z294" s="33">
        <f t="shared" si="108"/>
        <v>0.33376446195867798</v>
      </c>
      <c r="AA294" s="60" t="str">
        <f t="shared" si="109"/>
        <v>Con</v>
      </c>
      <c r="AB294" s="33">
        <f t="shared" si="110"/>
        <v>1.1602164566615503E-2</v>
      </c>
      <c r="AC294" s="33">
        <f t="shared" si="111"/>
        <v>0.32216229739206248</v>
      </c>
      <c r="AD294" s="60" t="str">
        <f t="shared" si="112"/>
        <v>Lab</v>
      </c>
      <c r="AF294" s="20" t="s">
        <v>1</v>
      </c>
      <c r="AG294" s="151" t="str">
        <f t="shared" si="113"/>
        <v>Con</v>
      </c>
      <c r="AH294" s="149" t="str">
        <f t="shared" si="114"/>
        <v>Hold</v>
      </c>
      <c r="AI294" s="149" t="str">
        <f t="shared" si="115"/>
        <v/>
      </c>
      <c r="AK294" s="33">
        <v>0.54266128263596602</v>
      </c>
      <c r="AL294" s="33">
        <v>0.196343067000433</v>
      </c>
      <c r="AM294" s="33">
        <v>0.233134317827774</v>
      </c>
      <c r="AN294" s="33">
        <v>2.3234292509088501E-2</v>
      </c>
      <c r="AO294" s="33">
        <v>4.6270400267382798E-3</v>
      </c>
      <c r="AP294" s="86">
        <f t="shared" si="116"/>
        <v>0</v>
      </c>
    </row>
    <row r="295" spans="1:42" ht="19.95" customHeight="1">
      <c r="A295" s="132" t="s">
        <v>318</v>
      </c>
      <c r="B295" s="20" t="s">
        <v>309</v>
      </c>
      <c r="C295" s="20" t="s">
        <v>21</v>
      </c>
      <c r="D295" s="170">
        <f>('Eng19'!D295+'Eng19'!AD295+'Eng19'!AS295)+('Eng19'!E295+'Eng19'!AE295+'Eng19'!AT295)</f>
        <v>20481.360951339979</v>
      </c>
      <c r="E295" s="170">
        <f>('Eng19'!F295+'Eng19'!AF295+'Eng19'!AU295)+'Eng19'!G295+'Eng19'!AG295+'Eng19'!AV295</f>
        <v>17385.481910741422</v>
      </c>
      <c r="F295" s="170">
        <f>('Eng19'!H295+'Eng19'!AH295+'Eng19'!AW295)+('Eng19'!I295+'Eng19'!AI295+'Eng19'!AX295)</f>
        <v>5359.025276834107</v>
      </c>
      <c r="G295" s="170">
        <f>('Eng19'!J295+'Eng19'!AJ295+'Eng19'!AY295)+('Eng19'!AZ295+'Eng19'!AK295+'Eng19'!K295)</f>
        <v>3298.984034000202</v>
      </c>
      <c r="H295" s="170">
        <f>('Eng19'!L295+'Eng19'!AL295+'Eng19'!BA295)+('Eng19'!BB295+'Eng19'!AM295+'Eng19'!M295)</f>
        <v>3008.1543503600692</v>
      </c>
      <c r="I295" s="170">
        <f>('Eng19'!N295+'Eng19'!AN295+'Eng19'!BC295)+('Eng19'!BD295+'Eng19'!AO295+'Eng19'!O295)</f>
        <v>2594.5413115274018</v>
      </c>
      <c r="J295" s="188">
        <f t="shared" si="101"/>
        <v>52127.547834803183</v>
      </c>
      <c r="L295" s="33">
        <f t="shared" si="102"/>
        <v>0.39290858292907288</v>
      </c>
      <c r="M295" s="33">
        <f t="shared" si="103"/>
        <v>0.33351812300547024</v>
      </c>
      <c r="N295" s="33">
        <f t="shared" si="104"/>
        <v>0.10280601139760752</v>
      </c>
      <c r="O295" s="33">
        <f t="shared" si="105"/>
        <v>6.3286768149059577E-2</v>
      </c>
      <c r="P295" s="33">
        <f t="shared" si="106"/>
        <v>5.7707574503469389E-2</v>
      </c>
      <c r="Q295" s="33">
        <f t="shared" si="107"/>
        <v>4.9772940015320365E-2</v>
      </c>
      <c r="S295" s="174">
        <f t="shared" si="117"/>
        <v>-0.24619088313245413</v>
      </c>
      <c r="T295" s="174">
        <f t="shared" si="118"/>
        <v>0.14193556772059224</v>
      </c>
      <c r="U295" s="174">
        <f t="shared" si="119"/>
        <v>-9.9640664120294875E-3</v>
      </c>
      <c r="V295" s="174">
        <f t="shared" si="120"/>
        <v>2.8118997194854278E-2</v>
      </c>
      <c r="W295" s="174">
        <f t="shared" si="121"/>
        <v>5.7707574503469389E-2</v>
      </c>
      <c r="X295" s="174">
        <f t="shared" si="122"/>
        <v>2.8392810125567679E-2</v>
      </c>
      <c r="Z295" s="33">
        <f t="shared" si="108"/>
        <v>0.39290858292907288</v>
      </c>
      <c r="AA295" s="60" t="str">
        <f t="shared" si="109"/>
        <v>Con</v>
      </c>
      <c r="AB295" s="33">
        <f t="shared" si="110"/>
        <v>5.9390459923602645E-2</v>
      </c>
      <c r="AC295" s="33">
        <f t="shared" si="111"/>
        <v>0.33351812300547024</v>
      </c>
      <c r="AD295" s="60" t="str">
        <f t="shared" si="112"/>
        <v>Lab</v>
      </c>
      <c r="AF295" s="20" t="s">
        <v>1</v>
      </c>
      <c r="AG295" s="151" t="str">
        <f t="shared" si="113"/>
        <v>Con</v>
      </c>
      <c r="AH295" s="149" t="str">
        <f t="shared" si="114"/>
        <v>Hold</v>
      </c>
      <c r="AI295" s="149" t="str">
        <f t="shared" si="115"/>
        <v/>
      </c>
      <c r="AK295" s="33">
        <v>0.63909946606152701</v>
      </c>
      <c r="AL295" s="33">
        <v>0.191582555284878</v>
      </c>
      <c r="AM295" s="33">
        <v>0.11277007780963701</v>
      </c>
      <c r="AN295" s="33">
        <v>3.5167770954205299E-2</v>
      </c>
      <c r="AO295" s="33">
        <v>0</v>
      </c>
      <c r="AP295" s="86">
        <f t="shared" si="116"/>
        <v>2.1380129889752686E-2</v>
      </c>
    </row>
    <row r="296" spans="1:42" ht="19.95" customHeight="1">
      <c r="A296" s="132" t="s">
        <v>319</v>
      </c>
      <c r="B296" s="20" t="s">
        <v>309</v>
      </c>
      <c r="C296" s="20" t="s">
        <v>21</v>
      </c>
      <c r="D296" s="170">
        <f>('Eng19'!D296+'Eng19'!AD296+'Eng19'!AS296)+('Eng19'!E296+'Eng19'!AE296+'Eng19'!AT296)</f>
        <v>16735.016724284746</v>
      </c>
      <c r="E296" s="170">
        <f>('Eng19'!F296+'Eng19'!AF296+'Eng19'!AU296)+'Eng19'!G296+'Eng19'!AG296+'Eng19'!AV296</f>
        <v>17693.397569877256</v>
      </c>
      <c r="F296" s="170">
        <f>('Eng19'!H296+'Eng19'!AH296+'Eng19'!AW296)+('Eng19'!I296+'Eng19'!AI296+'Eng19'!AX296)</f>
        <v>5290.4661907007767</v>
      </c>
      <c r="G296" s="170">
        <f>('Eng19'!J296+'Eng19'!AJ296+'Eng19'!AY296)+('Eng19'!AZ296+'Eng19'!AK296+'Eng19'!K296)</f>
        <v>2961.9808676546882</v>
      </c>
      <c r="H296" s="170">
        <f>('Eng19'!L296+'Eng19'!AL296+'Eng19'!BA296)+('Eng19'!BB296+'Eng19'!AM296+'Eng19'!M296)</f>
        <v>2477.8248053530037</v>
      </c>
      <c r="I296" s="170">
        <f>('Eng19'!N296+'Eng19'!AN296+'Eng19'!BC296)+('Eng19'!BD296+'Eng19'!AO296+'Eng19'!O296)</f>
        <v>1677.5054504150887</v>
      </c>
      <c r="J296" s="188">
        <f t="shared" si="101"/>
        <v>46836.191608285561</v>
      </c>
      <c r="L296" s="33">
        <f t="shared" si="102"/>
        <v>0.35730951107741721</v>
      </c>
      <c r="M296" s="33">
        <f t="shared" si="103"/>
        <v>0.37777191018979439</v>
      </c>
      <c r="N296" s="33">
        <f t="shared" si="104"/>
        <v>0.11295679706299747</v>
      </c>
      <c r="O296" s="33">
        <f t="shared" si="105"/>
        <v>6.3241283416619609E-2</v>
      </c>
      <c r="P296" s="33">
        <f t="shared" si="106"/>
        <v>5.2904062441205491E-2</v>
      </c>
      <c r="Q296" s="33">
        <f t="shared" si="107"/>
        <v>3.5816435811965752E-2</v>
      </c>
      <c r="S296" s="174">
        <f t="shared" si="117"/>
        <v>-0.22388501525723675</v>
      </c>
      <c r="T296" s="174">
        <f t="shared" si="118"/>
        <v>0.13012101447560839</v>
      </c>
      <c r="U296" s="174">
        <f t="shared" si="119"/>
        <v>-1.0947891201350535E-2</v>
      </c>
      <c r="V296" s="174">
        <f t="shared" si="120"/>
        <v>2.5778404242084607E-2</v>
      </c>
      <c r="W296" s="174">
        <f t="shared" si="121"/>
        <v>5.2904062441205491E-2</v>
      </c>
      <c r="X296" s="174">
        <f t="shared" si="122"/>
        <v>2.6029425299688713E-2</v>
      </c>
      <c r="Z296" s="33">
        <f t="shared" si="108"/>
        <v>0.37777191018979439</v>
      </c>
      <c r="AA296" s="60" t="str">
        <f t="shared" si="109"/>
        <v>Lab</v>
      </c>
      <c r="AB296" s="33">
        <f t="shared" si="110"/>
        <v>2.0462399112377183E-2</v>
      </c>
      <c r="AC296" s="33">
        <f t="shared" si="111"/>
        <v>0.35730951107741721</v>
      </c>
      <c r="AD296" s="60" t="str">
        <f t="shared" si="112"/>
        <v>Con</v>
      </c>
      <c r="AF296" s="20" t="s">
        <v>1</v>
      </c>
      <c r="AG296" s="151" t="str">
        <f t="shared" si="113"/>
        <v>Lab</v>
      </c>
      <c r="AH296" s="149" t="str">
        <f t="shared" si="114"/>
        <v>Gain from</v>
      </c>
      <c r="AI296" s="149" t="str">
        <f t="shared" si="115"/>
        <v>Con</v>
      </c>
      <c r="AK296" s="33">
        <v>0.58119452633465396</v>
      </c>
      <c r="AL296" s="33">
        <v>0.247650895714186</v>
      </c>
      <c r="AM296" s="33">
        <v>0.123904688264348</v>
      </c>
      <c r="AN296" s="33">
        <v>3.7462879174535002E-2</v>
      </c>
      <c r="AO296" s="33">
        <v>0</v>
      </c>
      <c r="AP296" s="86">
        <f t="shared" si="116"/>
        <v>9.787010512277039E-3</v>
      </c>
    </row>
    <row r="297" spans="1:42" ht="19.95" customHeight="1">
      <c r="A297" s="132" t="s">
        <v>320</v>
      </c>
      <c r="B297" s="20" t="s">
        <v>309</v>
      </c>
      <c r="C297" s="20" t="s">
        <v>21</v>
      </c>
      <c r="D297" s="170">
        <f>('Eng19'!D297+'Eng19'!AD297+'Eng19'!AS297)+('Eng19'!E297+'Eng19'!AE297+'Eng19'!AT297)</f>
        <v>10800.04327701986</v>
      </c>
      <c r="E297" s="170">
        <f>('Eng19'!F297+'Eng19'!AF297+'Eng19'!AU297)+'Eng19'!G297+'Eng19'!AG297+'Eng19'!AV297</f>
        <v>29656.084881805054</v>
      </c>
      <c r="F297" s="170">
        <f>('Eng19'!H297+'Eng19'!AH297+'Eng19'!AW297)+('Eng19'!I297+'Eng19'!AI297+'Eng19'!AX297)</f>
        <v>2702.1087836517254</v>
      </c>
      <c r="G297" s="170">
        <f>('Eng19'!J297+'Eng19'!AJ297+'Eng19'!AY297)+('Eng19'!AZ297+'Eng19'!AK297+'Eng19'!K297)</f>
        <v>3875.467758277784</v>
      </c>
      <c r="H297" s="170">
        <f>('Eng19'!L297+'Eng19'!AL297+'Eng19'!BA297)+('Eng19'!BB297+'Eng19'!AM297+'Eng19'!M297)</f>
        <v>2945.3595296783451</v>
      </c>
      <c r="I297" s="170">
        <f>('Eng19'!N297+'Eng19'!AN297+'Eng19'!BC297)+('Eng19'!BD297+'Eng19'!AO297+'Eng19'!O297)</f>
        <v>876.37184210836278</v>
      </c>
      <c r="J297" s="188">
        <f t="shared" si="101"/>
        <v>50855.436072541124</v>
      </c>
      <c r="L297" s="33">
        <f t="shared" si="102"/>
        <v>0.21236752864756642</v>
      </c>
      <c r="M297" s="33">
        <f t="shared" si="103"/>
        <v>0.5831448350871099</v>
      </c>
      <c r="N297" s="33">
        <f t="shared" si="104"/>
        <v>5.313313565529923E-2</v>
      </c>
      <c r="O297" s="33">
        <f t="shared" si="105"/>
        <v>7.6205575206350532E-2</v>
      </c>
      <c r="P297" s="33">
        <f t="shared" si="106"/>
        <v>5.7916316467663959E-2</v>
      </c>
      <c r="Q297" s="33">
        <f t="shared" si="107"/>
        <v>1.7232608936010103E-2</v>
      </c>
      <c r="S297" s="174">
        <f t="shared" si="117"/>
        <v>-0.12868243742919161</v>
      </c>
      <c r="T297" s="174">
        <f t="shared" si="118"/>
        <v>7.2885942235737855E-2</v>
      </c>
      <c r="U297" s="174">
        <f t="shared" si="119"/>
        <v>-6.0358154939771716E-3</v>
      </c>
      <c r="V297" s="174">
        <f t="shared" si="120"/>
        <v>1.4244547643168029E-2</v>
      </c>
      <c r="W297" s="174">
        <f t="shared" si="121"/>
        <v>3.0730748084241359E-2</v>
      </c>
      <c r="X297" s="174">
        <f t="shared" si="122"/>
        <v>1.685701496002175E-2</v>
      </c>
      <c r="Z297" s="33">
        <f t="shared" si="108"/>
        <v>0.5831448350871099</v>
      </c>
      <c r="AA297" s="60" t="str">
        <f t="shared" si="109"/>
        <v>Lab</v>
      </c>
      <c r="AB297" s="33">
        <f t="shared" si="110"/>
        <v>0.37077730643954349</v>
      </c>
      <c r="AC297" s="33">
        <f t="shared" si="111"/>
        <v>0.21236752864756642</v>
      </c>
      <c r="AD297" s="60" t="str">
        <f t="shared" si="112"/>
        <v>Con</v>
      </c>
      <c r="AF297" s="20" t="s">
        <v>2</v>
      </c>
      <c r="AG297" s="151" t="str">
        <f t="shared" si="113"/>
        <v>Lab</v>
      </c>
      <c r="AH297" s="149" t="str">
        <f t="shared" si="114"/>
        <v>Hold</v>
      </c>
      <c r="AI297" s="149" t="str">
        <f t="shared" si="115"/>
        <v/>
      </c>
      <c r="AK297" s="33">
        <v>0.34104996607675803</v>
      </c>
      <c r="AL297" s="33">
        <v>0.51025889285137205</v>
      </c>
      <c r="AM297" s="33">
        <v>5.9168951149276401E-2</v>
      </c>
      <c r="AN297" s="33">
        <v>6.1961027563182502E-2</v>
      </c>
      <c r="AO297" s="33">
        <v>2.7185568383422599E-2</v>
      </c>
      <c r="AP297" s="86">
        <f t="shared" si="116"/>
        <v>3.7559397598835309E-4</v>
      </c>
    </row>
    <row r="298" spans="1:42" ht="19.95" customHeight="1">
      <c r="A298" s="132" t="s">
        <v>321</v>
      </c>
      <c r="B298" s="20" t="s">
        <v>309</v>
      </c>
      <c r="C298" s="20" t="s">
        <v>21</v>
      </c>
      <c r="D298" s="170">
        <f>('Eng19'!D298+'Eng19'!AD298+'Eng19'!AS298)+('Eng19'!E298+'Eng19'!AE298+'Eng19'!AT298)</f>
        <v>6347.0831934897542</v>
      </c>
      <c r="E298" s="170">
        <f>('Eng19'!F298+'Eng19'!AF298+'Eng19'!AU298)+'Eng19'!G298+'Eng19'!AG298+'Eng19'!AV298</f>
        <v>14995.042104806744</v>
      </c>
      <c r="F298" s="170">
        <f>('Eng19'!H298+'Eng19'!AH298+'Eng19'!AW298)+('Eng19'!I298+'Eng19'!AI298+'Eng19'!AX298)</f>
        <v>0</v>
      </c>
      <c r="G298" s="170">
        <f>('Eng19'!J298+'Eng19'!AJ298+'Eng19'!AY298)+('Eng19'!AZ298+'Eng19'!AK298+'Eng19'!K298)</f>
        <v>32720.701987007455</v>
      </c>
      <c r="H298" s="170">
        <f>('Eng19'!L298+'Eng19'!AL298+'Eng19'!BA298)+('Eng19'!BB298+'Eng19'!AM298+'Eng19'!M298)</f>
        <v>1631.1224058169555</v>
      </c>
      <c r="I298" s="170">
        <f>('Eng19'!N298+'Eng19'!AN298+'Eng19'!BC298)+('Eng19'!BD298+'Eng19'!AO298+'Eng19'!O298)</f>
        <v>1154.3498363379761</v>
      </c>
      <c r="J298" s="188">
        <f t="shared" si="101"/>
        <v>56848.299527458883</v>
      </c>
      <c r="L298" s="33">
        <f t="shared" si="102"/>
        <v>0.11164948197657142</v>
      </c>
      <c r="M298" s="33">
        <f t="shared" si="103"/>
        <v>0.263772922487573</v>
      </c>
      <c r="N298" s="33">
        <f t="shared" si="104"/>
        <v>0</v>
      </c>
      <c r="O298" s="33">
        <f t="shared" si="105"/>
        <v>0.57557925670587018</v>
      </c>
      <c r="P298" s="33">
        <f t="shared" si="106"/>
        <v>2.8692545236627356E-2</v>
      </c>
      <c r="Q298" s="33">
        <f t="shared" si="107"/>
        <v>2.0305793593358084E-2</v>
      </c>
      <c r="S298" s="174">
        <f t="shared" si="117"/>
        <v>-6.6663840130601573E-2</v>
      </c>
      <c r="T298" s="174">
        <f t="shared" si="118"/>
        <v>3.9042044338591014E-2</v>
      </c>
      <c r="U298" s="174">
        <f t="shared" si="119"/>
        <v>0</v>
      </c>
      <c r="V298" s="174">
        <f t="shared" si="120"/>
        <v>3.5424206606972097E-3</v>
      </c>
      <c r="W298" s="174">
        <f t="shared" si="121"/>
        <v>1.5666190254325654E-2</v>
      </c>
      <c r="X298" s="174">
        <f t="shared" si="122"/>
        <v>8.4131848769876776E-3</v>
      </c>
      <c r="Z298" s="33">
        <f t="shared" si="108"/>
        <v>0.57557925670587018</v>
      </c>
      <c r="AA298" s="60" t="str">
        <f t="shared" si="109"/>
        <v>Grn</v>
      </c>
      <c r="AB298" s="33">
        <f t="shared" si="110"/>
        <v>0.31180633421829718</v>
      </c>
      <c r="AC298" s="33">
        <f t="shared" si="111"/>
        <v>0.263772922487573</v>
      </c>
      <c r="AD298" s="60" t="str">
        <f t="shared" si="112"/>
        <v>Lab</v>
      </c>
      <c r="AF298" s="20" t="s">
        <v>5</v>
      </c>
      <c r="AG298" s="151" t="str">
        <f t="shared" si="113"/>
        <v>Grn</v>
      </c>
      <c r="AH298" s="149" t="str">
        <f t="shared" si="114"/>
        <v>Hold</v>
      </c>
      <c r="AI298" s="149" t="str">
        <f t="shared" si="115"/>
        <v/>
      </c>
      <c r="AK298" s="33">
        <v>0.17831332210717299</v>
      </c>
      <c r="AL298" s="33">
        <v>0.22473087814898199</v>
      </c>
      <c r="AM298" s="33">
        <v>0</v>
      </c>
      <c r="AN298" s="33">
        <v>0.57203683604517297</v>
      </c>
      <c r="AO298" s="33">
        <v>1.30263549823017E-2</v>
      </c>
      <c r="AP298" s="86">
        <f t="shared" si="116"/>
        <v>1.1892608716370406E-2</v>
      </c>
    </row>
    <row r="299" spans="1:42" ht="19.95" customHeight="1">
      <c r="A299" s="132" t="s">
        <v>322</v>
      </c>
      <c r="B299" s="20" t="s">
        <v>309</v>
      </c>
      <c r="C299" s="20" t="s">
        <v>21</v>
      </c>
      <c r="D299" s="170">
        <f>('Eng19'!D299+'Eng19'!AD299+'Eng19'!AS299)+('Eng19'!E299+'Eng19'!AE299+'Eng19'!AT299)</f>
        <v>17339.74278085999</v>
      </c>
      <c r="E299" s="170">
        <f>('Eng19'!F299+'Eng19'!AF299+'Eng19'!AU299)+'Eng19'!G299+'Eng19'!AG299+'Eng19'!AV299</f>
        <v>18980.737652659813</v>
      </c>
      <c r="F299" s="170">
        <f>('Eng19'!H299+'Eng19'!AH299+'Eng19'!AW299)+('Eng19'!I299+'Eng19'!AI299+'Eng19'!AX299)</f>
        <v>7116.78226728342</v>
      </c>
      <c r="G299" s="170">
        <f>('Eng19'!J299+'Eng19'!AJ299+'Eng19'!AY299)+('Eng19'!AZ299+'Eng19'!AK299+'Eng19'!K299)</f>
        <v>1778.2338052311977</v>
      </c>
      <c r="H299" s="170">
        <f>('Eng19'!L299+'Eng19'!AL299+'Eng19'!BA299)+('Eng19'!BB299+'Eng19'!AM299+'Eng19'!M299)</f>
        <v>3080.7082525547544</v>
      </c>
      <c r="I299" s="170">
        <f>('Eng19'!N299+'Eng19'!AN299+'Eng19'!BC299)+('Eng19'!BD299+'Eng19'!AO299+'Eng19'!O299)</f>
        <v>1951.7131917364841</v>
      </c>
      <c r="J299" s="188">
        <f t="shared" si="101"/>
        <v>50247.917950325653</v>
      </c>
      <c r="L299" s="33">
        <f t="shared" si="102"/>
        <v>0.34508380621863383</v>
      </c>
      <c r="M299" s="33">
        <f t="shared" si="103"/>
        <v>0.37774177372729928</v>
      </c>
      <c r="N299" s="33">
        <f t="shared" si="104"/>
        <v>0.14163337621906971</v>
      </c>
      <c r="O299" s="33">
        <f t="shared" si="105"/>
        <v>3.5389203727587942E-2</v>
      </c>
      <c r="P299" s="33">
        <f t="shared" si="106"/>
        <v>6.1310167231213381E-2</v>
      </c>
      <c r="Q299" s="33">
        <f t="shared" si="107"/>
        <v>3.8841672876195964E-2</v>
      </c>
      <c r="S299" s="174">
        <f t="shared" si="117"/>
        <v>-0.21583718148196512</v>
      </c>
      <c r="T299" s="174">
        <f t="shared" si="118"/>
        <v>0.12748527521830827</v>
      </c>
      <c r="U299" s="174">
        <f t="shared" si="119"/>
        <v>-1.4557570994724295E-2</v>
      </c>
      <c r="V299" s="174">
        <f t="shared" si="120"/>
        <v>2.5188362780832443E-2</v>
      </c>
      <c r="W299" s="174">
        <f t="shared" si="121"/>
        <v>5.1753629461690986E-2</v>
      </c>
      <c r="X299" s="174">
        <f t="shared" si="122"/>
        <v>2.5967485015857848E-2</v>
      </c>
      <c r="Z299" s="33">
        <f t="shared" si="108"/>
        <v>0.37774177372729928</v>
      </c>
      <c r="AA299" s="60" t="str">
        <f t="shared" si="109"/>
        <v>Lab</v>
      </c>
      <c r="AB299" s="33">
        <f t="shared" si="110"/>
        <v>3.2657967508665453E-2</v>
      </c>
      <c r="AC299" s="33">
        <f t="shared" si="111"/>
        <v>0.34508380621863383</v>
      </c>
      <c r="AD299" s="60" t="str">
        <f t="shared" si="112"/>
        <v>Con</v>
      </c>
      <c r="AF299" s="20" t="s">
        <v>1</v>
      </c>
      <c r="AG299" s="151" t="str">
        <f t="shared" si="113"/>
        <v>Lab</v>
      </c>
      <c r="AH299" s="149" t="str">
        <f t="shared" si="114"/>
        <v>Gain from</v>
      </c>
      <c r="AI299" s="149" t="str">
        <f t="shared" si="115"/>
        <v>Con</v>
      </c>
      <c r="AK299" s="33">
        <v>0.56092098770059895</v>
      </c>
      <c r="AL299" s="33">
        <v>0.25025649850899101</v>
      </c>
      <c r="AM299" s="33">
        <v>0.15619094721379401</v>
      </c>
      <c r="AN299" s="33">
        <v>1.02008409467555E-2</v>
      </c>
      <c r="AO299" s="33">
        <v>9.5565377695223906E-3</v>
      </c>
      <c r="AP299" s="86">
        <f t="shared" si="116"/>
        <v>1.2874187860338115E-2</v>
      </c>
    </row>
    <row r="300" spans="1:42" ht="19.95" customHeight="1">
      <c r="A300" s="132" t="s">
        <v>323</v>
      </c>
      <c r="B300" s="20" t="s">
        <v>309</v>
      </c>
      <c r="C300" s="20" t="s">
        <v>21</v>
      </c>
      <c r="D300" s="170">
        <f>('Eng19'!D300+'Eng19'!AD300+'Eng19'!AS300)+('Eng19'!E300+'Eng19'!AE300+'Eng19'!AT300)</f>
        <v>15423.364483457142</v>
      </c>
      <c r="E300" s="170">
        <f>('Eng19'!F300+'Eng19'!AF300+'Eng19'!AU300)+'Eng19'!G300+'Eng19'!AG300+'Eng19'!AV300</f>
        <v>33263.619394052999</v>
      </c>
      <c r="F300" s="170">
        <f>('Eng19'!H300+'Eng19'!AH300+'Eng19'!AW300)+('Eng19'!I300+'Eng19'!AI300+'Eng19'!AX300)</f>
        <v>2993.6003746293873</v>
      </c>
      <c r="G300" s="170">
        <f>('Eng19'!J300+'Eng19'!AJ300+'Eng19'!AY300)+('Eng19'!AZ300+'Eng19'!AK300+'Eng19'!K300)</f>
        <v>1092.7064854675352</v>
      </c>
      <c r="H300" s="170">
        <f>('Eng19'!L300+'Eng19'!AL300+'Eng19'!BA300)+('Eng19'!BB300+'Eng19'!AM300+'Eng19'!M300)</f>
        <v>2242.5209719812274</v>
      </c>
      <c r="I300" s="170">
        <f>('Eng19'!N300+'Eng19'!AN300+'Eng19'!BC300)+('Eng19'!BD300+'Eng19'!AO300+'Eng19'!O300)</f>
        <v>1574.1006007733142</v>
      </c>
      <c r="J300" s="188">
        <f t="shared" si="101"/>
        <v>56589.9123103616</v>
      </c>
      <c r="L300" s="33">
        <f t="shared" si="102"/>
        <v>0.27254618100253053</v>
      </c>
      <c r="M300" s="33">
        <f t="shared" si="103"/>
        <v>0.58780121820338005</v>
      </c>
      <c r="N300" s="33">
        <f t="shared" si="104"/>
        <v>5.2899894211026366E-2</v>
      </c>
      <c r="O300" s="33">
        <f t="shared" si="105"/>
        <v>1.930920973113897E-2</v>
      </c>
      <c r="P300" s="33">
        <f t="shared" si="106"/>
        <v>3.9627574605211435E-2</v>
      </c>
      <c r="Q300" s="33">
        <f t="shared" si="107"/>
        <v>2.7815922246712806E-2</v>
      </c>
      <c r="S300" s="174">
        <f t="shared" si="117"/>
        <v>-0.1707735282726135</v>
      </c>
      <c r="T300" s="174">
        <f t="shared" si="118"/>
        <v>9.7466621104352058E-2</v>
      </c>
      <c r="U300" s="174">
        <f t="shared" si="119"/>
        <v>-5.1271132100380312E-3</v>
      </c>
      <c r="V300" s="174">
        <f t="shared" si="120"/>
        <v>1.930920973113897E-2</v>
      </c>
      <c r="W300" s="174">
        <f t="shared" si="121"/>
        <v>3.9627574605211435E-2</v>
      </c>
      <c r="X300" s="174">
        <f t="shared" si="122"/>
        <v>1.9497236041949192E-2</v>
      </c>
      <c r="Z300" s="33">
        <f t="shared" si="108"/>
        <v>0.58780121820338005</v>
      </c>
      <c r="AA300" s="60" t="str">
        <f t="shared" si="109"/>
        <v>Lab</v>
      </c>
      <c r="AB300" s="33">
        <f t="shared" si="110"/>
        <v>0.31525503720084952</v>
      </c>
      <c r="AC300" s="33">
        <f t="shared" si="111"/>
        <v>0.27254618100253053</v>
      </c>
      <c r="AD300" s="60" t="str">
        <f t="shared" si="112"/>
        <v>Con</v>
      </c>
      <c r="AF300" s="20" t="s">
        <v>2</v>
      </c>
      <c r="AG300" s="151" t="str">
        <f t="shared" si="113"/>
        <v>Lab</v>
      </c>
      <c r="AH300" s="149" t="str">
        <f t="shared" si="114"/>
        <v>Hold</v>
      </c>
      <c r="AI300" s="149" t="str">
        <f t="shared" si="115"/>
        <v/>
      </c>
      <c r="AK300" s="33">
        <v>0.44331970927514402</v>
      </c>
      <c r="AL300" s="33">
        <v>0.49033459709902799</v>
      </c>
      <c r="AM300" s="33">
        <v>5.8027007421064397E-2</v>
      </c>
      <c r="AN300" s="33">
        <v>0</v>
      </c>
      <c r="AO300" s="33">
        <v>0</v>
      </c>
      <c r="AP300" s="86">
        <f t="shared" si="116"/>
        <v>8.3186862047636145E-3</v>
      </c>
    </row>
    <row r="301" spans="1:42" ht="19.95" customHeight="1">
      <c r="A301" s="132" t="s">
        <v>324</v>
      </c>
      <c r="B301" s="20" t="s">
        <v>309</v>
      </c>
      <c r="C301" s="20" t="s">
        <v>21</v>
      </c>
      <c r="D301" s="170">
        <f>('Eng19'!D301+'Eng19'!AD301+'Eng19'!AS301)+('Eng19'!E301+'Eng19'!AE301+'Eng19'!AT301)</f>
        <v>13899.2313169969</v>
      </c>
      <c r="E301" s="170">
        <f>('Eng19'!F301+'Eng19'!AF301+'Eng19'!AU301)+'Eng19'!G301+'Eng19'!AG301+'Eng19'!AV301</f>
        <v>16139.415839512805</v>
      </c>
      <c r="F301" s="170">
        <f>('Eng19'!H301+'Eng19'!AH301+'Eng19'!AW301)+('Eng19'!I301+'Eng19'!AI301+'Eng19'!AX301)</f>
        <v>2575.3325933534384</v>
      </c>
      <c r="G301" s="170">
        <f>('Eng19'!J301+'Eng19'!AJ301+'Eng19'!AY301)+('Eng19'!AZ301+'Eng19'!AK301+'Eng19'!K301)</f>
        <v>2087.0639905845901</v>
      </c>
      <c r="H301" s="170">
        <f>('Eng19'!L301+'Eng19'!AL301+'Eng19'!BA301)+('Eng19'!BB301+'Eng19'!AM301+'Eng19'!M301)</f>
        <v>2018.2421228132716</v>
      </c>
      <c r="I301" s="170">
        <f>('Eng19'!N301+'Eng19'!AN301+'Eng19'!BC301)+('Eng19'!BD301+'Eng19'!AO301+'Eng19'!O301)</f>
        <v>1422.6454047505745</v>
      </c>
      <c r="J301" s="188">
        <f t="shared" si="101"/>
        <v>38141.931268011584</v>
      </c>
      <c r="L301" s="33">
        <f t="shared" si="102"/>
        <v>0.36440816851488955</v>
      </c>
      <c r="M301" s="33">
        <f t="shared" si="103"/>
        <v>0.42314102361797334</v>
      </c>
      <c r="N301" s="33">
        <f t="shared" si="104"/>
        <v>6.7519721936924765E-2</v>
      </c>
      <c r="O301" s="33">
        <f t="shared" si="105"/>
        <v>5.4718361687546319E-2</v>
      </c>
      <c r="P301" s="33">
        <f t="shared" si="106"/>
        <v>5.2913999257974298E-2</v>
      </c>
      <c r="Q301" s="33">
        <f t="shared" si="107"/>
        <v>3.7298724984691625E-2</v>
      </c>
      <c r="S301" s="174">
        <f t="shared" si="117"/>
        <v>-0.22833293220157547</v>
      </c>
      <c r="T301" s="174">
        <f t="shared" si="118"/>
        <v>0.13014545472875633</v>
      </c>
      <c r="U301" s="174">
        <f t="shared" si="119"/>
        <v>-6.5440822414490341E-3</v>
      </c>
      <c r="V301" s="174">
        <f t="shared" si="120"/>
        <v>2.5783246125065419E-2</v>
      </c>
      <c r="W301" s="174">
        <f t="shared" si="121"/>
        <v>5.2913999257974298E-2</v>
      </c>
      <c r="X301" s="174">
        <f t="shared" si="122"/>
        <v>2.6034314331228339E-2</v>
      </c>
      <c r="Z301" s="33">
        <f t="shared" si="108"/>
        <v>0.42314102361797334</v>
      </c>
      <c r="AA301" s="60" t="str">
        <f t="shared" si="109"/>
        <v>Lab</v>
      </c>
      <c r="AB301" s="33">
        <f t="shared" si="110"/>
        <v>5.8732855103083792E-2</v>
      </c>
      <c r="AC301" s="33">
        <f t="shared" si="111"/>
        <v>0.36440816851488955</v>
      </c>
      <c r="AD301" s="60" t="str">
        <f t="shared" si="112"/>
        <v>Con</v>
      </c>
      <c r="AF301" s="20" t="s">
        <v>1</v>
      </c>
      <c r="AG301" s="151" t="str">
        <f t="shared" si="113"/>
        <v>Lab</v>
      </c>
      <c r="AH301" s="149" t="str">
        <f t="shared" si="114"/>
        <v>Gain from</v>
      </c>
      <c r="AI301" s="149" t="str">
        <f t="shared" si="115"/>
        <v>Con</v>
      </c>
      <c r="AK301" s="33">
        <v>0.59274110071646502</v>
      </c>
      <c r="AL301" s="33">
        <v>0.29299556888921702</v>
      </c>
      <c r="AM301" s="33">
        <v>7.4063804178373799E-2</v>
      </c>
      <c r="AN301" s="33">
        <v>2.8935115562480899E-2</v>
      </c>
      <c r="AO301" s="33">
        <v>0</v>
      </c>
      <c r="AP301" s="86">
        <f t="shared" si="116"/>
        <v>1.1264410653463286E-2</v>
      </c>
    </row>
    <row r="302" spans="1:42" ht="19.95" customHeight="1">
      <c r="A302" s="132" t="s">
        <v>325</v>
      </c>
      <c r="B302" s="20" t="s">
        <v>309</v>
      </c>
      <c r="C302" s="20" t="s">
        <v>21</v>
      </c>
      <c r="D302" s="170">
        <f>('Eng19'!D302+'Eng19'!AD302+'Eng19'!AS302)+('Eng19'!E302+'Eng19'!AE302+'Eng19'!AT302)</f>
        <v>18879.094136634954</v>
      </c>
      <c r="E302" s="170">
        <f>('Eng19'!F302+'Eng19'!AF302+'Eng19'!AU302)+'Eng19'!G302+'Eng19'!AG302+'Eng19'!AV302</f>
        <v>14852.333251154669</v>
      </c>
      <c r="F302" s="170">
        <f>('Eng19'!H302+'Eng19'!AH302+'Eng19'!AW302)+('Eng19'!I302+'Eng19'!AI302+'Eng19'!AX302)</f>
        <v>11470.175397125251</v>
      </c>
      <c r="G302" s="170">
        <f>('Eng19'!J302+'Eng19'!AJ302+'Eng19'!AY302)+('Eng19'!AZ302+'Eng19'!AK302+'Eng19'!K302)</f>
        <v>4106.5310550912554</v>
      </c>
      <c r="H302" s="170">
        <f>('Eng19'!L302+'Eng19'!AL302+'Eng19'!BA302)+('Eng19'!BB302+'Eng19'!AM302+'Eng19'!M302)</f>
        <v>2887.3747662450764</v>
      </c>
      <c r="I302" s="170">
        <f>('Eng19'!N302+'Eng19'!AN302+'Eng19'!BC302)+('Eng19'!BD302+'Eng19'!AO302+'Eng19'!O302)</f>
        <v>3670.6896534416983</v>
      </c>
      <c r="J302" s="188">
        <f t="shared" si="101"/>
        <v>55866.198259692894</v>
      </c>
      <c r="L302" s="33">
        <f t="shared" si="102"/>
        <v>0.33793411266103818</v>
      </c>
      <c r="M302" s="33">
        <f t="shared" si="103"/>
        <v>0.26585544951732526</v>
      </c>
      <c r="N302" s="33">
        <f t="shared" si="104"/>
        <v>0.20531512353510029</v>
      </c>
      <c r="O302" s="33">
        <f t="shared" si="105"/>
        <v>7.3506542113392595E-2</v>
      </c>
      <c r="P302" s="33">
        <f t="shared" si="106"/>
        <v>5.1683752540725492E-2</v>
      </c>
      <c r="Q302" s="33">
        <f t="shared" si="107"/>
        <v>6.5705019632418371E-2</v>
      </c>
      <c r="S302" s="174">
        <f t="shared" si="117"/>
        <v>-0.21174466848341084</v>
      </c>
      <c r="T302" s="174">
        <f t="shared" si="118"/>
        <v>0.12711958216780425</v>
      </c>
      <c r="U302" s="174">
        <f t="shared" si="119"/>
        <v>-1.7671472088277712E-2</v>
      </c>
      <c r="V302" s="174">
        <f t="shared" si="120"/>
        <v>2.5183787487461196E-2</v>
      </c>
      <c r="W302" s="174">
        <f t="shared" si="121"/>
        <v>5.1683752540725492E-2</v>
      </c>
      <c r="X302" s="174">
        <f t="shared" si="122"/>
        <v>2.5429018375697776E-2</v>
      </c>
      <c r="Z302" s="33">
        <f t="shared" si="108"/>
        <v>0.33793411266103818</v>
      </c>
      <c r="AA302" s="60" t="str">
        <f t="shared" si="109"/>
        <v>Con</v>
      </c>
      <c r="AB302" s="33">
        <f t="shared" si="110"/>
        <v>7.2078663143712918E-2</v>
      </c>
      <c r="AC302" s="33">
        <f t="shared" si="111"/>
        <v>0.26585544951732526</v>
      </c>
      <c r="AD302" s="60" t="str">
        <f t="shared" si="112"/>
        <v>Lab</v>
      </c>
      <c r="AF302" s="20" t="s">
        <v>1</v>
      </c>
      <c r="AG302" s="151" t="str">
        <f t="shared" si="113"/>
        <v>Con</v>
      </c>
      <c r="AH302" s="149" t="str">
        <f t="shared" si="114"/>
        <v>Hold</v>
      </c>
      <c r="AI302" s="149" t="str">
        <f t="shared" si="115"/>
        <v/>
      </c>
      <c r="AK302" s="33">
        <v>0.54967878114444901</v>
      </c>
      <c r="AL302" s="33">
        <v>0.13873586734952101</v>
      </c>
      <c r="AM302" s="33">
        <v>0.222986595623378</v>
      </c>
      <c r="AN302" s="33">
        <v>4.8322754625931399E-2</v>
      </c>
      <c r="AO302" s="33">
        <v>0</v>
      </c>
      <c r="AP302" s="86">
        <f t="shared" si="116"/>
        <v>4.0276001256720595E-2</v>
      </c>
    </row>
    <row r="303" spans="1:42" ht="19.95" customHeight="1">
      <c r="A303" s="132" t="s">
        <v>326</v>
      </c>
      <c r="B303" s="20" t="s">
        <v>309</v>
      </c>
      <c r="C303" s="20" t="s">
        <v>21</v>
      </c>
      <c r="D303" s="170">
        <f>('Eng19'!D303+'Eng19'!AD303+'Eng19'!AS303)+('Eng19'!E303+'Eng19'!AE303+'Eng19'!AT303)</f>
        <v>18237.400904859165</v>
      </c>
      <c r="E303" s="170">
        <f>('Eng19'!F303+'Eng19'!AF303+'Eng19'!AU303)+'Eng19'!G303+'Eng19'!AG303+'Eng19'!AV303</f>
        <v>15830.3956189936</v>
      </c>
      <c r="F303" s="170">
        <f>('Eng19'!H303+'Eng19'!AH303+'Eng19'!AW303)+('Eng19'!I303+'Eng19'!AI303+'Eng19'!AX303)</f>
        <v>8877.8205011360878</v>
      </c>
      <c r="G303" s="170">
        <f>('Eng19'!J303+'Eng19'!AJ303+'Eng19'!AY303)+('Eng19'!AZ303+'Eng19'!AK303+'Eng19'!K303)</f>
        <v>3333.0821360702239</v>
      </c>
      <c r="H303" s="170">
        <f>('Eng19'!L303+'Eng19'!AL303+'Eng19'!BA303)+('Eng19'!BB303+'Eng19'!AM303+'Eng19'!M303)</f>
        <v>2768.2297795917157</v>
      </c>
      <c r="I303" s="170">
        <f>('Eng19'!N303+'Eng19'!AN303+'Eng19'!BC303)+('Eng19'!BD303+'Eng19'!AO303+'Eng19'!O303)</f>
        <v>1789.1165821241357</v>
      </c>
      <c r="J303" s="188">
        <f t="shared" si="101"/>
        <v>50836.045522774933</v>
      </c>
      <c r="L303" s="33">
        <f t="shared" si="102"/>
        <v>0.35874940147908774</v>
      </c>
      <c r="M303" s="33">
        <f t="shared" si="103"/>
        <v>0.31140100407498184</v>
      </c>
      <c r="N303" s="33">
        <f t="shared" si="104"/>
        <v>0.17463633156042316</v>
      </c>
      <c r="O303" s="33">
        <f t="shared" si="105"/>
        <v>6.5565330697821056E-2</v>
      </c>
      <c r="P303" s="33">
        <f t="shared" si="106"/>
        <v>5.4454073898244658E-2</v>
      </c>
      <c r="Q303" s="33">
        <f t="shared" si="107"/>
        <v>3.5193858289441451E-2</v>
      </c>
      <c r="S303" s="174">
        <f t="shared" si="117"/>
        <v>-0.22478722993261624</v>
      </c>
      <c r="T303" s="174">
        <f t="shared" si="118"/>
        <v>0.13393336940511583</v>
      </c>
      <c r="U303" s="174">
        <f t="shared" si="119"/>
        <v>-1.692593635299583E-2</v>
      </c>
      <c r="V303" s="174">
        <f t="shared" si="120"/>
        <v>2.6533673687863558E-2</v>
      </c>
      <c r="W303" s="174">
        <f t="shared" si="121"/>
        <v>5.4454073898244658E-2</v>
      </c>
      <c r="X303" s="174">
        <f t="shared" si="122"/>
        <v>2.6792049294387957E-2</v>
      </c>
      <c r="Z303" s="33">
        <f t="shared" si="108"/>
        <v>0.35874940147908774</v>
      </c>
      <c r="AA303" s="60" t="str">
        <f t="shared" si="109"/>
        <v>Con</v>
      </c>
      <c r="AB303" s="33">
        <f t="shared" si="110"/>
        <v>4.7348397404105902E-2</v>
      </c>
      <c r="AC303" s="33">
        <f t="shared" si="111"/>
        <v>0.31140100407498184</v>
      </c>
      <c r="AD303" s="60" t="str">
        <f t="shared" si="112"/>
        <v>Lab</v>
      </c>
      <c r="AF303" s="20" t="s">
        <v>1</v>
      </c>
      <c r="AG303" s="151" t="str">
        <f t="shared" si="113"/>
        <v>Con</v>
      </c>
      <c r="AH303" s="149" t="str">
        <f t="shared" si="114"/>
        <v>Hold</v>
      </c>
      <c r="AI303" s="149" t="str">
        <f t="shared" si="115"/>
        <v/>
      </c>
      <c r="AK303" s="33">
        <v>0.58353663141170398</v>
      </c>
      <c r="AL303" s="33">
        <v>0.17746763466986601</v>
      </c>
      <c r="AM303" s="33">
        <v>0.19156226791341899</v>
      </c>
      <c r="AN303" s="33">
        <v>3.9031657009957497E-2</v>
      </c>
      <c r="AO303" s="33">
        <v>0</v>
      </c>
      <c r="AP303" s="86">
        <f t="shared" si="116"/>
        <v>8.4018089950534947E-3</v>
      </c>
    </row>
    <row r="304" spans="1:42" ht="19.95" customHeight="1">
      <c r="A304" s="132" t="s">
        <v>327</v>
      </c>
      <c r="B304" s="20" t="s">
        <v>309</v>
      </c>
      <c r="C304" s="20" t="s">
        <v>21</v>
      </c>
      <c r="D304" s="170">
        <f>('Eng19'!D304+'Eng19'!AD304+'Eng19'!AS304)+('Eng19'!E304+'Eng19'!AE304+'Eng19'!AT304)</f>
        <v>16623.778686398291</v>
      </c>
      <c r="E304" s="170">
        <f>('Eng19'!F304+'Eng19'!AF304+'Eng19'!AU304)+'Eng19'!G304+'Eng19'!AG304+'Eng19'!AV304</f>
        <v>24585.192456804871</v>
      </c>
      <c r="F304" s="170">
        <f>('Eng19'!H304+'Eng19'!AH304+'Eng19'!AW304)+('Eng19'!I304+'Eng19'!AI304+'Eng19'!AX304)</f>
        <v>2486.9611207158928</v>
      </c>
      <c r="G304" s="170">
        <f>('Eng19'!J304+'Eng19'!AJ304+'Eng19'!AY304)+('Eng19'!AZ304+'Eng19'!AK304+'Eng19'!K304)</f>
        <v>2620.883580237235</v>
      </c>
      <c r="H304" s="170">
        <f>('Eng19'!L304+'Eng19'!AL304+'Eng19'!BA304)+('Eng19'!BB304+'Eng19'!AM304+'Eng19'!M304)</f>
        <v>2400.9086596900484</v>
      </c>
      <c r="I304" s="170">
        <f>('Eng19'!N304+'Eng19'!AN304+'Eng19'!BC304)+('Eng19'!BD304+'Eng19'!AO304+'Eng19'!O304)</f>
        <v>1181.2754961536696</v>
      </c>
      <c r="J304" s="188">
        <f t="shared" si="101"/>
        <v>49899.000000000007</v>
      </c>
      <c r="L304" s="33">
        <f t="shared" si="102"/>
        <v>0.33314853376617343</v>
      </c>
      <c r="M304" s="33">
        <f t="shared" si="103"/>
        <v>0.49269910132076528</v>
      </c>
      <c r="N304" s="33">
        <f t="shared" si="104"/>
        <v>4.983989901031869E-2</v>
      </c>
      <c r="O304" s="33">
        <f t="shared" si="105"/>
        <v>5.2523769619375833E-2</v>
      </c>
      <c r="P304" s="33">
        <f t="shared" si="106"/>
        <v>4.8115366233592818E-2</v>
      </c>
      <c r="Q304" s="33">
        <f t="shared" si="107"/>
        <v>2.3673330049773931E-2</v>
      </c>
      <c r="S304" s="174">
        <f t="shared" si="117"/>
        <v>-0.20874609338066358</v>
      </c>
      <c r="T304" s="174">
        <f t="shared" si="118"/>
        <v>0.11834290179772827</v>
      </c>
      <c r="U304" s="174">
        <f t="shared" si="119"/>
        <v>-4.8305352669213084E-3</v>
      </c>
      <c r="V304" s="174">
        <f t="shared" si="120"/>
        <v>2.3445030566489035E-2</v>
      </c>
      <c r="W304" s="174">
        <f t="shared" si="121"/>
        <v>4.8115366233592818E-2</v>
      </c>
      <c r="X304" s="174">
        <f t="shared" si="122"/>
        <v>2.3673330049773931E-2</v>
      </c>
      <c r="Z304" s="33">
        <f t="shared" si="108"/>
        <v>0.49269910132076528</v>
      </c>
      <c r="AA304" s="60" t="str">
        <f t="shared" si="109"/>
        <v>Lab</v>
      </c>
      <c r="AB304" s="33">
        <f t="shared" si="110"/>
        <v>0.15955056755459185</v>
      </c>
      <c r="AC304" s="33">
        <f t="shared" si="111"/>
        <v>0.33314853376617343</v>
      </c>
      <c r="AD304" s="60" t="str">
        <f t="shared" si="112"/>
        <v>Con</v>
      </c>
      <c r="AF304" s="20" t="s">
        <v>1</v>
      </c>
      <c r="AG304" s="151" t="str">
        <f t="shared" si="113"/>
        <v>Lab</v>
      </c>
      <c r="AH304" s="149" t="str">
        <f t="shared" si="114"/>
        <v>Gain from</v>
      </c>
      <c r="AI304" s="149" t="str">
        <f t="shared" si="115"/>
        <v>Con</v>
      </c>
      <c r="AK304" s="33">
        <v>0.541894627146837</v>
      </c>
      <c r="AL304" s="33">
        <v>0.374356199523037</v>
      </c>
      <c r="AM304" s="33">
        <v>5.4670434277239999E-2</v>
      </c>
      <c r="AN304" s="33">
        <v>2.9078739052886798E-2</v>
      </c>
      <c r="AO304" s="33">
        <v>0</v>
      </c>
      <c r="AP304" s="86">
        <f t="shared" si="116"/>
        <v>0</v>
      </c>
    </row>
    <row r="305" spans="1:42" ht="19.95" customHeight="1">
      <c r="A305" s="132" t="s">
        <v>328</v>
      </c>
      <c r="B305" s="20" t="s">
        <v>309</v>
      </c>
      <c r="C305" s="20" t="s">
        <v>21</v>
      </c>
      <c r="D305" s="170">
        <f>('Eng19'!D305+'Eng19'!AD305+'Eng19'!AS305)+('Eng19'!E305+'Eng19'!AE305+'Eng19'!AT305)</f>
        <v>16550.781775969037</v>
      </c>
      <c r="E305" s="170">
        <f>('Eng19'!F305+'Eng19'!AF305+'Eng19'!AU305)+'Eng19'!G305+'Eng19'!AG305+'Eng19'!AV305</f>
        <v>19101.367728309182</v>
      </c>
      <c r="F305" s="170">
        <f>('Eng19'!H305+'Eng19'!AH305+'Eng19'!AW305)+('Eng19'!I305+'Eng19'!AI305+'Eng19'!AX305)</f>
        <v>2508.0029191179478</v>
      </c>
      <c r="G305" s="170">
        <f>('Eng19'!J305+'Eng19'!AJ305+'Eng19'!AY305)+('Eng19'!AZ305+'Eng19'!AK305+'Eng19'!K305)</f>
        <v>2291.3469573294497</v>
      </c>
      <c r="H305" s="170">
        <f>('Eng19'!L305+'Eng19'!AL305+'Eng19'!BA305)+('Eng19'!BB305+'Eng19'!AM305+'Eng19'!M305)</f>
        <v>2391.063884986494</v>
      </c>
      <c r="I305" s="170">
        <f>('Eng19'!N305+'Eng19'!AN305+'Eng19'!BC305)+('Eng19'!BD305+'Eng19'!AO305+'Eng19'!O305)</f>
        <v>1176.4317504011913</v>
      </c>
      <c r="J305" s="188">
        <f t="shared" si="101"/>
        <v>44018.995016113302</v>
      </c>
      <c r="L305" s="33">
        <f t="shared" si="102"/>
        <v>0.37599181375927748</v>
      </c>
      <c r="M305" s="33">
        <f t="shared" si="103"/>
        <v>0.4339346621002379</v>
      </c>
      <c r="N305" s="33">
        <f t="shared" si="104"/>
        <v>5.6975469753452683E-2</v>
      </c>
      <c r="O305" s="33">
        <f t="shared" si="105"/>
        <v>5.2053595419220597E-2</v>
      </c>
      <c r="P305" s="33">
        <f t="shared" si="106"/>
        <v>5.4318911281623694E-2</v>
      </c>
      <c r="Q305" s="33">
        <f t="shared" si="107"/>
        <v>2.6725547686187619E-2</v>
      </c>
      <c r="S305" s="174">
        <f t="shared" si="117"/>
        <v>-0.23559107818390157</v>
      </c>
      <c r="T305" s="174">
        <f t="shared" si="118"/>
        <v>0.13360092807674989</v>
      </c>
      <c r="U305" s="174">
        <f t="shared" si="119"/>
        <v>-5.5221222646635176E-3</v>
      </c>
      <c r="V305" s="174">
        <f t="shared" si="120"/>
        <v>2.6467813404004597E-2</v>
      </c>
      <c r="W305" s="174">
        <f t="shared" si="121"/>
        <v>5.4318911281623694E-2</v>
      </c>
      <c r="X305" s="174">
        <f t="shared" si="122"/>
        <v>2.6725547686187619E-2</v>
      </c>
      <c r="Z305" s="33">
        <f t="shared" si="108"/>
        <v>0.4339346621002379</v>
      </c>
      <c r="AA305" s="60" t="str">
        <f t="shared" si="109"/>
        <v>Lab</v>
      </c>
      <c r="AB305" s="33">
        <f t="shared" si="110"/>
        <v>5.7942848340960418E-2</v>
      </c>
      <c r="AC305" s="33">
        <f t="shared" si="111"/>
        <v>0.37599181375927748</v>
      </c>
      <c r="AD305" s="60" t="str">
        <f t="shared" si="112"/>
        <v>Con</v>
      </c>
      <c r="AF305" s="20" t="s">
        <v>1</v>
      </c>
      <c r="AG305" s="151" t="str">
        <f t="shared" si="113"/>
        <v>Lab</v>
      </c>
      <c r="AH305" s="149" t="str">
        <f t="shared" si="114"/>
        <v>Gain from</v>
      </c>
      <c r="AI305" s="149" t="str">
        <f t="shared" si="115"/>
        <v>Con</v>
      </c>
      <c r="AK305" s="33">
        <v>0.61158289194317905</v>
      </c>
      <c r="AL305" s="33">
        <v>0.30033373402348801</v>
      </c>
      <c r="AM305" s="33">
        <v>6.2497592018116201E-2</v>
      </c>
      <c r="AN305" s="33">
        <v>2.5585782015216E-2</v>
      </c>
      <c r="AO305" s="33">
        <v>0</v>
      </c>
      <c r="AP305" s="86">
        <f t="shared" si="116"/>
        <v>0</v>
      </c>
    </row>
    <row r="306" spans="1:42" ht="19.95" customHeight="1">
      <c r="A306" s="132" t="s">
        <v>329</v>
      </c>
      <c r="B306" s="20" t="s">
        <v>309</v>
      </c>
      <c r="C306" s="20" t="s">
        <v>21</v>
      </c>
      <c r="D306" s="170">
        <f>('Eng19'!D306+'Eng19'!AD306+'Eng19'!AS306)+('Eng19'!E306+'Eng19'!AE306+'Eng19'!AT306)</f>
        <v>16912.599173795239</v>
      </c>
      <c r="E306" s="170">
        <f>('Eng19'!F306+'Eng19'!AF306+'Eng19'!AU306)+'Eng19'!G306+'Eng19'!AG306+'Eng19'!AV306</f>
        <v>14706.147040094103</v>
      </c>
      <c r="F306" s="170">
        <f>('Eng19'!H306+'Eng19'!AH306+'Eng19'!AW306)+('Eng19'!I306+'Eng19'!AI306+'Eng19'!AX306)</f>
        <v>15242.537972742577</v>
      </c>
      <c r="G306" s="170">
        <f>('Eng19'!J306+'Eng19'!AJ306+'Eng19'!AY306)+('Eng19'!AZ306+'Eng19'!AK306+'Eng19'!K306)</f>
        <v>1331.4108385196273</v>
      </c>
      <c r="H306" s="170">
        <f>('Eng19'!L306+'Eng19'!AL306+'Eng19'!BA306)+('Eng19'!BB306+'Eng19'!AM306+'Eng19'!M306)</f>
        <v>2599.2869950533932</v>
      </c>
      <c r="I306" s="170">
        <f>('Eng19'!N306+'Eng19'!AN306+'Eng19'!BC306)+('Eng19'!BD306+'Eng19'!AO306+'Eng19'!O306)</f>
        <v>2437.2385937356112</v>
      </c>
      <c r="J306" s="188">
        <f t="shared" si="101"/>
        <v>53229.220613940553</v>
      </c>
      <c r="L306" s="33">
        <f t="shared" si="102"/>
        <v>0.31773148242125276</v>
      </c>
      <c r="M306" s="33">
        <f t="shared" si="103"/>
        <v>0.27627958610843556</v>
      </c>
      <c r="N306" s="33">
        <f t="shared" si="104"/>
        <v>0.28635658754602555</v>
      </c>
      <c r="O306" s="33">
        <f t="shared" si="105"/>
        <v>2.5012781009439301E-2</v>
      </c>
      <c r="P306" s="33">
        <f t="shared" si="106"/>
        <v>4.8831956678558781E-2</v>
      </c>
      <c r="Q306" s="33">
        <f t="shared" si="107"/>
        <v>4.5787606236287942E-2</v>
      </c>
      <c r="S306" s="174">
        <f t="shared" si="117"/>
        <v>-0.19908599011285127</v>
      </c>
      <c r="T306" s="174">
        <f t="shared" si="118"/>
        <v>0.12010540303789555</v>
      </c>
      <c r="U306" s="174">
        <f t="shared" si="119"/>
        <v>-1.7671472088277462E-2</v>
      </c>
      <c r="V306" s="174">
        <f t="shared" si="120"/>
        <v>2.3794201448911832E-2</v>
      </c>
      <c r="W306" s="174">
        <f t="shared" si="121"/>
        <v>4.8831956678558781E-2</v>
      </c>
      <c r="X306" s="174">
        <f t="shared" si="122"/>
        <v>2.4025901035762492E-2</v>
      </c>
      <c r="Z306" s="33">
        <f t="shared" si="108"/>
        <v>0.31773148242125276</v>
      </c>
      <c r="AA306" s="60" t="str">
        <f t="shared" si="109"/>
        <v>Con</v>
      </c>
      <c r="AB306" s="33">
        <f t="shared" si="110"/>
        <v>3.1374894875227211E-2</v>
      </c>
      <c r="AC306" s="33">
        <f t="shared" si="111"/>
        <v>0.28635658754602555</v>
      </c>
      <c r="AD306" s="60" t="str">
        <f t="shared" si="112"/>
        <v>LD</v>
      </c>
      <c r="AF306" s="20" t="s">
        <v>1</v>
      </c>
      <c r="AG306" s="151" t="str">
        <f t="shared" si="113"/>
        <v>Con</v>
      </c>
      <c r="AH306" s="149" t="str">
        <f t="shared" si="114"/>
        <v>Hold</v>
      </c>
      <c r="AI306" s="149" t="str">
        <f t="shared" si="115"/>
        <v/>
      </c>
      <c r="AK306" s="33">
        <v>0.51681747253410404</v>
      </c>
      <c r="AL306" s="33">
        <v>0.15617418307054001</v>
      </c>
      <c r="AM306" s="33">
        <v>0.30402805963430302</v>
      </c>
      <c r="AN306" s="33">
        <v>1.2185795605274699E-3</v>
      </c>
      <c r="AO306" s="33">
        <v>0</v>
      </c>
      <c r="AP306" s="86">
        <f t="shared" si="116"/>
        <v>2.176170520052545E-2</v>
      </c>
    </row>
    <row r="307" spans="1:42" ht="19.95" customHeight="1">
      <c r="A307" s="132" t="s">
        <v>330</v>
      </c>
      <c r="B307" s="20" t="s">
        <v>309</v>
      </c>
      <c r="C307" s="20" t="s">
        <v>21</v>
      </c>
      <c r="D307" s="170">
        <f>('Eng19'!D307+'Eng19'!AD307+'Eng19'!AS307)+('Eng19'!E307+'Eng19'!AE307+'Eng19'!AT307)</f>
        <v>17987.749667652941</v>
      </c>
      <c r="E307" s="170">
        <f>('Eng19'!F307+'Eng19'!AF307+'Eng19'!AU307)+'Eng19'!G307+'Eng19'!AG307+'Eng19'!AV307</f>
        <v>11075.806959211255</v>
      </c>
      <c r="F307" s="170">
        <f>('Eng19'!H307+'Eng19'!AH307+'Eng19'!AW307)+('Eng19'!I307+'Eng19'!AI307+'Eng19'!AX307)</f>
        <v>13943.058142888904</v>
      </c>
      <c r="G307" s="170">
        <f>('Eng19'!J307+'Eng19'!AJ307+'Eng19'!AY307)+('Eng19'!AZ307+'Eng19'!AK307+'Eng19'!K307)</f>
        <v>3006.0711631957411</v>
      </c>
      <c r="H307" s="170">
        <f>('Eng19'!L307+'Eng19'!AL307+'Eng19'!BA307)+('Eng19'!BB307+'Eng19'!AM307+'Eng19'!M307)</f>
        <v>2743.1877704483813</v>
      </c>
      <c r="I307" s="170">
        <f>('Eng19'!N307+'Eng19'!AN307+'Eng19'!BC307)+('Eng19'!BD307+'Eng19'!AO307+'Eng19'!O307)</f>
        <v>2497.2401730919592</v>
      </c>
      <c r="J307" s="188">
        <f t="shared" si="101"/>
        <v>51253.113876489173</v>
      </c>
      <c r="L307" s="33">
        <f t="shared" si="102"/>
        <v>0.35095915754504586</v>
      </c>
      <c r="M307" s="33">
        <f t="shared" si="103"/>
        <v>0.21610017658443087</v>
      </c>
      <c r="N307" s="33">
        <f t="shared" si="104"/>
        <v>0.27204314212965047</v>
      </c>
      <c r="O307" s="33">
        <f t="shared" si="105"/>
        <v>5.8651483506735498E-2</v>
      </c>
      <c r="P307" s="33">
        <f t="shared" si="106"/>
        <v>5.3522363091127942E-2</v>
      </c>
      <c r="Q307" s="33">
        <f t="shared" si="107"/>
        <v>4.8723677143009514E-2</v>
      </c>
      <c r="S307" s="174">
        <f t="shared" si="117"/>
        <v>-0.21990597480797108</v>
      </c>
      <c r="T307" s="174">
        <f t="shared" si="118"/>
        <v>0.13164176551260487</v>
      </c>
      <c r="U307" s="174">
        <f t="shared" si="119"/>
        <v>-1.7671472088278517E-2</v>
      </c>
      <c r="V307" s="174">
        <f t="shared" si="120"/>
        <v>2.6079681750112702E-2</v>
      </c>
      <c r="W307" s="174">
        <f t="shared" si="121"/>
        <v>5.3522363091127942E-2</v>
      </c>
      <c r="X307" s="174">
        <f t="shared" si="122"/>
        <v>2.6333636542404282E-2</v>
      </c>
      <c r="Z307" s="33">
        <f t="shared" si="108"/>
        <v>0.35095915754504586</v>
      </c>
      <c r="AA307" s="60" t="str">
        <f t="shared" si="109"/>
        <v>Con</v>
      </c>
      <c r="AB307" s="33">
        <f t="shared" si="110"/>
        <v>7.8916015415395391E-2</v>
      </c>
      <c r="AC307" s="33">
        <f t="shared" si="111"/>
        <v>0.27204314212965047</v>
      </c>
      <c r="AD307" s="60" t="str">
        <f t="shared" si="112"/>
        <v>LD</v>
      </c>
      <c r="AF307" s="20" t="s">
        <v>1</v>
      </c>
      <c r="AG307" s="151" t="str">
        <f t="shared" si="113"/>
        <v>Con</v>
      </c>
      <c r="AH307" s="149" t="str">
        <f t="shared" si="114"/>
        <v>Hold</v>
      </c>
      <c r="AI307" s="149" t="str">
        <f t="shared" si="115"/>
        <v/>
      </c>
      <c r="AK307" s="33">
        <v>0.57086513235301695</v>
      </c>
      <c r="AL307" s="33">
        <v>8.4458411071826001E-2</v>
      </c>
      <c r="AM307" s="33">
        <v>0.28971461421792899</v>
      </c>
      <c r="AN307" s="33">
        <v>3.2571801756622797E-2</v>
      </c>
      <c r="AO307" s="33">
        <v>0</v>
      </c>
      <c r="AP307" s="86">
        <f t="shared" si="116"/>
        <v>2.2390040600605232E-2</v>
      </c>
    </row>
    <row r="308" spans="1:42" ht="19.95" customHeight="1">
      <c r="A308" s="132" t="s">
        <v>331</v>
      </c>
      <c r="B308" s="20" t="s">
        <v>309</v>
      </c>
      <c r="C308" s="20" t="s">
        <v>21</v>
      </c>
      <c r="D308" s="170">
        <f>('Eng19'!D308+'Eng19'!AD308+'Eng19'!AS308)+('Eng19'!E308+'Eng19'!AE308+'Eng19'!AT308)</f>
        <v>17906.048455361484</v>
      </c>
      <c r="E308" s="170">
        <f>('Eng19'!F308+'Eng19'!AF308+'Eng19'!AU308)+'Eng19'!G308+'Eng19'!AG308+'Eng19'!AV308</f>
        <v>22907.332975619116</v>
      </c>
      <c r="F308" s="170">
        <f>('Eng19'!H308+'Eng19'!AH308+'Eng19'!AW308)+('Eng19'!I308+'Eng19'!AI308+'Eng19'!AX308)</f>
        <v>2669.9431741029448</v>
      </c>
      <c r="G308" s="170">
        <f>('Eng19'!J308+'Eng19'!AJ308+'Eng19'!AY308)+('Eng19'!AZ308+'Eng19'!AK308+'Eng19'!K308)</f>
        <v>2644.3843066239192</v>
      </c>
      <c r="H308" s="170">
        <f>('Eng19'!L308+'Eng19'!AL308+'Eng19'!BA308)+('Eng19'!BB308+'Eng19'!AM308+'Eng19'!M308)</f>
        <v>2585.9087560875164</v>
      </c>
      <c r="I308" s="170">
        <f>('Eng19'!N308+'Eng19'!AN308+'Eng19'!BC308)+('Eng19'!BD308+'Eng19'!AO308+'Eng19'!O308)</f>
        <v>2324.9735319529518</v>
      </c>
      <c r="J308" s="188">
        <f t="shared" si="101"/>
        <v>51038.591199747942</v>
      </c>
      <c r="L308" s="33">
        <f t="shared" si="102"/>
        <v>0.35083351703974763</v>
      </c>
      <c r="M308" s="33">
        <f t="shared" si="103"/>
        <v>0.44882377113364064</v>
      </c>
      <c r="N308" s="33">
        <f t="shared" si="104"/>
        <v>5.2312242782205372E-2</v>
      </c>
      <c r="O308" s="33">
        <f t="shared" si="105"/>
        <v>5.1811467449692825E-2</v>
      </c>
      <c r="P308" s="33">
        <f t="shared" si="106"/>
        <v>5.0665754976800516E-2</v>
      </c>
      <c r="Q308" s="33">
        <f t="shared" si="107"/>
        <v>4.5553246617912796E-2</v>
      </c>
      <c r="S308" s="174">
        <f t="shared" si="117"/>
        <v>-0.21982725026923533</v>
      </c>
      <c r="T308" s="174">
        <f t="shared" si="118"/>
        <v>0.12461575033260563</v>
      </c>
      <c r="U308" s="174">
        <f t="shared" si="119"/>
        <v>-5.0701574174313313E-3</v>
      </c>
      <c r="V308" s="174">
        <f t="shared" si="120"/>
        <v>2.4687750859849023E-2</v>
      </c>
      <c r="W308" s="174">
        <f t="shared" si="121"/>
        <v>5.0665754976800516E-2</v>
      </c>
      <c r="X308" s="174">
        <f t="shared" si="122"/>
        <v>2.4928151517411207E-2</v>
      </c>
      <c r="Z308" s="33">
        <f t="shared" si="108"/>
        <v>0.44882377113364064</v>
      </c>
      <c r="AA308" s="60" t="str">
        <f t="shared" si="109"/>
        <v>Lab</v>
      </c>
      <c r="AB308" s="33">
        <f t="shared" si="110"/>
        <v>9.7990254093893003E-2</v>
      </c>
      <c r="AC308" s="33">
        <f t="shared" si="111"/>
        <v>0.35083351703974763</v>
      </c>
      <c r="AD308" s="60" t="str">
        <f t="shared" si="112"/>
        <v>Con</v>
      </c>
      <c r="AF308" s="20" t="s">
        <v>1</v>
      </c>
      <c r="AG308" s="151" t="str">
        <f t="shared" si="113"/>
        <v>Lab</v>
      </c>
      <c r="AH308" s="149" t="str">
        <f t="shared" si="114"/>
        <v>Gain from</v>
      </c>
      <c r="AI308" s="149" t="str">
        <f t="shared" si="115"/>
        <v>Con</v>
      </c>
      <c r="AK308" s="33">
        <v>0.57066076730898296</v>
      </c>
      <c r="AL308" s="33">
        <v>0.324208020801035</v>
      </c>
      <c r="AM308" s="33">
        <v>5.7382400199636703E-2</v>
      </c>
      <c r="AN308" s="33">
        <v>2.7123716589843801E-2</v>
      </c>
      <c r="AO308" s="33">
        <v>0</v>
      </c>
      <c r="AP308" s="86">
        <f t="shared" si="116"/>
        <v>2.0625095100501589E-2</v>
      </c>
    </row>
    <row r="309" spans="1:42" ht="19.95" customHeight="1">
      <c r="A309" s="132" t="s">
        <v>332</v>
      </c>
      <c r="B309" s="20" t="s">
        <v>309</v>
      </c>
      <c r="C309" s="20" t="s">
        <v>21</v>
      </c>
      <c r="D309" s="170">
        <f>('Eng19'!D309+'Eng19'!AD309+'Eng19'!AS309)+('Eng19'!E309+'Eng19'!AE309+'Eng19'!AT309)</f>
        <v>14504.128965113268</v>
      </c>
      <c r="E309" s="170">
        <f>('Eng19'!F309+'Eng19'!AF309+'Eng19'!AU309)+'Eng19'!G309+'Eng19'!AG309+'Eng19'!AV309</f>
        <v>18088.696375918371</v>
      </c>
      <c r="F309" s="170">
        <f>('Eng19'!H309+'Eng19'!AH309+'Eng19'!AW309)+('Eng19'!I309+'Eng19'!AI309+'Eng19'!AX309)</f>
        <v>8984.2421758275632</v>
      </c>
      <c r="G309" s="170">
        <f>('Eng19'!J309+'Eng19'!AJ309+'Eng19'!AY309)+('Eng19'!AZ309+'Eng19'!AK309+'Eng19'!K309)</f>
        <v>2430.3145049497521</v>
      </c>
      <c r="H309" s="170">
        <f>('Eng19'!L309+'Eng19'!AL309+'Eng19'!BA309)+('Eng19'!BB309+'Eng19'!AM309+'Eng19'!M309)</f>
        <v>2523.7384177718022</v>
      </c>
      <c r="I309" s="170">
        <f>('Eng19'!N309+'Eng19'!AN309+'Eng19'!BC309)+('Eng19'!BD309+'Eng19'!AO309+'Eng19'!O309)</f>
        <v>1221.7521225301016</v>
      </c>
      <c r="J309" s="188">
        <f t="shared" si="101"/>
        <v>47752.872562110861</v>
      </c>
      <c r="L309" s="33">
        <f t="shared" si="102"/>
        <v>0.30373311985049994</v>
      </c>
      <c r="M309" s="33">
        <f t="shared" si="103"/>
        <v>0.37879807863685888</v>
      </c>
      <c r="N309" s="33">
        <f t="shared" si="104"/>
        <v>0.18814035038713126</v>
      </c>
      <c r="O309" s="33">
        <f t="shared" si="105"/>
        <v>5.0893577172529424E-2</v>
      </c>
      <c r="P309" s="33">
        <f t="shared" si="106"/>
        <v>5.284998121294681E-2</v>
      </c>
      <c r="Q309" s="33">
        <f t="shared" si="107"/>
        <v>2.5584892740033637E-2</v>
      </c>
      <c r="S309" s="174">
        <f t="shared" si="117"/>
        <v>-0.18984375043886503</v>
      </c>
      <c r="T309" s="174">
        <f t="shared" si="118"/>
        <v>0.11521113693310286</v>
      </c>
      <c r="U309" s="174">
        <f t="shared" si="119"/>
        <v>-1.8305680388842754E-2</v>
      </c>
      <c r="V309" s="174">
        <f t="shared" si="120"/>
        <v>2.2730225079931922E-2</v>
      </c>
      <c r="W309" s="174">
        <f t="shared" si="121"/>
        <v>4.6822327492415571E-2</v>
      </c>
      <c r="X309" s="174">
        <f t="shared" si="122"/>
        <v>2.3385741322257368E-2</v>
      </c>
      <c r="Z309" s="33">
        <f t="shared" si="108"/>
        <v>0.37879807863685888</v>
      </c>
      <c r="AA309" s="60" t="str">
        <f t="shared" si="109"/>
        <v>Lab</v>
      </c>
      <c r="AB309" s="33">
        <f t="shared" si="110"/>
        <v>7.5064958786358937E-2</v>
      </c>
      <c r="AC309" s="33">
        <f t="shared" si="111"/>
        <v>0.30373311985049994</v>
      </c>
      <c r="AD309" s="60" t="str">
        <f t="shared" si="112"/>
        <v>Con</v>
      </c>
      <c r="AF309" s="20" t="s">
        <v>1</v>
      </c>
      <c r="AG309" s="151" t="str">
        <f t="shared" si="113"/>
        <v>Lab</v>
      </c>
      <c r="AH309" s="149" t="str">
        <f t="shared" si="114"/>
        <v>Gain from</v>
      </c>
      <c r="AI309" s="149" t="str">
        <f t="shared" si="115"/>
        <v>Con</v>
      </c>
      <c r="AK309" s="33">
        <v>0.49357687028936498</v>
      </c>
      <c r="AL309" s="33">
        <v>0.26358694170375602</v>
      </c>
      <c r="AM309" s="33">
        <v>0.20644603077597401</v>
      </c>
      <c r="AN309" s="33">
        <v>2.8163352092597502E-2</v>
      </c>
      <c r="AO309" s="33">
        <v>6.0276537205312397E-3</v>
      </c>
      <c r="AP309" s="86">
        <f t="shared" si="116"/>
        <v>2.1991514177762683E-3</v>
      </c>
    </row>
    <row r="310" spans="1:42" ht="19.95" customHeight="1">
      <c r="A310" s="132" t="s">
        <v>333</v>
      </c>
      <c r="B310" s="20" t="s">
        <v>309</v>
      </c>
      <c r="C310" s="20" t="s">
        <v>21</v>
      </c>
      <c r="D310" s="170">
        <f>('Eng19'!D310+'Eng19'!AD310+'Eng19'!AS310)+('Eng19'!E310+'Eng19'!AE310+'Eng19'!AT310)</f>
        <v>20127.774708206871</v>
      </c>
      <c r="E310" s="170">
        <f>('Eng19'!F310+'Eng19'!AF310+'Eng19'!AU310)+'Eng19'!G310+'Eng19'!AG310+'Eng19'!AV310</f>
        <v>15181.828072872051</v>
      </c>
      <c r="F310" s="170">
        <f>('Eng19'!H310+'Eng19'!AH310+'Eng19'!AW310)+('Eng19'!I310+'Eng19'!AI310+'Eng19'!AX310)</f>
        <v>16959.188358975502</v>
      </c>
      <c r="G310" s="170">
        <f>('Eng19'!J310+'Eng19'!AJ310+'Eng19'!AY310)+('Eng19'!AZ310+'Eng19'!AK310+'Eng19'!K310)</f>
        <v>4001.6077070830875</v>
      </c>
      <c r="H310" s="170">
        <f>('Eng19'!L310+'Eng19'!AL310+'Eng19'!BA310)+('Eng19'!BB310+'Eng19'!AM310+'Eng19'!M310)</f>
        <v>3084.8813808991517</v>
      </c>
      <c r="I310" s="170">
        <f>('Eng19'!N310+'Eng19'!AN310+'Eng19'!BC310)+('Eng19'!BD310+'Eng19'!AO310+'Eng19'!O310)</f>
        <v>1846.9653682841522</v>
      </c>
      <c r="J310" s="188">
        <f t="shared" si="101"/>
        <v>61202.245596320819</v>
      </c>
      <c r="L310" s="33">
        <f t="shared" si="102"/>
        <v>0.32887314039040511</v>
      </c>
      <c r="M310" s="33">
        <f t="shared" si="103"/>
        <v>0.24805998415497207</v>
      </c>
      <c r="N310" s="33">
        <f t="shared" si="104"/>
        <v>0.27710075330953227</v>
      </c>
      <c r="O310" s="33">
        <f t="shared" si="105"/>
        <v>6.538334775290737E-2</v>
      </c>
      <c r="P310" s="33">
        <f t="shared" si="106"/>
        <v>5.0404709024019861E-2</v>
      </c>
      <c r="Q310" s="33">
        <f t="shared" si="107"/>
        <v>3.0178065368163268E-2</v>
      </c>
      <c r="S310" s="174">
        <f t="shared" si="117"/>
        <v>-0.20606719320731387</v>
      </c>
      <c r="T310" s="174">
        <f t="shared" si="118"/>
        <v>0.12397369067531007</v>
      </c>
      <c r="U310" s="174">
        <f t="shared" si="119"/>
        <v>-1.767147208827774E-2</v>
      </c>
      <c r="V310" s="174">
        <f t="shared" si="120"/>
        <v>2.4560551779362269E-2</v>
      </c>
      <c r="W310" s="174">
        <f t="shared" si="121"/>
        <v>5.0404709024019861E-2</v>
      </c>
      <c r="X310" s="174">
        <f t="shared" si="122"/>
        <v>2.4799713816899396E-2</v>
      </c>
      <c r="Z310" s="33">
        <f t="shared" si="108"/>
        <v>0.32887314039040511</v>
      </c>
      <c r="AA310" s="60" t="str">
        <f t="shared" si="109"/>
        <v>Con</v>
      </c>
      <c r="AB310" s="33">
        <f t="shared" si="110"/>
        <v>5.1772387080872839E-2</v>
      </c>
      <c r="AC310" s="33">
        <f t="shared" si="111"/>
        <v>0.27710075330953227</v>
      </c>
      <c r="AD310" s="60" t="str">
        <f t="shared" si="112"/>
        <v>LD</v>
      </c>
      <c r="AF310" s="20" t="s">
        <v>1</v>
      </c>
      <c r="AG310" s="151" t="str">
        <f t="shared" si="113"/>
        <v>Con</v>
      </c>
      <c r="AH310" s="149" t="str">
        <f t="shared" si="114"/>
        <v>Hold</v>
      </c>
      <c r="AI310" s="149" t="str">
        <f t="shared" si="115"/>
        <v/>
      </c>
      <c r="AK310" s="33">
        <v>0.53494033359771898</v>
      </c>
      <c r="AL310" s="33">
        <v>0.124086293479662</v>
      </c>
      <c r="AM310" s="33">
        <v>0.29477222539781001</v>
      </c>
      <c r="AN310" s="33">
        <v>4.0822795973545101E-2</v>
      </c>
      <c r="AO310" s="33">
        <v>0</v>
      </c>
      <c r="AP310" s="86">
        <f t="shared" si="116"/>
        <v>5.3783515512638713E-3</v>
      </c>
    </row>
    <row r="311" spans="1:42" ht="19.95" customHeight="1">
      <c r="A311" s="132" t="s">
        <v>334</v>
      </c>
      <c r="B311" s="20" t="s">
        <v>309</v>
      </c>
      <c r="C311" s="20" t="s">
        <v>21</v>
      </c>
      <c r="D311" s="170">
        <f>('Eng19'!D311+'Eng19'!AD311+'Eng19'!AS311)+('Eng19'!E311+'Eng19'!AE311+'Eng19'!AT311)</f>
        <v>19119.734183311401</v>
      </c>
      <c r="E311" s="170">
        <f>('Eng19'!F311+'Eng19'!AF311+'Eng19'!AU311)+'Eng19'!G311+'Eng19'!AG311+'Eng19'!AV311</f>
        <v>11925.086592514923</v>
      </c>
      <c r="F311" s="170">
        <f>('Eng19'!H311+'Eng19'!AH311+'Eng19'!AW311)+('Eng19'!I311+'Eng19'!AI311+'Eng19'!AX311)</f>
        <v>12727.642479638864</v>
      </c>
      <c r="G311" s="170">
        <f>('Eng19'!J311+'Eng19'!AJ311+'Eng19'!AY311)+('Eng19'!AZ311+'Eng19'!AK311+'Eng19'!K311)</f>
        <v>3711.4729883204036</v>
      </c>
      <c r="H311" s="170">
        <f>('Eng19'!L311+'Eng19'!AL311+'Eng19'!BA311)+('Eng19'!BB311+'Eng19'!AM311+'Eng19'!M311)</f>
        <v>2907.3058712711158</v>
      </c>
      <c r="I311" s="170">
        <f>('Eng19'!N311+'Eng19'!AN311+'Eng19'!BC311)+('Eng19'!BD311+'Eng19'!AO311+'Eng19'!O311)</f>
        <v>1948.904330467039</v>
      </c>
      <c r="J311" s="188">
        <f t="shared" si="101"/>
        <v>52340.146445523751</v>
      </c>
      <c r="L311" s="33">
        <f t="shared" si="102"/>
        <v>0.3652976822143868</v>
      </c>
      <c r="M311" s="33">
        <f t="shared" si="103"/>
        <v>0.22783823512849158</v>
      </c>
      <c r="N311" s="33">
        <f t="shared" si="104"/>
        <v>0.24317170172395192</v>
      </c>
      <c r="O311" s="33">
        <f t="shared" si="105"/>
        <v>7.0910634386232546E-2</v>
      </c>
      <c r="P311" s="33">
        <f t="shared" si="106"/>
        <v>5.5546383965453257E-2</v>
      </c>
      <c r="Q311" s="33">
        <f t="shared" si="107"/>
        <v>3.7235362581483834E-2</v>
      </c>
      <c r="S311" s="174">
        <f t="shared" si="117"/>
        <v>-0.2288902887286452</v>
      </c>
      <c r="T311" s="174">
        <f t="shared" si="118"/>
        <v>0.13661997772040479</v>
      </c>
      <c r="U311" s="174">
        <f t="shared" si="119"/>
        <v>-1.7671472088278073E-2</v>
      </c>
      <c r="V311" s="174">
        <f t="shared" si="120"/>
        <v>2.7065920346643145E-2</v>
      </c>
      <c r="W311" s="174">
        <f t="shared" si="121"/>
        <v>5.5546383965453257E-2</v>
      </c>
      <c r="X311" s="174">
        <f t="shared" si="122"/>
        <v>2.7329478784422025E-2</v>
      </c>
      <c r="Z311" s="33">
        <f t="shared" si="108"/>
        <v>0.3652976822143868</v>
      </c>
      <c r="AA311" s="60" t="str">
        <f t="shared" si="109"/>
        <v>Con</v>
      </c>
      <c r="AB311" s="33">
        <f t="shared" si="110"/>
        <v>0.12212598049043488</v>
      </c>
      <c r="AC311" s="33">
        <f t="shared" si="111"/>
        <v>0.24317170172395192</v>
      </c>
      <c r="AD311" s="60" t="str">
        <f t="shared" si="112"/>
        <v>LD</v>
      </c>
      <c r="AF311" s="20" t="s">
        <v>1</v>
      </c>
      <c r="AG311" s="151" t="str">
        <f t="shared" si="113"/>
        <v>Con</v>
      </c>
      <c r="AH311" s="149" t="str">
        <f t="shared" si="114"/>
        <v>Hold</v>
      </c>
      <c r="AI311" s="149" t="str">
        <f t="shared" si="115"/>
        <v/>
      </c>
      <c r="AK311" s="33">
        <v>0.594187970943032</v>
      </c>
      <c r="AL311" s="33">
        <v>9.1218257408086797E-2</v>
      </c>
      <c r="AM311" s="33">
        <v>0.26084317381222999</v>
      </c>
      <c r="AN311" s="33">
        <v>4.3844714039589401E-2</v>
      </c>
      <c r="AO311" s="33">
        <v>0</v>
      </c>
      <c r="AP311" s="86">
        <f t="shared" si="116"/>
        <v>9.9058837970618097E-3</v>
      </c>
    </row>
    <row r="312" spans="1:42" ht="19.95" customHeight="1">
      <c r="A312" s="132" t="s">
        <v>335</v>
      </c>
      <c r="B312" s="20" t="s">
        <v>309</v>
      </c>
      <c r="C312" s="20" t="s">
        <v>21</v>
      </c>
      <c r="D312" s="170">
        <f>('Eng19'!D312+'Eng19'!AD312+'Eng19'!AS312)+('Eng19'!E312+'Eng19'!AE312+'Eng19'!AT312)</f>
        <v>18970.919728594636</v>
      </c>
      <c r="E312" s="170">
        <f>('Eng19'!F312+'Eng19'!AF312+'Eng19'!AU312)+'Eng19'!G312+'Eng19'!AG312+'Eng19'!AV312</f>
        <v>14625.967954501073</v>
      </c>
      <c r="F312" s="170">
        <f>('Eng19'!H312+'Eng19'!AH312+'Eng19'!AW312)+('Eng19'!I312+'Eng19'!AI312+'Eng19'!AX312)</f>
        <v>9669.8642677782318</v>
      </c>
      <c r="G312" s="170">
        <f>('Eng19'!J312+'Eng19'!AJ312+'Eng19'!AY312)+('Eng19'!AZ312+'Eng19'!AK312+'Eng19'!K312)</f>
        <v>3659.6993723552791</v>
      </c>
      <c r="H312" s="170">
        <f>('Eng19'!L312+'Eng19'!AL312+'Eng19'!BA312)+('Eng19'!BB312+'Eng19'!AM312+'Eng19'!M312)</f>
        <v>2888.2847906359925</v>
      </c>
      <c r="I312" s="170">
        <f>('Eng19'!N312+'Eng19'!AN312+'Eng19'!BC312)+('Eng19'!BD312+'Eng19'!AO312+'Eng19'!O312)</f>
        <v>3024.1454644421938</v>
      </c>
      <c r="J312" s="188">
        <f t="shared" si="101"/>
        <v>52838.88157830741</v>
      </c>
      <c r="L312" s="33">
        <f t="shared" si="102"/>
        <v>0.35903333231002754</v>
      </c>
      <c r="M312" s="33">
        <f t="shared" si="103"/>
        <v>0.2768031327995718</v>
      </c>
      <c r="N312" s="33">
        <f t="shared" si="104"/>
        <v>0.18300660382917944</v>
      </c>
      <c r="O312" s="33">
        <f t="shared" si="105"/>
        <v>6.9261484403896623E-2</v>
      </c>
      <c r="P312" s="33">
        <f t="shared" si="106"/>
        <v>5.4662110634486921E-2</v>
      </c>
      <c r="Q312" s="33">
        <f t="shared" si="107"/>
        <v>5.7233336022837644E-2</v>
      </c>
      <c r="S312" s="174">
        <f t="shared" si="117"/>
        <v>-0.22496513691926645</v>
      </c>
      <c r="T312" s="174">
        <f t="shared" si="118"/>
        <v>0.13444504941453181</v>
      </c>
      <c r="U312" s="174">
        <f t="shared" si="119"/>
        <v>-1.7671472088276574E-2</v>
      </c>
      <c r="V312" s="174">
        <f t="shared" si="120"/>
        <v>2.6635043125985823E-2</v>
      </c>
      <c r="W312" s="174">
        <f t="shared" si="121"/>
        <v>5.4662110634486921E-2</v>
      </c>
      <c r="X312" s="174">
        <f t="shared" si="122"/>
        <v>2.6894405832538437E-2</v>
      </c>
      <c r="Z312" s="33">
        <f t="shared" si="108"/>
        <v>0.35903333231002754</v>
      </c>
      <c r="AA312" s="60" t="str">
        <f t="shared" si="109"/>
        <v>Con</v>
      </c>
      <c r="AB312" s="33">
        <f t="shared" si="110"/>
        <v>8.2230199510455737E-2</v>
      </c>
      <c r="AC312" s="33">
        <f t="shared" si="111"/>
        <v>0.2768031327995718</v>
      </c>
      <c r="AD312" s="60" t="str">
        <f t="shared" si="112"/>
        <v>Lab</v>
      </c>
      <c r="AF312" s="20" t="s">
        <v>1</v>
      </c>
      <c r="AG312" s="151" t="str">
        <f t="shared" si="113"/>
        <v>Con</v>
      </c>
      <c r="AH312" s="149" t="str">
        <f t="shared" si="114"/>
        <v>Hold</v>
      </c>
      <c r="AI312" s="149" t="str">
        <f t="shared" si="115"/>
        <v/>
      </c>
      <c r="AK312" s="33">
        <v>0.58399846922929399</v>
      </c>
      <c r="AL312" s="33">
        <v>0.14235808338504</v>
      </c>
      <c r="AM312" s="33">
        <v>0.20067807591745601</v>
      </c>
      <c r="AN312" s="33">
        <v>4.26264412779108E-2</v>
      </c>
      <c r="AO312" s="33">
        <v>0</v>
      </c>
      <c r="AP312" s="86">
        <f t="shared" si="116"/>
        <v>3.0338930190299207E-2</v>
      </c>
    </row>
    <row r="313" spans="1:42" ht="19.95" customHeight="1">
      <c r="A313" s="132" t="s">
        <v>336</v>
      </c>
      <c r="B313" s="20" t="s">
        <v>309</v>
      </c>
      <c r="C313" s="20" t="s">
        <v>21</v>
      </c>
      <c r="D313" s="170">
        <f>('Eng19'!D313+'Eng19'!AD313+'Eng19'!AS313)+('Eng19'!E313+'Eng19'!AE313+'Eng19'!AT313)</f>
        <v>15186.112721613699</v>
      </c>
      <c r="E313" s="170">
        <f>('Eng19'!F313+'Eng19'!AF313+'Eng19'!AU313)+'Eng19'!G313+'Eng19'!AG313+'Eng19'!AV313</f>
        <v>24493.231958386426</v>
      </c>
      <c r="F313" s="170">
        <f>('Eng19'!H313+'Eng19'!AH313+'Eng19'!AW313)+('Eng19'!I313+'Eng19'!AI313+'Eng19'!AX313)</f>
        <v>1896.0953297072681</v>
      </c>
      <c r="G313" s="170">
        <f>('Eng19'!J313+'Eng19'!AJ313+'Eng19'!AY313)+('Eng19'!AZ313+'Eng19'!AK313+'Eng19'!K313)</f>
        <v>2900.155246012303</v>
      </c>
      <c r="H313" s="170">
        <f>('Eng19'!L313+'Eng19'!AL313+'Eng19'!BA313)+('Eng19'!BB313+'Eng19'!AM313+'Eng19'!M313)</f>
        <v>2185.0668549940956</v>
      </c>
      <c r="I313" s="170">
        <f>('Eng19'!N313+'Eng19'!AN313+'Eng19'!BC313)+('Eng19'!BD313+'Eng19'!AO313+'Eng19'!O313)</f>
        <v>1075.0787718826884</v>
      </c>
      <c r="J313" s="188">
        <f t="shared" si="101"/>
        <v>47735.740882596489</v>
      </c>
      <c r="L313" s="33">
        <f t="shared" si="102"/>
        <v>0.31812877397175282</v>
      </c>
      <c r="M313" s="33">
        <f t="shared" si="103"/>
        <v>0.51310048834533073</v>
      </c>
      <c r="N313" s="33">
        <f t="shared" si="104"/>
        <v>3.9720664111417343E-2</v>
      </c>
      <c r="O313" s="33">
        <f t="shared" si="105"/>
        <v>6.0754378006724154E-2</v>
      </c>
      <c r="P313" s="33">
        <f t="shared" si="106"/>
        <v>4.5774231521160447E-2</v>
      </c>
      <c r="Q313" s="33">
        <f t="shared" si="107"/>
        <v>2.2521464043614353E-2</v>
      </c>
      <c r="S313" s="174">
        <f t="shared" si="117"/>
        <v>-0.19933492730060615</v>
      </c>
      <c r="T313" s="174">
        <f t="shared" si="118"/>
        <v>0.11258472728808172</v>
      </c>
      <c r="U313" s="174">
        <f t="shared" si="119"/>
        <v>-3.8497684109675551E-3</v>
      </c>
      <c r="V313" s="174">
        <f t="shared" si="120"/>
        <v>2.2304272858716952E-2</v>
      </c>
      <c r="W313" s="174">
        <f t="shared" si="121"/>
        <v>4.5774231521160447E-2</v>
      </c>
      <c r="X313" s="174">
        <f t="shared" si="122"/>
        <v>2.2521464043614353E-2</v>
      </c>
      <c r="Z313" s="33">
        <f t="shared" si="108"/>
        <v>0.51310048834533073</v>
      </c>
      <c r="AA313" s="60" t="str">
        <f t="shared" si="109"/>
        <v>Lab</v>
      </c>
      <c r="AB313" s="33">
        <f t="shared" si="110"/>
        <v>0.19497171437357791</v>
      </c>
      <c r="AC313" s="33">
        <f t="shared" si="111"/>
        <v>0.31812877397175282</v>
      </c>
      <c r="AD313" s="60" t="str">
        <f t="shared" si="112"/>
        <v>Con</v>
      </c>
      <c r="AF313" s="20" t="s">
        <v>1</v>
      </c>
      <c r="AG313" s="151" t="str">
        <f t="shared" si="113"/>
        <v>Lab</v>
      </c>
      <c r="AH313" s="149" t="str">
        <f t="shared" si="114"/>
        <v>Gain from</v>
      </c>
      <c r="AI313" s="149" t="str">
        <f t="shared" si="115"/>
        <v>Con</v>
      </c>
      <c r="AK313" s="33">
        <v>0.51746370127235897</v>
      </c>
      <c r="AL313" s="33">
        <v>0.40051576105724901</v>
      </c>
      <c r="AM313" s="33">
        <v>4.3570432522384898E-2</v>
      </c>
      <c r="AN313" s="33">
        <v>3.8450105148007202E-2</v>
      </c>
      <c r="AO313" s="33">
        <v>0</v>
      </c>
      <c r="AP313" s="86">
        <f t="shared" si="116"/>
        <v>0</v>
      </c>
    </row>
    <row r="314" spans="1:42" ht="19.95" customHeight="1">
      <c r="A314" s="132" t="s">
        <v>337</v>
      </c>
      <c r="B314" s="20" t="s">
        <v>309</v>
      </c>
      <c r="C314" s="20" t="s">
        <v>21</v>
      </c>
      <c r="D314" s="170">
        <f>('Eng19'!D314+'Eng19'!AD314+'Eng19'!AS314)+('Eng19'!E314+'Eng19'!AE314+'Eng19'!AT314)</f>
        <v>16663.124908141242</v>
      </c>
      <c r="E314" s="170">
        <f>('Eng19'!F314+'Eng19'!AF314+'Eng19'!AU314)+'Eng19'!G314+'Eng19'!AG314+'Eng19'!AV314</f>
        <v>25650.346559084894</v>
      </c>
      <c r="F314" s="170">
        <f>('Eng19'!H314+'Eng19'!AH314+'Eng19'!AW314)+('Eng19'!I314+'Eng19'!AI314+'Eng19'!AX314)</f>
        <v>3762.3491734583904</v>
      </c>
      <c r="G314" s="170">
        <f>('Eng19'!J314+'Eng19'!AJ314+'Eng19'!AY314)+('Eng19'!AZ314+'Eng19'!AK314+'Eng19'!K314)</f>
        <v>3192.1592115582398</v>
      </c>
      <c r="H314" s="170">
        <f>('Eng19'!L314+'Eng19'!AL314+'Eng19'!BA314)+('Eng19'!BB314+'Eng19'!AM314+'Eng19'!M314)</f>
        <v>2434.3105338941455</v>
      </c>
      <c r="I314" s="170">
        <f>('Eng19'!N314+'Eng19'!AN314+'Eng19'!BC314)+('Eng19'!BD314+'Eng19'!AO314+'Eng19'!O314)</f>
        <v>1452.7096138630875</v>
      </c>
      <c r="J314" s="188">
        <f t="shared" si="101"/>
        <v>53154.999999999993</v>
      </c>
      <c r="L314" s="33">
        <f t="shared" si="102"/>
        <v>0.31348179678565036</v>
      </c>
      <c r="M314" s="33">
        <f t="shared" si="103"/>
        <v>0.48255754978995197</v>
      </c>
      <c r="N314" s="33">
        <f t="shared" si="104"/>
        <v>7.0780720034961733E-2</v>
      </c>
      <c r="O314" s="33">
        <f t="shared" si="105"/>
        <v>6.0053790077287936E-2</v>
      </c>
      <c r="P314" s="33">
        <f t="shared" si="106"/>
        <v>4.5796454404931727E-2</v>
      </c>
      <c r="Q314" s="33">
        <f t="shared" si="107"/>
        <v>2.7329688907216401E-2</v>
      </c>
      <c r="S314" s="174">
        <f t="shared" si="117"/>
        <v>-0.19642319804080066</v>
      </c>
      <c r="T314" s="174">
        <f t="shared" si="118"/>
        <v>0.11263938592954398</v>
      </c>
      <c r="U314" s="174">
        <f t="shared" si="119"/>
        <v>-6.8601415961171697E-3</v>
      </c>
      <c r="V314" s="174">
        <f t="shared" si="120"/>
        <v>2.2315101336811936E-2</v>
      </c>
      <c r="W314" s="174">
        <f t="shared" si="121"/>
        <v>4.5796454404931727E-2</v>
      </c>
      <c r="X314" s="174">
        <f t="shared" si="122"/>
        <v>2.2532397965630304E-2</v>
      </c>
      <c r="Z314" s="33">
        <f t="shared" si="108"/>
        <v>0.48255754978995197</v>
      </c>
      <c r="AA314" s="60" t="str">
        <f t="shared" si="109"/>
        <v>Lab</v>
      </c>
      <c r="AB314" s="33">
        <f t="shared" si="110"/>
        <v>0.16907575300430161</v>
      </c>
      <c r="AC314" s="33">
        <f t="shared" si="111"/>
        <v>0.31348179678565036</v>
      </c>
      <c r="AD314" s="60" t="str">
        <f t="shared" si="112"/>
        <v>Con</v>
      </c>
      <c r="AF314" s="20" t="s">
        <v>1</v>
      </c>
      <c r="AG314" s="151" t="str">
        <f t="shared" si="113"/>
        <v>Lab</v>
      </c>
      <c r="AH314" s="149" t="str">
        <f t="shared" si="114"/>
        <v>Gain from</v>
      </c>
      <c r="AI314" s="149" t="str">
        <f t="shared" si="115"/>
        <v>Con</v>
      </c>
      <c r="AK314" s="33">
        <v>0.50990499482645102</v>
      </c>
      <c r="AL314" s="33">
        <v>0.36991816386040799</v>
      </c>
      <c r="AM314" s="33">
        <v>7.7640861631078903E-2</v>
      </c>
      <c r="AN314" s="33">
        <v>3.7738688740475999E-2</v>
      </c>
      <c r="AO314" s="33">
        <v>0</v>
      </c>
      <c r="AP314" s="86">
        <f t="shared" si="116"/>
        <v>4.7972909415860965E-3</v>
      </c>
    </row>
    <row r="315" spans="1:42" ht="19.95" customHeight="1">
      <c r="A315" s="132" t="s">
        <v>338</v>
      </c>
      <c r="B315" s="20" t="s">
        <v>309</v>
      </c>
      <c r="C315" s="20" t="s">
        <v>21</v>
      </c>
      <c r="D315" s="170">
        <f>('Eng19'!D315+'Eng19'!AD315+'Eng19'!AS315)+('Eng19'!E315+'Eng19'!AE315+'Eng19'!AT315)</f>
        <v>15317.204403996151</v>
      </c>
      <c r="E315" s="170">
        <f>('Eng19'!F315+'Eng19'!AF315+'Eng19'!AU315)+'Eng19'!G315+'Eng19'!AG315+'Eng19'!AV315</f>
        <v>9673.1329069007952</v>
      </c>
      <c r="F315" s="170">
        <f>('Eng19'!H315+'Eng19'!AH315+'Eng19'!AW315)+('Eng19'!I315+'Eng19'!AI315+'Eng19'!AX315)</f>
        <v>19568.901060515171</v>
      </c>
      <c r="G315" s="170">
        <f>('Eng19'!J315+'Eng19'!AJ315+'Eng19'!AY315)+('Eng19'!AZ315+'Eng19'!AK315+'Eng19'!K315)</f>
        <v>1150.7028412476866</v>
      </c>
      <c r="H315" s="170">
        <f>('Eng19'!L315+'Eng19'!AL315+'Eng19'!BA315)+('Eng19'!BB315+'Eng19'!AM315+'Eng19'!M315)</f>
        <v>3738.7074254869112</v>
      </c>
      <c r="I315" s="170">
        <f>('Eng19'!N315+'Eng19'!AN315+'Eng19'!BC315)+('Eng19'!BD315+'Eng19'!AO315+'Eng19'!O315)</f>
        <v>1401.6322581267807</v>
      </c>
      <c r="J315" s="188">
        <f t="shared" si="101"/>
        <v>50850.280896273493</v>
      </c>
      <c r="L315" s="33">
        <f t="shared" si="102"/>
        <v>0.30122162816053699</v>
      </c>
      <c r="M315" s="33">
        <f t="shared" si="103"/>
        <v>0.19022771824274584</v>
      </c>
      <c r="N315" s="33">
        <f t="shared" si="104"/>
        <v>0.38483368657161648</v>
      </c>
      <c r="O315" s="33">
        <f t="shared" si="105"/>
        <v>2.2629232739046965E-2</v>
      </c>
      <c r="P315" s="33">
        <f t="shared" si="106"/>
        <v>7.3523830342516319E-2</v>
      </c>
      <c r="Q315" s="33">
        <f t="shared" si="107"/>
        <v>2.7563903943537464E-2</v>
      </c>
      <c r="S315" s="174">
        <f t="shared" si="117"/>
        <v>-0.18652924127426901</v>
      </c>
      <c r="T315" s="174">
        <f t="shared" si="118"/>
        <v>0.11710407250121455</v>
      </c>
      <c r="U315" s="174">
        <f t="shared" si="119"/>
        <v>-2.3589741475313508E-2</v>
      </c>
      <c r="V315" s="174">
        <f t="shared" si="120"/>
        <v>2.2629232739046965E-2</v>
      </c>
      <c r="W315" s="174">
        <f t="shared" si="121"/>
        <v>4.6024636031985422E-2</v>
      </c>
      <c r="X315" s="174">
        <f t="shared" si="122"/>
        <v>2.4361041477335692E-2</v>
      </c>
      <c r="Z315" s="33">
        <f t="shared" si="108"/>
        <v>0.38483368657161648</v>
      </c>
      <c r="AA315" s="60" t="str">
        <f t="shared" si="109"/>
        <v>LD</v>
      </c>
      <c r="AB315" s="33">
        <f t="shared" si="110"/>
        <v>8.3612058411079493E-2</v>
      </c>
      <c r="AC315" s="33">
        <f t="shared" si="111"/>
        <v>0.30122162816053699</v>
      </c>
      <c r="AD315" s="60" t="str">
        <f t="shared" si="112"/>
        <v>Con</v>
      </c>
      <c r="AF315" s="20" t="s">
        <v>1</v>
      </c>
      <c r="AG315" s="151" t="str">
        <f t="shared" si="113"/>
        <v>LD</v>
      </c>
      <c r="AH315" s="149" t="str">
        <f t="shared" si="114"/>
        <v>Gain from</v>
      </c>
      <c r="AI315" s="149" t="str">
        <f t="shared" si="115"/>
        <v>Con</v>
      </c>
      <c r="AK315" s="33">
        <v>0.487750869434806</v>
      </c>
      <c r="AL315" s="33">
        <v>7.3123645741531296E-2</v>
      </c>
      <c r="AM315" s="33">
        <v>0.40842342804692999</v>
      </c>
      <c r="AN315" s="33">
        <v>0</v>
      </c>
      <c r="AO315" s="33">
        <v>2.7499194310530901E-2</v>
      </c>
      <c r="AP315" s="86">
        <f t="shared" si="116"/>
        <v>3.2028624662017724E-3</v>
      </c>
    </row>
    <row r="316" spans="1:42" ht="19.95" customHeight="1">
      <c r="A316" s="132" t="s">
        <v>339</v>
      </c>
      <c r="B316" s="20" t="s">
        <v>309</v>
      </c>
      <c r="C316" s="20" t="s">
        <v>21</v>
      </c>
      <c r="D316" s="170">
        <f>('Eng19'!D316+'Eng19'!AD316+'Eng19'!AS316)+('Eng19'!E316+'Eng19'!AE316+'Eng19'!AT316)</f>
        <v>18241.622506081007</v>
      </c>
      <c r="E316" s="170">
        <f>('Eng19'!F316+'Eng19'!AF316+'Eng19'!AU316)+'Eng19'!G316+'Eng19'!AG316+'Eng19'!AV316</f>
        <v>12651.937312231408</v>
      </c>
      <c r="F316" s="170">
        <f>('Eng19'!H316+'Eng19'!AH316+'Eng19'!AW316)+('Eng19'!I316+'Eng19'!AI316+'Eng19'!AX316)</f>
        <v>15144.242899823836</v>
      </c>
      <c r="G316" s="170">
        <f>('Eng19'!J316+'Eng19'!AJ316+'Eng19'!AY316)+('Eng19'!AZ316+'Eng19'!AK316+'Eng19'!K316)</f>
        <v>2250.4682809610404</v>
      </c>
      <c r="H316" s="170">
        <f>('Eng19'!L316+'Eng19'!AL316+'Eng19'!BA316)+('Eng19'!BB316+'Eng19'!AM316+'Eng19'!M316)</f>
        <v>2784.4496699900178</v>
      </c>
      <c r="I316" s="170">
        <f>('Eng19'!N316+'Eng19'!AN316+'Eng19'!BC316)+('Eng19'!BD316+'Eng19'!AO316+'Eng19'!O316)</f>
        <v>1543.1589120737779</v>
      </c>
      <c r="J316" s="188">
        <f t="shared" si="101"/>
        <v>52615.879581161091</v>
      </c>
      <c r="L316" s="33">
        <f t="shared" si="102"/>
        <v>0.34669424233311397</v>
      </c>
      <c r="M316" s="33">
        <f t="shared" si="103"/>
        <v>0.24045853481771659</v>
      </c>
      <c r="N316" s="33">
        <f t="shared" si="104"/>
        <v>0.2878264702667096</v>
      </c>
      <c r="O316" s="33">
        <f t="shared" si="105"/>
        <v>4.2771655608068782E-2</v>
      </c>
      <c r="P316" s="33">
        <f t="shared" si="106"/>
        <v>5.2920329226748858E-2</v>
      </c>
      <c r="Q316" s="33">
        <f t="shared" si="107"/>
        <v>2.93287677476421E-2</v>
      </c>
      <c r="S316" s="174">
        <f t="shared" si="117"/>
        <v>-0.21723364010181001</v>
      </c>
      <c r="T316" s="174">
        <f t="shared" si="118"/>
        <v>0.13016102370248861</v>
      </c>
      <c r="U316" s="174">
        <f t="shared" si="119"/>
        <v>-1.7671472088277407E-2</v>
      </c>
      <c r="V316" s="174">
        <f t="shared" si="120"/>
        <v>2.5786330510013881E-2</v>
      </c>
      <c r="W316" s="174">
        <f t="shared" si="121"/>
        <v>5.2920329226748858E-2</v>
      </c>
      <c r="X316" s="174">
        <f t="shared" si="122"/>
        <v>2.6037428750836096E-2</v>
      </c>
      <c r="Z316" s="33">
        <f t="shared" si="108"/>
        <v>0.34669424233311397</v>
      </c>
      <c r="AA316" s="60" t="str">
        <f t="shared" si="109"/>
        <v>Con</v>
      </c>
      <c r="AB316" s="33">
        <f t="shared" si="110"/>
        <v>5.8867772066404367E-2</v>
      </c>
      <c r="AC316" s="33">
        <f t="shared" si="111"/>
        <v>0.2878264702667096</v>
      </c>
      <c r="AD316" s="60" t="str">
        <f t="shared" si="112"/>
        <v>LD</v>
      </c>
      <c r="AF316" s="20" t="s">
        <v>1</v>
      </c>
      <c r="AG316" s="151" t="str">
        <f t="shared" si="113"/>
        <v>Con</v>
      </c>
      <c r="AH316" s="149" t="str">
        <f t="shared" si="114"/>
        <v>Hold</v>
      </c>
      <c r="AI316" s="149" t="str">
        <f t="shared" si="115"/>
        <v/>
      </c>
      <c r="AK316" s="33">
        <v>0.56392788243492398</v>
      </c>
      <c r="AL316" s="33">
        <v>0.11029751111522799</v>
      </c>
      <c r="AM316" s="33">
        <v>0.30549794235498701</v>
      </c>
      <c r="AN316" s="33">
        <v>1.69853250980549E-2</v>
      </c>
      <c r="AO316" s="33">
        <v>0</v>
      </c>
      <c r="AP316" s="86">
        <f t="shared" si="116"/>
        <v>3.2913389968060036E-3</v>
      </c>
    </row>
    <row r="317" spans="1:42" ht="19.95" customHeight="1">
      <c r="A317" s="132" t="s">
        <v>340</v>
      </c>
      <c r="B317" s="20" t="s">
        <v>309</v>
      </c>
      <c r="C317" s="20" t="s">
        <v>21</v>
      </c>
      <c r="D317" s="170">
        <f>('Eng19'!D317+'Eng19'!AD317+'Eng19'!AS317)+('Eng19'!E317+'Eng19'!AE317+'Eng19'!AT317)</f>
        <v>18014.352643826358</v>
      </c>
      <c r="E317" s="170">
        <f>('Eng19'!F317+'Eng19'!AF317+'Eng19'!AU317)+'Eng19'!G317+'Eng19'!AG317+'Eng19'!AV317</f>
        <v>16237.413213278405</v>
      </c>
      <c r="F317" s="170">
        <f>('Eng19'!H317+'Eng19'!AH317+'Eng19'!AW317)+('Eng19'!I317+'Eng19'!AI317+'Eng19'!AX317)</f>
        <v>12198.338935717895</v>
      </c>
      <c r="G317" s="170">
        <f>('Eng19'!J317+'Eng19'!AJ317+'Eng19'!AY317)+('Eng19'!AZ317+'Eng19'!AK317+'Eng19'!K317)</f>
        <v>3232.6709750446657</v>
      </c>
      <c r="H317" s="170">
        <f>('Eng19'!L317+'Eng19'!AL317+'Eng19'!BA317)+('Eng19'!BB317+'Eng19'!AM317+'Eng19'!M317)</f>
        <v>2761.8649439822775</v>
      </c>
      <c r="I317" s="170">
        <f>('Eng19'!N317+'Eng19'!AN317+'Eng19'!BC317)+('Eng19'!BD317+'Eng19'!AO317+'Eng19'!O317)</f>
        <v>2556.6626361238923</v>
      </c>
      <c r="J317" s="188">
        <f t="shared" si="101"/>
        <v>55001.303347973502</v>
      </c>
      <c r="L317" s="33">
        <f t="shared" si="102"/>
        <v>0.32752592297415234</v>
      </c>
      <c r="M317" s="33">
        <f t="shared" si="103"/>
        <v>0.29521869891973507</v>
      </c>
      <c r="N317" s="33">
        <f t="shared" si="104"/>
        <v>0.22178272501186713</v>
      </c>
      <c r="O317" s="33">
        <f t="shared" si="105"/>
        <v>5.8774443118060619E-2</v>
      </c>
      <c r="P317" s="33">
        <f t="shared" si="106"/>
        <v>5.0214536308511623E-2</v>
      </c>
      <c r="Q317" s="33">
        <f t="shared" si="107"/>
        <v>4.6483673667673031E-2</v>
      </c>
      <c r="S317" s="174">
        <f t="shared" si="117"/>
        <v>-0.20522304609552061</v>
      </c>
      <c r="T317" s="174">
        <f t="shared" si="118"/>
        <v>0.12350594839757806</v>
      </c>
      <c r="U317" s="174">
        <f t="shared" si="119"/>
        <v>-1.7671472088277879E-2</v>
      </c>
      <c r="V317" s="174">
        <f t="shared" si="120"/>
        <v>2.4467886889182222E-2</v>
      </c>
      <c r="W317" s="174">
        <f t="shared" si="121"/>
        <v>5.0214536308511623E-2</v>
      </c>
      <c r="X317" s="174">
        <f t="shared" si="122"/>
        <v>2.4706146588526323E-2</v>
      </c>
      <c r="Z317" s="33">
        <f t="shared" si="108"/>
        <v>0.32752592297415234</v>
      </c>
      <c r="AA317" s="60" t="str">
        <f t="shared" si="109"/>
        <v>Con</v>
      </c>
      <c r="AB317" s="33">
        <f t="shared" si="110"/>
        <v>3.2307224054417272E-2</v>
      </c>
      <c r="AC317" s="33">
        <f t="shared" si="111"/>
        <v>0.29521869891973507</v>
      </c>
      <c r="AD317" s="60" t="str">
        <f t="shared" si="112"/>
        <v>Lab</v>
      </c>
      <c r="AF317" s="20" t="s">
        <v>1</v>
      </c>
      <c r="AG317" s="151" t="str">
        <f t="shared" si="113"/>
        <v>Con</v>
      </c>
      <c r="AH317" s="149" t="str">
        <f t="shared" si="114"/>
        <v>Hold</v>
      </c>
      <c r="AI317" s="149" t="str">
        <f t="shared" si="115"/>
        <v/>
      </c>
      <c r="AK317" s="33">
        <v>0.53274896906967295</v>
      </c>
      <c r="AL317" s="33">
        <v>0.17171275052215701</v>
      </c>
      <c r="AM317" s="33">
        <v>0.23945419710014501</v>
      </c>
      <c r="AN317" s="33">
        <v>3.4306556228878397E-2</v>
      </c>
      <c r="AO317" s="33">
        <v>0</v>
      </c>
      <c r="AP317" s="86">
        <f t="shared" si="116"/>
        <v>2.1777527079146708E-2</v>
      </c>
    </row>
    <row r="318" spans="1:42" ht="19.95" customHeight="1">
      <c r="A318" s="132" t="s">
        <v>341</v>
      </c>
      <c r="B318" s="20" t="s">
        <v>309</v>
      </c>
      <c r="C318" s="20" t="s">
        <v>21</v>
      </c>
      <c r="D318" s="170">
        <f>('Eng19'!D318+'Eng19'!AD318+'Eng19'!AS318)+('Eng19'!E318+'Eng19'!AE318+'Eng19'!AT318)</f>
        <v>16838.21132253432</v>
      </c>
      <c r="E318" s="170">
        <f>('Eng19'!F318+'Eng19'!AF318+'Eng19'!AU318)+'Eng19'!G318+'Eng19'!AG318+'Eng19'!AV318</f>
        <v>9175.1857585340586</v>
      </c>
      <c r="F318" s="170">
        <f>('Eng19'!H318+'Eng19'!AH318+'Eng19'!AW318)+('Eng19'!I318+'Eng19'!AI318+'Eng19'!AX318)</f>
        <v>22626.329882876911</v>
      </c>
      <c r="G318" s="170">
        <f>('Eng19'!J318+'Eng19'!AJ318+'Eng19'!AY318)+('Eng19'!AZ318+'Eng19'!AK318+'Eng19'!K318)</f>
        <v>1377.6887889362772</v>
      </c>
      <c r="H318" s="170">
        <f>('Eng19'!L318+'Eng19'!AL318+'Eng19'!BA318)+('Eng19'!BB318+'Eng19'!AM318+'Eng19'!M318)</f>
        <v>2593.9771340021471</v>
      </c>
      <c r="I318" s="170">
        <f>('Eng19'!N318+'Eng19'!AN318+'Eng19'!BC318)+('Eng19'!BD318+'Eng19'!AO318+'Eng19'!O318)</f>
        <v>1921.6643930721643</v>
      </c>
      <c r="J318" s="188">
        <f t="shared" si="101"/>
        <v>54533.057279955872</v>
      </c>
      <c r="L318" s="33">
        <f t="shared" si="102"/>
        <v>0.30877071931053018</v>
      </c>
      <c r="M318" s="33">
        <f t="shared" si="103"/>
        <v>0.16824997930028915</v>
      </c>
      <c r="N318" s="33">
        <f t="shared" si="104"/>
        <v>0.41491035000514132</v>
      </c>
      <c r="O318" s="33">
        <f t="shared" si="105"/>
        <v>2.5263369736702061E-2</v>
      </c>
      <c r="P318" s="33">
        <f t="shared" si="106"/>
        <v>4.7567058650049079E-2</v>
      </c>
      <c r="Q318" s="33">
        <f t="shared" si="107"/>
        <v>3.5238522997288288E-2</v>
      </c>
      <c r="S318" s="174">
        <f t="shared" si="117"/>
        <v>-0.19347130445919786</v>
      </c>
      <c r="T318" s="174">
        <f t="shared" si="118"/>
        <v>0.11699430330220355</v>
      </c>
      <c r="U318" s="174">
        <f t="shared" si="119"/>
        <v>-1.7671472088276685E-2</v>
      </c>
      <c r="V318" s="174">
        <f t="shared" si="120"/>
        <v>2.3177858370529603E-2</v>
      </c>
      <c r="W318" s="174">
        <f t="shared" si="121"/>
        <v>4.7567058650049079E-2</v>
      </c>
      <c r="X318" s="174">
        <f t="shared" si="122"/>
        <v>2.3403556224692298E-2</v>
      </c>
      <c r="Z318" s="33">
        <f t="shared" si="108"/>
        <v>0.41491035000514132</v>
      </c>
      <c r="AA318" s="60" t="str">
        <f t="shared" si="109"/>
        <v>LD</v>
      </c>
      <c r="AB318" s="33">
        <f t="shared" si="110"/>
        <v>0.10613963069461113</v>
      </c>
      <c r="AC318" s="33">
        <f t="shared" si="111"/>
        <v>0.30877071931053018</v>
      </c>
      <c r="AD318" s="60" t="str">
        <f t="shared" si="112"/>
        <v>Con</v>
      </c>
      <c r="AF318" s="20" t="s">
        <v>1</v>
      </c>
      <c r="AG318" s="151" t="str">
        <f t="shared" si="113"/>
        <v>LD</v>
      </c>
      <c r="AH318" s="149" t="str">
        <f t="shared" si="114"/>
        <v>Gain from</v>
      </c>
      <c r="AI318" s="149" t="str">
        <f t="shared" si="115"/>
        <v>Con</v>
      </c>
      <c r="AK318" s="33">
        <v>0.50224202376972804</v>
      </c>
      <c r="AL318" s="33">
        <v>5.1255675998085601E-2</v>
      </c>
      <c r="AM318" s="33">
        <v>0.432581822093418</v>
      </c>
      <c r="AN318" s="33">
        <v>2.0855113661724599E-3</v>
      </c>
      <c r="AO318" s="33">
        <v>0</v>
      </c>
      <c r="AP318" s="86">
        <f t="shared" si="116"/>
        <v>1.183496677259599E-2</v>
      </c>
    </row>
    <row r="319" spans="1:42" ht="19.95" customHeight="1">
      <c r="A319" s="132" t="s">
        <v>342</v>
      </c>
      <c r="B319" s="20" t="s">
        <v>309</v>
      </c>
      <c r="C319" s="20" t="s">
        <v>21</v>
      </c>
      <c r="D319" s="170">
        <f>('Eng19'!D319+'Eng19'!AD319+'Eng19'!AS319)+('Eng19'!E319+'Eng19'!AE319+'Eng19'!AT319)</f>
        <v>21814.481669653163</v>
      </c>
      <c r="E319" s="170">
        <f>('Eng19'!F319+'Eng19'!AF319+'Eng19'!AU319)+'Eng19'!G319+'Eng19'!AG319+'Eng19'!AV319</f>
        <v>16876.887611168862</v>
      </c>
      <c r="F319" s="170">
        <f>('Eng19'!H319+'Eng19'!AH319+'Eng19'!AW319)+('Eng19'!I319+'Eng19'!AI319+'Eng19'!AX319)</f>
        <v>6479.9880892410019</v>
      </c>
      <c r="G319" s="170">
        <f>('Eng19'!J319+'Eng19'!AJ319+'Eng19'!AY319)+('Eng19'!AZ319+'Eng19'!AK319+'Eng19'!K319)</f>
        <v>3450.6868664515723</v>
      </c>
      <c r="H319" s="170">
        <f>('Eng19'!L319+'Eng19'!AL319+'Eng19'!BA319)+('Eng19'!BB319+'Eng19'!AM319+'Eng19'!M319)</f>
        <v>3220.8131210464662</v>
      </c>
      <c r="I319" s="170">
        <f>('Eng19'!N319+'Eng19'!AN319+'Eng19'!BC319)+('Eng19'!BD319+'Eng19'!AO319+'Eng19'!O319)</f>
        <v>1584.6782018244655</v>
      </c>
      <c r="J319" s="188">
        <f t="shared" si="101"/>
        <v>53427.53555938552</v>
      </c>
      <c r="L319" s="33">
        <f t="shared" si="102"/>
        <v>0.40830035376432505</v>
      </c>
      <c r="M319" s="33">
        <f t="shared" si="103"/>
        <v>0.31588369993989229</v>
      </c>
      <c r="N319" s="33">
        <f t="shared" si="104"/>
        <v>0.12128555100652914</v>
      </c>
      <c r="O319" s="33">
        <f t="shared" si="105"/>
        <v>6.4586300496980276E-2</v>
      </c>
      <c r="P319" s="33">
        <f t="shared" si="106"/>
        <v>6.0283767299475814E-2</v>
      </c>
      <c r="Q319" s="33">
        <f t="shared" si="107"/>
        <v>2.9660327492797633E-2</v>
      </c>
      <c r="S319" s="174">
        <f t="shared" si="117"/>
        <v>-0.25583514599546897</v>
      </c>
      <c r="T319" s="174">
        <f t="shared" si="118"/>
        <v>0.14827188301724128</v>
      </c>
      <c r="U319" s="174">
        <f t="shared" si="119"/>
        <v>-1.1755122765873857E-2</v>
      </c>
      <c r="V319" s="174">
        <f t="shared" si="120"/>
        <v>2.9374290951828079E-2</v>
      </c>
      <c r="W319" s="174">
        <f t="shared" si="121"/>
        <v>6.0283767299475814E-2</v>
      </c>
      <c r="X319" s="174">
        <f t="shared" si="122"/>
        <v>2.9660327492797633E-2</v>
      </c>
      <c r="Z319" s="33">
        <f t="shared" si="108"/>
        <v>0.40830035376432505</v>
      </c>
      <c r="AA319" s="60" t="str">
        <f t="shared" si="109"/>
        <v>Con</v>
      </c>
      <c r="AB319" s="33">
        <f t="shared" si="110"/>
        <v>9.241665382443276E-2</v>
      </c>
      <c r="AC319" s="33">
        <f t="shared" si="111"/>
        <v>0.31588369993989229</v>
      </c>
      <c r="AD319" s="60" t="str">
        <f t="shared" si="112"/>
        <v>Lab</v>
      </c>
      <c r="AF319" s="20" t="s">
        <v>1</v>
      </c>
      <c r="AG319" s="151" t="str">
        <f t="shared" si="113"/>
        <v>Con</v>
      </c>
      <c r="AH319" s="149" t="str">
        <f t="shared" si="114"/>
        <v>Hold</v>
      </c>
      <c r="AI319" s="149" t="str">
        <f t="shared" si="115"/>
        <v/>
      </c>
      <c r="AK319" s="33">
        <v>0.66413549975979402</v>
      </c>
      <c r="AL319" s="33">
        <v>0.16761181692265101</v>
      </c>
      <c r="AM319" s="33">
        <v>0.133040673772403</v>
      </c>
      <c r="AN319" s="33">
        <v>3.5212009545152197E-2</v>
      </c>
      <c r="AO319" s="33">
        <v>0</v>
      </c>
      <c r="AP319" s="86">
        <f t="shared" si="116"/>
        <v>0</v>
      </c>
    </row>
    <row r="320" spans="1:42" ht="19.95" customHeight="1">
      <c r="A320" s="132" t="s">
        <v>343</v>
      </c>
      <c r="B320" s="20" t="s">
        <v>309</v>
      </c>
      <c r="C320" s="20" t="s">
        <v>21</v>
      </c>
      <c r="D320" s="170">
        <f>('Eng19'!D320+'Eng19'!AD320+'Eng19'!AS320)+('Eng19'!E320+'Eng19'!AE320+'Eng19'!AT320)</f>
        <v>18958.521910036266</v>
      </c>
      <c r="E320" s="170">
        <f>('Eng19'!F320+'Eng19'!AF320+'Eng19'!AU320)+'Eng19'!G320+'Eng19'!AG320+'Eng19'!AV320</f>
        <v>12591.300434234654</v>
      </c>
      <c r="F320" s="170">
        <f>('Eng19'!H320+'Eng19'!AH320+'Eng19'!AW320)+('Eng19'!I320+'Eng19'!AI320+'Eng19'!AX320)</f>
        <v>16603.173329681391</v>
      </c>
      <c r="G320" s="170">
        <f>('Eng19'!J320+'Eng19'!AJ320+'Eng19'!AY320)+('Eng19'!AZ320+'Eng19'!AK320+'Eng19'!K320)</f>
        <v>2298.2811583192283</v>
      </c>
      <c r="H320" s="170">
        <f>('Eng19'!L320+'Eng19'!AL320+'Eng19'!BA320)+('Eng19'!BB320+'Eng19'!AM320+'Eng19'!M320)</f>
        <v>2895.4409907750901</v>
      </c>
      <c r="I320" s="170">
        <f>('Eng19'!N320+'Eng19'!AN320+'Eng19'!BC320)+('Eng19'!BD320+'Eng19'!AO320+'Eng19'!O320)</f>
        <v>1729.3036334073895</v>
      </c>
      <c r="J320" s="188">
        <f t="shared" si="101"/>
        <v>55076.021456454022</v>
      </c>
      <c r="L320" s="33">
        <f t="shared" si="102"/>
        <v>0.34422460825399059</v>
      </c>
      <c r="M320" s="33">
        <f t="shared" si="103"/>
        <v>0.2286167392136339</v>
      </c>
      <c r="N320" s="33">
        <f t="shared" si="104"/>
        <v>0.30145919931432824</v>
      </c>
      <c r="O320" s="33">
        <f t="shared" si="105"/>
        <v>4.17292516333332E-2</v>
      </c>
      <c r="P320" s="33">
        <f t="shared" si="106"/>
        <v>5.257171658748766E-2</v>
      </c>
      <c r="Q320" s="33">
        <f t="shared" si="107"/>
        <v>3.1398484997226375E-2</v>
      </c>
      <c r="S320" s="174">
        <f t="shared" si="117"/>
        <v>-0.21568620280629236</v>
      </c>
      <c r="T320" s="174">
        <f t="shared" si="118"/>
        <v>0.12930358803145509</v>
      </c>
      <c r="U320" s="174">
        <f t="shared" si="119"/>
        <v>-1.7671472088276741E-2</v>
      </c>
      <c r="V320" s="174">
        <f t="shared" si="120"/>
        <v>2.5616463072163299E-2</v>
      </c>
      <c r="W320" s="174">
        <f t="shared" si="121"/>
        <v>5.257171658748766E-2</v>
      </c>
      <c r="X320" s="174">
        <f t="shared" si="122"/>
        <v>2.5865907203463004E-2</v>
      </c>
      <c r="Z320" s="33">
        <f t="shared" si="108"/>
        <v>0.34422460825399059</v>
      </c>
      <c r="AA320" s="60" t="str">
        <f t="shared" si="109"/>
        <v>Con</v>
      </c>
      <c r="AB320" s="33">
        <f t="shared" si="110"/>
        <v>4.2765408939662353E-2</v>
      </c>
      <c r="AC320" s="33">
        <f t="shared" si="111"/>
        <v>0.30145919931432824</v>
      </c>
      <c r="AD320" s="60" t="str">
        <f t="shared" si="112"/>
        <v>LD</v>
      </c>
      <c r="AF320" s="20" t="s">
        <v>1</v>
      </c>
      <c r="AG320" s="151" t="str">
        <f t="shared" si="113"/>
        <v>Con</v>
      </c>
      <c r="AH320" s="149" t="str">
        <f t="shared" si="114"/>
        <v>Hold</v>
      </c>
      <c r="AI320" s="149" t="str">
        <f t="shared" si="115"/>
        <v/>
      </c>
      <c r="AK320" s="33">
        <v>0.55991081106028295</v>
      </c>
      <c r="AL320" s="33">
        <v>9.9313151182178802E-2</v>
      </c>
      <c r="AM320" s="33">
        <v>0.31913067140260498</v>
      </c>
      <c r="AN320" s="33">
        <v>1.6112788561169902E-2</v>
      </c>
      <c r="AO320" s="33">
        <v>0</v>
      </c>
      <c r="AP320" s="86">
        <f t="shared" si="116"/>
        <v>5.5325777937633713E-3</v>
      </c>
    </row>
    <row r="321" spans="1:42" ht="19.95" customHeight="1">
      <c r="A321" s="132" t="s">
        <v>344</v>
      </c>
      <c r="B321" s="20" t="s">
        <v>309</v>
      </c>
      <c r="C321" s="20" t="s">
        <v>21</v>
      </c>
      <c r="D321" s="170">
        <f>('Eng19'!D321+'Eng19'!AD321+'Eng19'!AS321)+('Eng19'!E321+'Eng19'!AE321+'Eng19'!AT321)</f>
        <v>17816.453495278227</v>
      </c>
      <c r="E321" s="170">
        <f>('Eng19'!F321+'Eng19'!AF321+'Eng19'!AU321)+'Eng19'!G321+'Eng19'!AG321+'Eng19'!AV321</f>
        <v>15925.431634019404</v>
      </c>
      <c r="F321" s="170">
        <f>('Eng19'!H321+'Eng19'!AH321+'Eng19'!AW321)+('Eng19'!I321+'Eng19'!AI321+'Eng19'!AX321)</f>
        <v>4924.1911165139672</v>
      </c>
      <c r="G321" s="170">
        <f>('Eng19'!J321+'Eng19'!AJ321+'Eng19'!AY321)+('Eng19'!AZ321+'Eng19'!AK321+'Eng19'!K321)</f>
        <v>3148.8690965575088</v>
      </c>
      <c r="H321" s="170">
        <f>('Eng19'!L321+'Eng19'!AL321+'Eng19'!BA321)+('Eng19'!BB321+'Eng19'!AM321+'Eng19'!M321)</f>
        <v>2622.4824988922628</v>
      </c>
      <c r="I321" s="170">
        <f>('Eng19'!N321+'Eng19'!AN321+'Eng19'!BC321)+('Eng19'!BD321+'Eng19'!AO321+'Eng19'!O321)</f>
        <v>1726.0307885695854</v>
      </c>
      <c r="J321" s="188">
        <f t="shared" si="101"/>
        <v>46163.458629830959</v>
      </c>
      <c r="L321" s="33">
        <f t="shared" si="102"/>
        <v>0.38594277864105236</v>
      </c>
      <c r="M321" s="33">
        <f t="shared" si="103"/>
        <v>0.34497916981740934</v>
      </c>
      <c r="N321" s="33">
        <f t="shared" si="104"/>
        <v>0.10666859162350416</v>
      </c>
      <c r="O321" s="33">
        <f t="shared" si="105"/>
        <v>6.821129070521377E-2</v>
      </c>
      <c r="P321" s="33">
        <f t="shared" si="106"/>
        <v>5.6808622593056905E-2</v>
      </c>
      <c r="Q321" s="33">
        <f t="shared" si="107"/>
        <v>3.7389546619763438E-2</v>
      </c>
      <c r="S321" s="174">
        <f t="shared" si="117"/>
        <v>-0.24182621006623767</v>
      </c>
      <c r="T321" s="174">
        <f t="shared" si="118"/>
        <v>0.13972453648499134</v>
      </c>
      <c r="U321" s="174">
        <f t="shared" si="119"/>
        <v>-1.0338431737260845E-2</v>
      </c>
      <c r="V321" s="174">
        <f t="shared" si="120"/>
        <v>2.768096758670157E-2</v>
      </c>
      <c r="W321" s="174">
        <f t="shared" si="121"/>
        <v>5.6808622593056905E-2</v>
      </c>
      <c r="X321" s="174">
        <f t="shared" si="122"/>
        <v>2.7950515138748667E-2</v>
      </c>
      <c r="Z321" s="33">
        <f t="shared" si="108"/>
        <v>0.38594277864105236</v>
      </c>
      <c r="AA321" s="60" t="str">
        <f t="shared" si="109"/>
        <v>Con</v>
      </c>
      <c r="AB321" s="33">
        <f t="shared" si="110"/>
        <v>4.0963608823643027E-2</v>
      </c>
      <c r="AC321" s="33">
        <f t="shared" si="111"/>
        <v>0.34497916981740934</v>
      </c>
      <c r="AD321" s="60" t="str">
        <f t="shared" si="112"/>
        <v>Lab</v>
      </c>
      <c r="AF321" s="20" t="s">
        <v>1</v>
      </c>
      <c r="AG321" s="151" t="str">
        <f t="shared" si="113"/>
        <v>Con</v>
      </c>
      <c r="AH321" s="149" t="str">
        <f t="shared" si="114"/>
        <v>Hold</v>
      </c>
      <c r="AI321" s="149" t="str">
        <f t="shared" si="115"/>
        <v/>
      </c>
      <c r="AK321" s="33">
        <v>0.62776898870729003</v>
      </c>
      <c r="AL321" s="33">
        <v>0.205254633332418</v>
      </c>
      <c r="AM321" s="33">
        <v>0.117007023360765</v>
      </c>
      <c r="AN321" s="33">
        <v>4.05303231185122E-2</v>
      </c>
      <c r="AO321" s="33">
        <v>0</v>
      </c>
      <c r="AP321" s="86">
        <f t="shared" si="116"/>
        <v>9.4390314810147702E-3</v>
      </c>
    </row>
    <row r="322" spans="1:42" ht="19.95" customHeight="1">
      <c r="A322" s="132" t="s">
        <v>345</v>
      </c>
      <c r="B322" s="20" t="s">
        <v>309</v>
      </c>
      <c r="C322" s="20" t="s">
        <v>21</v>
      </c>
      <c r="D322" s="170">
        <f>('Eng19'!D322+'Eng19'!AD322+'Eng19'!AS322)+('Eng19'!E322+'Eng19'!AE322+'Eng19'!AT322)</f>
        <v>16645.413192513472</v>
      </c>
      <c r="E322" s="170">
        <f>('Eng19'!F322+'Eng19'!AF322+'Eng19'!AU322)+'Eng19'!G322+'Eng19'!AG322+'Eng19'!AV322</f>
        <v>17905.518702390949</v>
      </c>
      <c r="F322" s="170">
        <f>('Eng19'!H322+'Eng19'!AH322+'Eng19'!AW322)+('Eng19'!I322+'Eng19'!AI322+'Eng19'!AX322)</f>
        <v>3233.5842998072349</v>
      </c>
      <c r="G322" s="170">
        <f>('Eng19'!J322+'Eng19'!AJ322+'Eng19'!AY322)+('Eng19'!AZ322+'Eng19'!AK322+'Eng19'!K322)</f>
        <v>3000.5705396673129</v>
      </c>
      <c r="H322" s="170">
        <f>('Eng19'!L322+'Eng19'!AL322+'Eng19'!BA322)+('Eng19'!BB322+'Eng19'!AM322+'Eng19'!M322)</f>
        <v>2420.2649071607902</v>
      </c>
      <c r="I322" s="170">
        <f>('Eng19'!N322+'Eng19'!AN322+'Eng19'!BC322)+('Eng19'!BD322+'Eng19'!AO322+'Eng19'!O322)</f>
        <v>1873.3034230091077</v>
      </c>
      <c r="J322" s="188">
        <f t="shared" si="101"/>
        <v>45078.655064548868</v>
      </c>
      <c r="L322" s="33">
        <f t="shared" si="102"/>
        <v>0.36925265779732402</v>
      </c>
      <c r="M322" s="33">
        <f t="shared" si="103"/>
        <v>0.39720614283526745</v>
      </c>
      <c r="N322" s="33">
        <f t="shared" si="104"/>
        <v>7.1732049130059719E-2</v>
      </c>
      <c r="O322" s="33">
        <f t="shared" si="105"/>
        <v>6.6563000501473402E-2</v>
      </c>
      <c r="P322" s="33">
        <f t="shared" si="106"/>
        <v>5.3689820685536717E-2</v>
      </c>
      <c r="Q322" s="33">
        <f t="shared" si="107"/>
        <v>4.1556329050338653E-2</v>
      </c>
      <c r="S322" s="174">
        <f t="shared" si="117"/>
        <v>-0.23136841970830496</v>
      </c>
      <c r="T322" s="174">
        <f t="shared" si="118"/>
        <v>0.13205363845885243</v>
      </c>
      <c r="U322" s="174">
        <f t="shared" si="119"/>
        <v>-6.9523454094388842E-3</v>
      </c>
      <c r="V322" s="174">
        <f t="shared" si="120"/>
        <v>2.6161278311187204E-2</v>
      </c>
      <c r="W322" s="174">
        <f t="shared" si="121"/>
        <v>5.3689820685536717E-2</v>
      </c>
      <c r="X322" s="174">
        <f t="shared" si="122"/>
        <v>2.6416027662167413E-2</v>
      </c>
      <c r="Z322" s="33">
        <f t="shared" si="108"/>
        <v>0.39720614283526745</v>
      </c>
      <c r="AA322" s="60" t="str">
        <f t="shared" si="109"/>
        <v>Lab</v>
      </c>
      <c r="AB322" s="33">
        <f t="shared" si="110"/>
        <v>2.7953485037943426E-2</v>
      </c>
      <c r="AC322" s="33">
        <f t="shared" si="111"/>
        <v>0.36925265779732402</v>
      </c>
      <c r="AD322" s="60" t="str">
        <f t="shared" si="112"/>
        <v>Con</v>
      </c>
      <c r="AF322" s="20" t="s">
        <v>1</v>
      </c>
      <c r="AG322" s="151" t="str">
        <f t="shared" si="113"/>
        <v>Lab</v>
      </c>
      <c r="AH322" s="149" t="str">
        <f t="shared" si="114"/>
        <v>Gain from</v>
      </c>
      <c r="AI322" s="149" t="str">
        <f t="shared" si="115"/>
        <v>Con</v>
      </c>
      <c r="AK322" s="33">
        <v>0.60062107750562899</v>
      </c>
      <c r="AL322" s="33">
        <v>0.26515250437641502</v>
      </c>
      <c r="AM322" s="33">
        <v>7.8684394539498603E-2</v>
      </c>
      <c r="AN322" s="33">
        <v>4.0401722190286198E-2</v>
      </c>
      <c r="AO322" s="33">
        <v>0</v>
      </c>
      <c r="AP322" s="86">
        <f t="shared" si="116"/>
        <v>1.514030138817124E-2</v>
      </c>
    </row>
    <row r="323" spans="1:42" ht="19.95" customHeight="1">
      <c r="A323" s="132" t="s">
        <v>346</v>
      </c>
      <c r="B323" s="20" t="s">
        <v>309</v>
      </c>
      <c r="C323" s="20" t="s">
        <v>21</v>
      </c>
      <c r="D323" s="170">
        <f>('Eng19'!D323+'Eng19'!AD323+'Eng19'!AS323)+('Eng19'!E323+'Eng19'!AE323+'Eng19'!AT323)</f>
        <v>17320.329768191528</v>
      </c>
      <c r="E323" s="170">
        <f>('Eng19'!F323+'Eng19'!AF323+'Eng19'!AU323)+'Eng19'!G323+'Eng19'!AG323+'Eng19'!AV323</f>
        <v>19190.013248539071</v>
      </c>
      <c r="F323" s="170">
        <f>('Eng19'!H323+'Eng19'!AH323+'Eng19'!AW323)+('Eng19'!I323+'Eng19'!AI323+'Eng19'!AX323)</f>
        <v>2281.8415268152053</v>
      </c>
      <c r="G323" s="170">
        <f>('Eng19'!J323+'Eng19'!AJ323+'Eng19'!AY323)+('Eng19'!AZ323+'Eng19'!AK323+'Eng19'!K323)</f>
        <v>2258.6117180079236</v>
      </c>
      <c r="H323" s="170">
        <f>('Eng19'!L323+'Eng19'!AL323+'Eng19'!BA323)+('Eng19'!BB323+'Eng19'!AM323+'Eng19'!M323)</f>
        <v>2494.7548199574499</v>
      </c>
      <c r="I323" s="170">
        <f>('Eng19'!N323+'Eng19'!AN323+'Eng19'!BC323)+('Eng19'!BD323+'Eng19'!AO323+'Eng19'!O323)</f>
        <v>2412.4489184888216</v>
      </c>
      <c r="J323" s="188">
        <f t="shared" ref="J323:J386" si="123">SUM(D323:I323)</f>
        <v>45958</v>
      </c>
      <c r="L323" s="33">
        <f t="shared" ref="L323:L386" si="124">D323/J323</f>
        <v>0.37687300944757229</v>
      </c>
      <c r="M323" s="33">
        <f t="shared" ref="M323:M386" si="125">E323/J323</f>
        <v>0.41755544733319711</v>
      </c>
      <c r="N323" s="33">
        <f t="shared" ref="N323:N386" si="126">F323/J323</f>
        <v>4.9650583724600836E-2</v>
      </c>
      <c r="O323" s="33">
        <f t="shared" ref="O323:O386" si="127">G323/J323</f>
        <v>4.9145126376428989E-2</v>
      </c>
      <c r="P323" s="33">
        <f t="shared" ref="P323:P386" si="128">H323/J323</f>
        <v>5.4283363504883803E-2</v>
      </c>
      <c r="Q323" s="33">
        <f t="shared" ref="Q323:Q386" si="129">I323/J323</f>
        <v>5.2492469613316974E-2</v>
      </c>
      <c r="S323" s="174">
        <f t="shared" si="117"/>
        <v>-0.23614322276444766</v>
      </c>
      <c r="T323" s="174">
        <f t="shared" si="118"/>
        <v>0.13351349598631512</v>
      </c>
      <c r="U323" s="174">
        <f t="shared" si="119"/>
        <v>-4.8121866309411634E-3</v>
      </c>
      <c r="V323" s="174">
        <f t="shared" si="120"/>
        <v>2.6450492145174389E-2</v>
      </c>
      <c r="W323" s="174">
        <f t="shared" si="121"/>
        <v>5.4283363504883803E-2</v>
      </c>
      <c r="X323" s="174">
        <f t="shared" si="122"/>
        <v>2.6708057759015504E-2</v>
      </c>
      <c r="Z323" s="33">
        <f t="shared" ref="Z323:Z386" si="130">LARGE(L323:Q323,1)</f>
        <v>0.41755544733319711</v>
      </c>
      <c r="AA323" s="60" t="str">
        <f t="shared" ref="AA323:AA386" si="131">IF(L323=Z323,"Con",IF(M323=Z323,"Lab",IF(N323=Z323,"LD",IF(O323=Z323,"Grn",IF(P323=Z323,"Ref",IF(Q323=Z323,"Oth","OTH "))))))</f>
        <v>Lab</v>
      </c>
      <c r="AB323" s="33">
        <f t="shared" ref="AB323:AB386" si="132">Z323-AC323</f>
        <v>4.0682437885624811E-2</v>
      </c>
      <c r="AC323" s="33">
        <f t="shared" ref="AC323:AC386" si="133">LARGE(L323:Q323,2)</f>
        <v>0.37687300944757229</v>
      </c>
      <c r="AD323" s="60" t="str">
        <f t="shared" ref="AD323:AD386" si="134">IF(L323=AC323,"Con",IF(M323=AC323,"Lab",IF(N323=AC323,"LD",IF(O323=AC323,"Grn",IF(P323=AC323,"Ref",IF(Q323=AC323,"Oth","OTH "))))))</f>
        <v>Con</v>
      </c>
      <c r="AF323" s="20" t="s">
        <v>1</v>
      </c>
      <c r="AG323" s="151" t="str">
        <f t="shared" ref="AG323:AG386" si="135">AA323</f>
        <v>Lab</v>
      </c>
      <c r="AH323" s="149" t="str">
        <f t="shared" ref="AH323:AH386" si="136">IF(AG323=AF323,"Hold","Gain from")</f>
        <v>Gain from</v>
      </c>
      <c r="AI323" s="149" t="str">
        <f t="shared" ref="AI323:AI386" si="137">IF(AH323="Hold","",(AF323))</f>
        <v>Con</v>
      </c>
      <c r="AK323" s="33">
        <v>0.61301623221201995</v>
      </c>
      <c r="AL323" s="33">
        <v>0.28404195134688198</v>
      </c>
      <c r="AM323" s="33">
        <v>5.4462770355541999E-2</v>
      </c>
      <c r="AN323" s="33">
        <v>2.2694634231254601E-2</v>
      </c>
      <c r="AO323" s="33">
        <v>0</v>
      </c>
      <c r="AP323" s="86">
        <f t="shared" si="116"/>
        <v>2.578441185430147E-2</v>
      </c>
    </row>
    <row r="324" spans="1:42" ht="19.95" customHeight="1">
      <c r="A324" s="132" t="s">
        <v>347</v>
      </c>
      <c r="B324" s="20" t="s">
        <v>309</v>
      </c>
      <c r="C324" s="20" t="s">
        <v>21</v>
      </c>
      <c r="D324" s="170">
        <f>('Eng19'!D324+'Eng19'!AD324+'Eng19'!AS324)+('Eng19'!E324+'Eng19'!AE324+'Eng19'!AT324)</f>
        <v>18568.262643012953</v>
      </c>
      <c r="E324" s="170">
        <f>('Eng19'!F324+'Eng19'!AF324+'Eng19'!AU324)+'Eng19'!G324+'Eng19'!AG324+'Eng19'!AV324</f>
        <v>10840.546629634653</v>
      </c>
      <c r="F324" s="170">
        <f>('Eng19'!H324+'Eng19'!AH324+'Eng19'!AW324)+('Eng19'!I324+'Eng19'!AI324+'Eng19'!AX324)</f>
        <v>19249.4041489757</v>
      </c>
      <c r="G324" s="170">
        <f>('Eng19'!J324+'Eng19'!AJ324+'Eng19'!AY324)+('Eng19'!AZ324+'Eng19'!AK324+'Eng19'!K324)</f>
        <v>1894.3892358109351</v>
      </c>
      <c r="H324" s="170">
        <f>('Eng19'!L324+'Eng19'!AL324+'Eng19'!BA324)+('Eng19'!BB324+'Eng19'!AM324+'Eng19'!M324)</f>
        <v>2847.1749746968371</v>
      </c>
      <c r="I324" s="170">
        <f>('Eng19'!N324+'Eng19'!AN324+'Eng19'!BC324)+('Eng19'!BD324+'Eng19'!AO324+'Eng19'!O324)</f>
        <v>3390.0523711380465</v>
      </c>
      <c r="J324" s="188">
        <f t="shared" si="123"/>
        <v>56789.830003269126</v>
      </c>
      <c r="L324" s="33">
        <f t="shared" si="124"/>
        <v>0.32696457520552652</v>
      </c>
      <c r="M324" s="33">
        <f t="shared" si="125"/>
        <v>0.19088887269094859</v>
      </c>
      <c r="N324" s="33">
        <f t="shared" si="126"/>
        <v>0.33895865065747866</v>
      </c>
      <c r="O324" s="33">
        <f t="shared" si="127"/>
        <v>3.3357895871529882E-2</v>
      </c>
      <c r="P324" s="33">
        <f t="shared" si="128"/>
        <v>5.0135296663732544E-2</v>
      </c>
      <c r="Q324" s="33">
        <f t="shared" si="129"/>
        <v>5.9694708910783795E-2</v>
      </c>
      <c r="S324" s="174">
        <f t="shared" si="117"/>
        <v>-0.20487131363431449</v>
      </c>
      <c r="T324" s="174">
        <f t="shared" si="118"/>
        <v>0.12331105328953589</v>
      </c>
      <c r="U324" s="174">
        <f t="shared" si="119"/>
        <v>-1.7671472088277351E-2</v>
      </c>
      <c r="V324" s="174">
        <f t="shared" si="120"/>
        <v>2.4429276024517832E-2</v>
      </c>
      <c r="W324" s="174">
        <f t="shared" si="121"/>
        <v>5.0135296663732544E-2</v>
      </c>
      <c r="X324" s="174">
        <f t="shared" si="122"/>
        <v>2.4667159744805628E-2</v>
      </c>
      <c r="Z324" s="33">
        <f t="shared" si="130"/>
        <v>0.33895865065747866</v>
      </c>
      <c r="AA324" s="60" t="str">
        <f t="shared" si="131"/>
        <v>LD</v>
      </c>
      <c r="AB324" s="33">
        <f t="shared" si="132"/>
        <v>1.1994075451952135E-2</v>
      </c>
      <c r="AC324" s="33">
        <f t="shared" si="133"/>
        <v>0.32696457520552652</v>
      </c>
      <c r="AD324" s="60" t="str">
        <f t="shared" si="134"/>
        <v>Con</v>
      </c>
      <c r="AF324" s="20" t="s">
        <v>1</v>
      </c>
      <c r="AG324" s="151" t="str">
        <f t="shared" si="135"/>
        <v>LD</v>
      </c>
      <c r="AH324" s="149" t="str">
        <f t="shared" si="136"/>
        <v>Gain from</v>
      </c>
      <c r="AI324" s="149" t="str">
        <f t="shared" si="137"/>
        <v>Con</v>
      </c>
      <c r="AK324" s="33">
        <v>0.53183588883984101</v>
      </c>
      <c r="AL324" s="33">
        <v>6.7577819401412706E-2</v>
      </c>
      <c r="AM324" s="33">
        <v>0.35663012274575601</v>
      </c>
      <c r="AN324" s="33">
        <v>8.9286198470120495E-3</v>
      </c>
      <c r="AO324" s="33">
        <v>0</v>
      </c>
      <c r="AP324" s="86">
        <f t="shared" ref="AP324:AP387" si="138">100%-AO324-AN324-AM324-AL324-AK324</f>
        <v>3.5027549165978167E-2</v>
      </c>
    </row>
    <row r="325" spans="1:42" ht="19.95" customHeight="1">
      <c r="A325" s="132" t="s">
        <v>348</v>
      </c>
      <c r="B325" s="20" t="s">
        <v>309</v>
      </c>
      <c r="C325" s="20" t="s">
        <v>21</v>
      </c>
      <c r="D325" s="170">
        <f>('Eng19'!D325+'Eng19'!AD325+'Eng19'!AS325)+('Eng19'!E325+'Eng19'!AE325+'Eng19'!AT325)</f>
        <v>19812.052217007073</v>
      </c>
      <c r="E325" s="170">
        <f>('Eng19'!F325+'Eng19'!AF325+'Eng19'!AU325)+'Eng19'!G325+'Eng19'!AG325+'Eng19'!AV325</f>
        <v>16094.525599923321</v>
      </c>
      <c r="F325" s="170">
        <f>('Eng19'!H325+'Eng19'!AH325+'Eng19'!AW325)+('Eng19'!I325+'Eng19'!AI325+'Eng19'!AX325)</f>
        <v>4989.4201663042822</v>
      </c>
      <c r="G325" s="170">
        <f>('Eng19'!J325+'Eng19'!AJ325+'Eng19'!AY325)+('Eng19'!AZ325+'Eng19'!AK325+'Eng19'!K325)</f>
        <v>3221.8053300127385</v>
      </c>
      <c r="H325" s="170">
        <f>('Eng19'!L325+'Eng19'!AL325+'Eng19'!BA325)+('Eng19'!BB325+'Eng19'!AM325+'Eng19'!M325)</f>
        <v>2905.6047410919286</v>
      </c>
      <c r="I325" s="170">
        <f>('Eng19'!N325+'Eng19'!AN325+'Eng19'!BC325)+('Eng19'!BD325+'Eng19'!AO325+'Eng19'!O325)</f>
        <v>1429.5919456606596</v>
      </c>
      <c r="J325" s="188">
        <f t="shared" si="123"/>
        <v>48453</v>
      </c>
      <c r="L325" s="33">
        <f t="shared" si="124"/>
        <v>0.40889216801863809</v>
      </c>
      <c r="M325" s="33">
        <f t="shared" si="125"/>
        <v>0.33216778321101526</v>
      </c>
      <c r="N325" s="33">
        <f t="shared" si="126"/>
        <v>0.10297443226021676</v>
      </c>
      <c r="O325" s="33">
        <f t="shared" si="127"/>
        <v>6.6493412792040504E-2</v>
      </c>
      <c r="P325" s="33">
        <f t="shared" si="128"/>
        <v>5.9967488929311467E-2</v>
      </c>
      <c r="Q325" s="33">
        <f t="shared" si="129"/>
        <v>2.9504714788777982E-2</v>
      </c>
      <c r="S325" s="174">
        <f t="shared" si="117"/>
        <v>-0.25620596831966896</v>
      </c>
      <c r="T325" s="174">
        <f t="shared" si="118"/>
        <v>0.14749397560364325</v>
      </c>
      <c r="U325" s="174">
        <f t="shared" si="119"/>
        <v>-9.9803899386152473E-3</v>
      </c>
      <c r="V325" s="174">
        <f t="shared" si="120"/>
        <v>2.9220178936551704E-2</v>
      </c>
      <c r="W325" s="174">
        <f t="shared" si="121"/>
        <v>5.9967488929311467E-2</v>
      </c>
      <c r="X325" s="174">
        <f t="shared" si="122"/>
        <v>2.9504714788777982E-2</v>
      </c>
      <c r="Z325" s="33">
        <f t="shared" si="130"/>
        <v>0.40889216801863809</v>
      </c>
      <c r="AA325" s="60" t="str">
        <f t="shared" si="131"/>
        <v>Con</v>
      </c>
      <c r="AB325" s="33">
        <f t="shared" si="132"/>
        <v>7.6724384807622836E-2</v>
      </c>
      <c r="AC325" s="33">
        <f t="shared" si="133"/>
        <v>0.33216778321101526</v>
      </c>
      <c r="AD325" s="60" t="str">
        <f t="shared" si="134"/>
        <v>Lab</v>
      </c>
      <c r="AF325" s="20" t="s">
        <v>1</v>
      </c>
      <c r="AG325" s="151" t="str">
        <f t="shared" si="135"/>
        <v>Con</v>
      </c>
      <c r="AH325" s="149" t="str">
        <f t="shared" si="136"/>
        <v>Hold</v>
      </c>
      <c r="AI325" s="149" t="str">
        <f t="shared" si="137"/>
        <v/>
      </c>
      <c r="AK325" s="33">
        <v>0.66509813633830706</v>
      </c>
      <c r="AL325" s="33">
        <v>0.18467380760737201</v>
      </c>
      <c r="AM325" s="33">
        <v>0.112954822198832</v>
      </c>
      <c r="AN325" s="33">
        <v>3.7273233855488801E-2</v>
      </c>
      <c r="AO325" s="33">
        <v>0</v>
      </c>
      <c r="AP325" s="86">
        <f t="shared" si="138"/>
        <v>0</v>
      </c>
    </row>
    <row r="326" spans="1:42" ht="19.95" customHeight="1">
      <c r="A326" s="132" t="s">
        <v>349</v>
      </c>
      <c r="B326" s="20" t="s">
        <v>309</v>
      </c>
      <c r="C326" s="20" t="s">
        <v>21</v>
      </c>
      <c r="D326" s="170">
        <f>('Eng19'!D326+'Eng19'!AD326+'Eng19'!AS326)+('Eng19'!E326+'Eng19'!AE326+'Eng19'!AT326)</f>
        <v>18185.331861821796</v>
      </c>
      <c r="E326" s="170">
        <f>('Eng19'!F326+'Eng19'!AF326+'Eng19'!AU326)+'Eng19'!G326+'Eng19'!AG326+'Eng19'!AV326</f>
        <v>20439.300188549438</v>
      </c>
      <c r="F326" s="170">
        <f>('Eng19'!H326+'Eng19'!AH326+'Eng19'!AW326)+('Eng19'!I326+'Eng19'!AI326+'Eng19'!AX326)</f>
        <v>2355.6845806194528</v>
      </c>
      <c r="G326" s="170">
        <f>('Eng19'!J326+'Eng19'!AJ326+'Eng19'!AY326)+('Eng19'!AZ326+'Eng19'!AK326+'Eng19'!K326)</f>
        <v>2672.8943078477423</v>
      </c>
      <c r="H326" s="170">
        <f>('Eng19'!L326+'Eng19'!AL326+'Eng19'!BA326)+('Eng19'!BB326+'Eng19'!AM326+'Eng19'!M326)</f>
        <v>2618.4705421198332</v>
      </c>
      <c r="I326" s="170">
        <f>('Eng19'!N326+'Eng19'!AN326+'Eng19'!BC326)+('Eng19'!BD326+'Eng19'!AO326+'Eng19'!O326)</f>
        <v>1288.318519041741</v>
      </c>
      <c r="J326" s="188">
        <f t="shared" si="123"/>
        <v>47560</v>
      </c>
      <c r="L326" s="33">
        <f t="shared" si="124"/>
        <v>0.38236610306605961</v>
      </c>
      <c r="M326" s="33">
        <f t="shared" si="125"/>
        <v>0.42975820413266269</v>
      </c>
      <c r="N326" s="33">
        <f t="shared" si="126"/>
        <v>4.9530794378037278E-2</v>
      </c>
      <c r="O326" s="33">
        <f t="shared" si="127"/>
        <v>5.6200469046420148E-2</v>
      </c>
      <c r="P326" s="33">
        <f t="shared" si="128"/>
        <v>5.5056151011771096E-2</v>
      </c>
      <c r="Q326" s="33">
        <f t="shared" si="129"/>
        <v>2.708827836504922E-2</v>
      </c>
      <c r="S326" s="174">
        <f t="shared" si="117"/>
        <v>-0.23958511644613539</v>
      </c>
      <c r="T326" s="174">
        <f t="shared" si="118"/>
        <v>0.13541421758934868</v>
      </c>
      <c r="U326" s="174">
        <f t="shared" si="119"/>
        <v>-4.8005765218786245E-3</v>
      </c>
      <c r="V326" s="174">
        <f t="shared" si="120"/>
        <v>2.6827046001844847E-2</v>
      </c>
      <c r="W326" s="174">
        <f t="shared" si="121"/>
        <v>5.5056151011771096E-2</v>
      </c>
      <c r="X326" s="174">
        <f t="shared" si="122"/>
        <v>2.708827836504922E-2</v>
      </c>
      <c r="Z326" s="33">
        <f t="shared" si="130"/>
        <v>0.42975820413266269</v>
      </c>
      <c r="AA326" s="60" t="str">
        <f t="shared" si="131"/>
        <v>Lab</v>
      </c>
      <c r="AB326" s="33">
        <f t="shared" si="132"/>
        <v>4.7392101066603076E-2</v>
      </c>
      <c r="AC326" s="33">
        <f t="shared" si="133"/>
        <v>0.38236610306605961</v>
      </c>
      <c r="AD326" s="60" t="str">
        <f t="shared" si="134"/>
        <v>Con</v>
      </c>
      <c r="AF326" s="20" t="s">
        <v>1</v>
      </c>
      <c r="AG326" s="151" t="str">
        <f t="shared" si="135"/>
        <v>Lab</v>
      </c>
      <c r="AH326" s="149" t="str">
        <f t="shared" si="136"/>
        <v>Gain from</v>
      </c>
      <c r="AI326" s="149" t="str">
        <f t="shared" si="137"/>
        <v>Con</v>
      </c>
      <c r="AK326" s="33">
        <v>0.62195121951219501</v>
      </c>
      <c r="AL326" s="33">
        <v>0.29434398654331401</v>
      </c>
      <c r="AM326" s="33">
        <v>5.4331370899915903E-2</v>
      </c>
      <c r="AN326" s="33">
        <v>2.9373423044575301E-2</v>
      </c>
      <c r="AO326" s="33">
        <v>0</v>
      </c>
      <c r="AP326" s="86">
        <f t="shared" si="138"/>
        <v>0</v>
      </c>
    </row>
    <row r="327" spans="1:42" ht="19.95" customHeight="1">
      <c r="A327" s="132" t="s">
        <v>350</v>
      </c>
      <c r="B327" s="20" t="s">
        <v>309</v>
      </c>
      <c r="C327" s="20" t="s">
        <v>21</v>
      </c>
      <c r="D327" s="170">
        <f>('Eng19'!D327+'Eng19'!AD327+'Eng19'!AS327)+('Eng19'!E327+'Eng19'!AE327+'Eng19'!AT327)</f>
        <v>14042.452665580144</v>
      </c>
      <c r="E327" s="170">
        <f>('Eng19'!F327+'Eng19'!AF327+'Eng19'!AU327)+'Eng19'!G327+'Eng19'!AG327+'Eng19'!AV327</f>
        <v>9741.3393422937515</v>
      </c>
      <c r="F327" s="170">
        <f>('Eng19'!H327+'Eng19'!AH327+'Eng19'!AW327)+('Eng19'!I327+'Eng19'!AI327+'Eng19'!AX327)</f>
        <v>18751.116253863129</v>
      </c>
      <c r="G327" s="170">
        <f>('Eng19'!J327+'Eng19'!AJ327+'Eng19'!AY327)+('Eng19'!AZ327+'Eng19'!AK327+'Eng19'!K327)</f>
        <v>1470.8185965288387</v>
      </c>
      <c r="H327" s="170">
        <f>('Eng19'!L327+'Eng19'!AL327+'Eng19'!BA327)+('Eng19'!BB327+'Eng19'!AM327+'Eng19'!M327)</f>
        <v>2182.7549866466734</v>
      </c>
      <c r="I327" s="170">
        <f>('Eng19'!N327+'Eng19'!AN327+'Eng19'!BC327)+('Eng19'!BD327+'Eng19'!AO327+'Eng19'!O327)</f>
        <v>4181.4311991243449</v>
      </c>
      <c r="J327" s="188">
        <f t="shared" si="123"/>
        <v>50369.913044036883</v>
      </c>
      <c r="L327" s="33">
        <f t="shared" si="124"/>
        <v>0.27878651792198361</v>
      </c>
      <c r="M327" s="33">
        <f t="shared" si="125"/>
        <v>0.19339599283757339</v>
      </c>
      <c r="N327" s="33">
        <f t="shared" si="126"/>
        <v>0.37226818790553795</v>
      </c>
      <c r="O327" s="33">
        <f t="shared" si="127"/>
        <v>2.9200340196000475E-2</v>
      </c>
      <c r="P327" s="33">
        <f t="shared" si="128"/>
        <v>4.3334499798289447E-2</v>
      </c>
      <c r="Q327" s="33">
        <f t="shared" si="129"/>
        <v>8.3014461340615117E-2</v>
      </c>
      <c r="S327" s="174">
        <f t="shared" si="117"/>
        <v>-0.17468363389003538</v>
      </c>
      <c r="T327" s="174">
        <f t="shared" si="118"/>
        <v>0.10658404695883218</v>
      </c>
      <c r="U327" s="174">
        <f t="shared" si="119"/>
        <v>-1.7671472088277074E-2</v>
      </c>
      <c r="V327" s="174">
        <f t="shared" si="120"/>
        <v>2.1115472080623594E-2</v>
      </c>
      <c r="W327" s="174">
        <f t="shared" si="121"/>
        <v>4.3334499798289447E-2</v>
      </c>
      <c r="X327" s="174">
        <f t="shared" si="122"/>
        <v>2.1321087140567171E-2</v>
      </c>
      <c r="Z327" s="33">
        <f t="shared" si="130"/>
        <v>0.37226818790553795</v>
      </c>
      <c r="AA327" s="60" t="str">
        <f t="shared" si="131"/>
        <v>LD</v>
      </c>
      <c r="AB327" s="33">
        <f t="shared" si="132"/>
        <v>9.3481669983554339E-2</v>
      </c>
      <c r="AC327" s="33">
        <f t="shared" si="133"/>
        <v>0.27878651792198361</v>
      </c>
      <c r="AD327" s="60" t="str">
        <f t="shared" si="134"/>
        <v>Con</v>
      </c>
      <c r="AF327" s="20" t="s">
        <v>1</v>
      </c>
      <c r="AG327" s="151" t="str">
        <f t="shared" si="135"/>
        <v>LD</v>
      </c>
      <c r="AH327" s="149" t="str">
        <f t="shared" si="136"/>
        <v>Gain from</v>
      </c>
      <c r="AI327" s="149" t="str">
        <f t="shared" si="137"/>
        <v>Con</v>
      </c>
      <c r="AK327" s="33">
        <v>0.453470151812019</v>
      </c>
      <c r="AL327" s="33">
        <v>8.6811945878741206E-2</v>
      </c>
      <c r="AM327" s="33">
        <v>0.38993965999381502</v>
      </c>
      <c r="AN327" s="33">
        <v>8.0848681153768802E-3</v>
      </c>
      <c r="AO327" s="33">
        <v>0</v>
      </c>
      <c r="AP327" s="86">
        <f t="shared" si="138"/>
        <v>6.1693374200047946E-2</v>
      </c>
    </row>
    <row r="328" spans="1:42" ht="19.95" customHeight="1">
      <c r="A328" s="132" t="s">
        <v>351</v>
      </c>
      <c r="B328" s="20" t="s">
        <v>309</v>
      </c>
      <c r="C328" s="20" t="s">
        <v>21</v>
      </c>
      <c r="D328" s="170">
        <f>('Eng19'!D328+'Eng19'!AD328+'Eng19'!AS328)+('Eng19'!E328+'Eng19'!AE328+'Eng19'!AT328)</f>
        <v>20730.670951854532</v>
      </c>
      <c r="E328" s="170">
        <f>('Eng19'!F328+'Eng19'!AF328+'Eng19'!AU328)+'Eng19'!G328+'Eng19'!AG328+'Eng19'!AV328</f>
        <v>15443.895710121695</v>
      </c>
      <c r="F328" s="170">
        <f>('Eng19'!H328+'Eng19'!AH328+'Eng19'!AW328)+('Eng19'!I328+'Eng19'!AI328+'Eng19'!AX328)</f>
        <v>12573.17549489215</v>
      </c>
      <c r="G328" s="170">
        <f>('Eng19'!J328+'Eng19'!AJ328+'Eng19'!AY328)+('Eng19'!AZ328+'Eng19'!AK328+'Eng19'!K328)</f>
        <v>3808.3539467127976</v>
      </c>
      <c r="H328" s="170">
        <f>('Eng19'!L328+'Eng19'!AL328+'Eng19'!BA328)+('Eng19'!BB328+'Eng19'!AM328+'Eng19'!M328)</f>
        <v>3154.300886742762</v>
      </c>
      <c r="I328" s="170">
        <f>('Eng19'!N328+'Eng19'!AN328+'Eng19'!BC328)+('Eng19'!BD328+'Eng19'!AO328+'Eng19'!O328)</f>
        <v>1551.9533947976374</v>
      </c>
      <c r="J328" s="188">
        <f t="shared" si="123"/>
        <v>57262.350385121579</v>
      </c>
      <c r="L328" s="33">
        <f t="shared" si="124"/>
        <v>0.36202968988225398</v>
      </c>
      <c r="M328" s="33">
        <f t="shared" si="125"/>
        <v>0.26970418793941903</v>
      </c>
      <c r="N328" s="33">
        <f t="shared" si="126"/>
        <v>0.21957141839848449</v>
      </c>
      <c r="O328" s="33">
        <f t="shared" si="127"/>
        <v>6.6507118920188762E-2</v>
      </c>
      <c r="P328" s="33">
        <f t="shared" si="128"/>
        <v>5.5085075368515451E-2</v>
      </c>
      <c r="Q328" s="33">
        <f t="shared" si="129"/>
        <v>2.7102509491138176E-2</v>
      </c>
      <c r="S328" s="174">
        <f t="shared" si="117"/>
        <v>-0.22684261160151203</v>
      </c>
      <c r="T328" s="174">
        <f t="shared" si="118"/>
        <v>0.13548535894350902</v>
      </c>
      <c r="U328" s="174">
        <f t="shared" si="119"/>
        <v>-1.7671472088278517E-2</v>
      </c>
      <c r="V328" s="174">
        <f t="shared" si="120"/>
        <v>2.6841139886627861E-2</v>
      </c>
      <c r="W328" s="174">
        <f t="shared" si="121"/>
        <v>5.5085075368515451E-2</v>
      </c>
      <c r="X328" s="174">
        <f t="shared" si="122"/>
        <v>2.7102509491138176E-2</v>
      </c>
      <c r="Z328" s="33">
        <f t="shared" si="130"/>
        <v>0.36202968988225398</v>
      </c>
      <c r="AA328" s="60" t="str">
        <f t="shared" si="131"/>
        <v>Con</v>
      </c>
      <c r="AB328" s="33">
        <f t="shared" si="132"/>
        <v>9.2325501942834953E-2</v>
      </c>
      <c r="AC328" s="33">
        <f t="shared" si="133"/>
        <v>0.26970418793941903</v>
      </c>
      <c r="AD328" s="60" t="str">
        <f t="shared" si="134"/>
        <v>Lab</v>
      </c>
      <c r="AF328" s="20" t="s">
        <v>1</v>
      </c>
      <c r="AG328" s="151" t="str">
        <f t="shared" si="135"/>
        <v>Con</v>
      </c>
      <c r="AH328" s="149" t="str">
        <f t="shared" si="136"/>
        <v>Hold</v>
      </c>
      <c r="AI328" s="149" t="str">
        <f t="shared" si="137"/>
        <v/>
      </c>
      <c r="AK328" s="33">
        <v>0.58887230148376601</v>
      </c>
      <c r="AL328" s="33">
        <v>0.13421882899591001</v>
      </c>
      <c r="AM328" s="33">
        <v>0.237242890486763</v>
      </c>
      <c r="AN328" s="33">
        <v>3.9665979033560901E-2</v>
      </c>
      <c r="AO328" s="33">
        <v>0</v>
      </c>
      <c r="AP328" s="86">
        <f t="shared" si="138"/>
        <v>0</v>
      </c>
    </row>
    <row r="329" spans="1:42" ht="19.95" customHeight="1">
      <c r="A329" s="132" t="s">
        <v>352</v>
      </c>
      <c r="B329" s="20" t="s">
        <v>309</v>
      </c>
      <c r="C329" s="20" t="s">
        <v>21</v>
      </c>
      <c r="D329" s="170">
        <f>('Eng19'!D329+'Eng19'!AD329+'Eng19'!AS329)+('Eng19'!E329+'Eng19'!AE329+'Eng19'!AT329)</f>
        <v>15424.135882082235</v>
      </c>
      <c r="E329" s="170">
        <f>('Eng19'!F329+'Eng19'!AF329+'Eng19'!AU329)+'Eng19'!G329+'Eng19'!AG329+'Eng19'!AV329</f>
        <v>28007.565524063772</v>
      </c>
      <c r="F329" s="170">
        <f>('Eng19'!H329+'Eng19'!AH329+'Eng19'!AW329)+('Eng19'!I329+'Eng19'!AI329+'Eng19'!AX329)</f>
        <v>3225.4956672374478</v>
      </c>
      <c r="G329" s="170">
        <f>('Eng19'!J329+'Eng19'!AJ329+'Eng19'!AY329)+('Eng19'!AZ329+'Eng19'!AK329+'Eng19'!K329)</f>
        <v>1144.2417085356067</v>
      </c>
      <c r="H329" s="170">
        <f>('Eng19'!L329+'Eng19'!AL329+'Eng19'!BA329)+('Eng19'!BB329+'Eng19'!AM329+'Eng19'!M329)</f>
        <v>2247.6932374705552</v>
      </c>
      <c r="I329" s="170">
        <f>('Eng19'!N329+'Eng19'!AN329+'Eng19'!BC329)+('Eng19'!BD329+'Eng19'!AO329+'Eng19'!O329)</f>
        <v>1610.0021691606153</v>
      </c>
      <c r="J329" s="188">
        <f t="shared" si="123"/>
        <v>51659.134188550233</v>
      </c>
      <c r="L329" s="33">
        <f t="shared" si="124"/>
        <v>0.29857519148086792</v>
      </c>
      <c r="M329" s="33">
        <f t="shared" si="125"/>
        <v>0.54216095495985661</v>
      </c>
      <c r="N329" s="33">
        <f t="shared" si="126"/>
        <v>6.2438051235329237E-2</v>
      </c>
      <c r="O329" s="33">
        <f t="shared" si="127"/>
        <v>2.2149842936957646E-2</v>
      </c>
      <c r="P329" s="33">
        <f t="shared" si="128"/>
        <v>4.3510083410742403E-2</v>
      </c>
      <c r="Q329" s="33">
        <f t="shared" si="129"/>
        <v>3.1165875976246177E-2</v>
      </c>
      <c r="S329" s="174">
        <f t="shared" si="117"/>
        <v>-0.18708293294113509</v>
      </c>
      <c r="T329" s="174">
        <f t="shared" si="118"/>
        <v>0.10701590637989361</v>
      </c>
      <c r="U329" s="174">
        <f t="shared" si="119"/>
        <v>-6.0515613891524572E-3</v>
      </c>
      <c r="V329" s="174">
        <f t="shared" si="120"/>
        <v>2.1201028182201383E-2</v>
      </c>
      <c r="W329" s="174">
        <f t="shared" si="121"/>
        <v>4.3510083410742403E-2</v>
      </c>
      <c r="X329" s="174">
        <f t="shared" si="122"/>
        <v>2.1407476357450189E-2</v>
      </c>
      <c r="Z329" s="33">
        <f t="shared" si="130"/>
        <v>0.54216095495985661</v>
      </c>
      <c r="AA329" s="60" t="str">
        <f t="shared" si="131"/>
        <v>Lab</v>
      </c>
      <c r="AB329" s="33">
        <f t="shared" si="132"/>
        <v>0.24358576347898869</v>
      </c>
      <c r="AC329" s="33">
        <f t="shared" si="133"/>
        <v>0.29857519148086792</v>
      </c>
      <c r="AD329" s="60" t="str">
        <f t="shared" si="134"/>
        <v>Con</v>
      </c>
      <c r="AF329" s="20" t="s">
        <v>1</v>
      </c>
      <c r="AG329" s="151" t="str">
        <f t="shared" si="135"/>
        <v>Lab</v>
      </c>
      <c r="AH329" s="149" t="str">
        <f t="shared" si="136"/>
        <v>Gain from</v>
      </c>
      <c r="AI329" s="149" t="str">
        <f t="shared" si="137"/>
        <v>Con</v>
      </c>
      <c r="AK329" s="33">
        <v>0.48565812442200301</v>
      </c>
      <c r="AL329" s="33">
        <v>0.435145048579963</v>
      </c>
      <c r="AM329" s="33">
        <v>6.8489612624481694E-2</v>
      </c>
      <c r="AN329" s="33">
        <v>9.4881475475626397E-4</v>
      </c>
      <c r="AO329" s="33">
        <v>0</v>
      </c>
      <c r="AP329" s="86">
        <f t="shared" si="138"/>
        <v>9.7583996187959876E-3</v>
      </c>
    </row>
    <row r="330" spans="1:42" ht="19.95" customHeight="1">
      <c r="A330" s="132" t="s">
        <v>353</v>
      </c>
      <c r="B330" s="20" t="s">
        <v>309</v>
      </c>
      <c r="C330" s="20" t="s">
        <v>21</v>
      </c>
      <c r="D330" s="170">
        <f>('Eng19'!D330+'Eng19'!AD330+'Eng19'!AS330)+('Eng19'!E330+'Eng19'!AE330+'Eng19'!AT330)</f>
        <v>18474.895462461351</v>
      </c>
      <c r="E330" s="170">
        <f>('Eng19'!F330+'Eng19'!AF330+'Eng19'!AU330)+'Eng19'!G330+'Eng19'!AG330+'Eng19'!AV330</f>
        <v>14952.781627326807</v>
      </c>
      <c r="F330" s="170">
        <f>('Eng19'!H330+'Eng19'!AH330+'Eng19'!AW330)+('Eng19'!I330+'Eng19'!AI330+'Eng19'!AX330)</f>
        <v>5203.6561866005559</v>
      </c>
      <c r="G330" s="170">
        <f>('Eng19'!J330+'Eng19'!AJ330+'Eng19'!AY330)+('Eng19'!AZ330+'Eng19'!AK330+'Eng19'!K330)</f>
        <v>2923.1117690549263</v>
      </c>
      <c r="H330" s="170">
        <f>('Eng19'!L330+'Eng19'!AL330+'Eng19'!BA330)+('Eng19'!BB330+'Eng19'!AM330+'Eng19'!M330)</f>
        <v>2721.5299742861757</v>
      </c>
      <c r="I330" s="170">
        <f>('Eng19'!N330+'Eng19'!AN330+'Eng19'!BC330)+('Eng19'!BD330+'Eng19'!AO330+'Eng19'!O330)</f>
        <v>1683.024980270186</v>
      </c>
      <c r="J330" s="188">
        <f t="shared" si="123"/>
        <v>45959.000000000007</v>
      </c>
      <c r="L330" s="33">
        <f t="shared" si="124"/>
        <v>0.40198645450208553</v>
      </c>
      <c r="M330" s="33">
        <f t="shared" si="125"/>
        <v>0.32535045643566668</v>
      </c>
      <c r="N330" s="33">
        <f t="shared" si="126"/>
        <v>0.11322387751257762</v>
      </c>
      <c r="O330" s="33">
        <f t="shared" si="127"/>
        <v>6.3602597294434737E-2</v>
      </c>
      <c r="P330" s="33">
        <f t="shared" si="128"/>
        <v>5.9216474994803529E-2</v>
      </c>
      <c r="Q330" s="33">
        <f t="shared" si="129"/>
        <v>3.6620139260431811E-2</v>
      </c>
      <c r="S330" s="174">
        <f t="shared" si="117"/>
        <v>-0.25187894726905852</v>
      </c>
      <c r="T330" s="174">
        <f t="shared" si="118"/>
        <v>0.14564680753120868</v>
      </c>
      <c r="U330" s="174">
        <f t="shared" si="119"/>
        <v>-1.0973776918545383E-2</v>
      </c>
      <c r="V330" s="174">
        <f t="shared" si="120"/>
        <v>2.8854234623358337E-2</v>
      </c>
      <c r="W330" s="174">
        <f t="shared" si="121"/>
        <v>5.9216474994803529E-2</v>
      </c>
      <c r="X330" s="174">
        <f t="shared" si="122"/>
        <v>2.9135207038233218E-2</v>
      </c>
      <c r="Z330" s="33">
        <f t="shared" si="130"/>
        <v>0.40198645450208553</v>
      </c>
      <c r="AA330" s="60" t="str">
        <f t="shared" si="131"/>
        <v>Con</v>
      </c>
      <c r="AB330" s="33">
        <f t="shared" si="132"/>
        <v>7.6635998066418853E-2</v>
      </c>
      <c r="AC330" s="33">
        <f t="shared" si="133"/>
        <v>0.32535045643566668</v>
      </c>
      <c r="AD330" s="60" t="str">
        <f t="shared" si="134"/>
        <v>Lab</v>
      </c>
      <c r="AF330" s="20" t="s">
        <v>1</v>
      </c>
      <c r="AG330" s="151" t="str">
        <f t="shared" si="135"/>
        <v>Con</v>
      </c>
      <c r="AH330" s="149" t="str">
        <f t="shared" si="136"/>
        <v>Hold</v>
      </c>
      <c r="AI330" s="149" t="str">
        <f t="shared" si="137"/>
        <v/>
      </c>
      <c r="AK330" s="33">
        <v>0.65386540177114405</v>
      </c>
      <c r="AL330" s="33">
        <v>0.179703648904458</v>
      </c>
      <c r="AM330" s="33">
        <v>0.124197654431123</v>
      </c>
      <c r="AN330" s="33">
        <v>3.4748362671076401E-2</v>
      </c>
      <c r="AO330" s="33">
        <v>0</v>
      </c>
      <c r="AP330" s="86">
        <f t="shared" si="138"/>
        <v>7.4849322221985926E-3</v>
      </c>
    </row>
    <row r="331" spans="1:42" ht="19.95" customHeight="1">
      <c r="A331" s="132" t="s">
        <v>354</v>
      </c>
      <c r="B331" s="20" t="s">
        <v>309</v>
      </c>
      <c r="C331" s="20" t="s">
        <v>21</v>
      </c>
      <c r="D331" s="170">
        <f>('Eng19'!D331+'Eng19'!AD331+'Eng19'!AS331)+('Eng19'!E331+'Eng19'!AE331+'Eng19'!AT331)</f>
        <v>18054.850675325473</v>
      </c>
      <c r="E331" s="170">
        <f>('Eng19'!F331+'Eng19'!AF331+'Eng19'!AU331)+'Eng19'!G331+'Eng19'!AG331+'Eng19'!AV331</f>
        <v>11897.954426584552</v>
      </c>
      <c r="F331" s="170">
        <f>('Eng19'!H331+'Eng19'!AH331+'Eng19'!AW331)+('Eng19'!I331+'Eng19'!AI331+'Eng19'!AX331)</f>
        <v>15541.934680231974</v>
      </c>
      <c r="G331" s="170">
        <f>('Eng19'!J331+'Eng19'!AJ331+'Eng19'!AY331)+('Eng19'!AZ331+'Eng19'!AK331+'Eng19'!K331)</f>
        <v>3873.0970641693111</v>
      </c>
      <c r="H331" s="170">
        <f>('Eng19'!L331+'Eng19'!AL331+'Eng19'!BA331)+('Eng19'!BB331+'Eng19'!AM331+'Eng19'!M331)</f>
        <v>2761.5574743519969</v>
      </c>
      <c r="I331" s="170">
        <f>('Eng19'!N331+'Eng19'!AN331+'Eng19'!BC331)+('Eng19'!BD331+'Eng19'!AO331+'Eng19'!O331)</f>
        <v>1358.7189843753436</v>
      </c>
      <c r="J331" s="188">
        <f t="shared" si="123"/>
        <v>53488.113305038656</v>
      </c>
      <c r="L331" s="33">
        <f t="shared" si="124"/>
        <v>0.33754884141005365</v>
      </c>
      <c r="M331" s="33">
        <f t="shared" si="125"/>
        <v>0.22244109375725071</v>
      </c>
      <c r="N331" s="33">
        <f t="shared" si="126"/>
        <v>0.29056801072039123</v>
      </c>
      <c r="O331" s="33">
        <f t="shared" si="127"/>
        <v>7.2410425884370466E-2</v>
      </c>
      <c r="P331" s="33">
        <f t="shared" si="128"/>
        <v>5.1629367792485857E-2</v>
      </c>
      <c r="Q331" s="33">
        <f t="shared" si="129"/>
        <v>2.5402260435448007E-2</v>
      </c>
      <c r="S331" s="174">
        <f t="shared" si="117"/>
        <v>-0.21150326304294237</v>
      </c>
      <c r="T331" s="174">
        <f t="shared" si="118"/>
        <v>0.12698581930940742</v>
      </c>
      <c r="U331" s="174">
        <f t="shared" si="119"/>
        <v>-1.767147208827774E-2</v>
      </c>
      <c r="V331" s="174">
        <f t="shared" si="120"/>
        <v>2.5157287593879564E-2</v>
      </c>
      <c r="W331" s="174">
        <f t="shared" si="121"/>
        <v>5.1629367792485857E-2</v>
      </c>
      <c r="X331" s="174">
        <f t="shared" si="122"/>
        <v>2.5402260435448007E-2</v>
      </c>
      <c r="Z331" s="33">
        <f t="shared" si="130"/>
        <v>0.33754884141005365</v>
      </c>
      <c r="AA331" s="60" t="str">
        <f t="shared" si="131"/>
        <v>Con</v>
      </c>
      <c r="AB331" s="33">
        <f t="shared" si="132"/>
        <v>4.6980830689662412E-2</v>
      </c>
      <c r="AC331" s="33">
        <f t="shared" si="133"/>
        <v>0.29056801072039123</v>
      </c>
      <c r="AD331" s="60" t="str">
        <f t="shared" si="134"/>
        <v>LD</v>
      </c>
      <c r="AF331" s="20" t="s">
        <v>1</v>
      </c>
      <c r="AG331" s="151" t="str">
        <f t="shared" si="135"/>
        <v>Con</v>
      </c>
      <c r="AH331" s="149" t="str">
        <f t="shared" si="136"/>
        <v>Hold</v>
      </c>
      <c r="AI331" s="149" t="str">
        <f t="shared" si="137"/>
        <v/>
      </c>
      <c r="AK331" s="33">
        <v>0.54905210445299601</v>
      </c>
      <c r="AL331" s="33">
        <v>9.5455274447843297E-2</v>
      </c>
      <c r="AM331" s="33">
        <v>0.30823948280866897</v>
      </c>
      <c r="AN331" s="33">
        <v>4.7253138290490902E-2</v>
      </c>
      <c r="AO331" s="33">
        <v>0</v>
      </c>
      <c r="AP331" s="86">
        <f t="shared" si="138"/>
        <v>0</v>
      </c>
    </row>
    <row r="332" spans="1:42" ht="19.95" customHeight="1">
      <c r="A332" s="132" t="s">
        <v>355</v>
      </c>
      <c r="B332" s="20" t="s">
        <v>309</v>
      </c>
      <c r="C332" s="20" t="s">
        <v>21</v>
      </c>
      <c r="D332" s="170">
        <f>('Eng19'!D332+'Eng19'!AD332+'Eng19'!AS332)+('Eng19'!E332+'Eng19'!AE332+'Eng19'!AT332)</f>
        <v>21050.942401573731</v>
      </c>
      <c r="E332" s="170">
        <f>('Eng19'!F332+'Eng19'!AF332+'Eng19'!AU332)+'Eng19'!G332+'Eng19'!AG332+'Eng19'!AV332</f>
        <v>18980.541744719034</v>
      </c>
      <c r="F332" s="170">
        <f>('Eng19'!H332+'Eng19'!AH332+'Eng19'!AW332)+('Eng19'!I332+'Eng19'!AI332+'Eng19'!AX332)</f>
        <v>3801.3508884436364</v>
      </c>
      <c r="G332" s="170">
        <f>('Eng19'!J332+'Eng19'!AJ332+'Eng19'!AY332)+('Eng19'!AZ332+'Eng19'!AK332+'Eng19'!K332)</f>
        <v>3379.9459637459058</v>
      </c>
      <c r="H332" s="170">
        <f>('Eng19'!L332+'Eng19'!AL332+'Eng19'!BA332)+('Eng19'!BB332+'Eng19'!AM332+'Eng19'!M332)</f>
        <v>3054.5448317711093</v>
      </c>
      <c r="I332" s="170">
        <f>('Eng19'!N332+'Eng19'!AN332+'Eng19'!BC332)+('Eng19'!BD332+'Eng19'!AO332+'Eng19'!O332)</f>
        <v>1537.1185114081463</v>
      </c>
      <c r="J332" s="188">
        <f t="shared" si="123"/>
        <v>51804.444341661569</v>
      </c>
      <c r="L332" s="33">
        <f t="shared" si="124"/>
        <v>0.40635398505074566</v>
      </c>
      <c r="M332" s="33">
        <f t="shared" si="125"/>
        <v>0.36638828938185758</v>
      </c>
      <c r="N332" s="33">
        <f t="shared" si="126"/>
        <v>7.3378856519971558E-2</v>
      </c>
      <c r="O332" s="33">
        <f t="shared" si="127"/>
        <v>6.5244324240878407E-2</v>
      </c>
      <c r="P332" s="33">
        <f t="shared" si="128"/>
        <v>5.8962988032951816E-2</v>
      </c>
      <c r="Q332" s="33">
        <f t="shared" si="129"/>
        <v>2.9671556773594863E-2</v>
      </c>
      <c r="S332" s="174">
        <f t="shared" si="117"/>
        <v>-0.25461557927354933</v>
      </c>
      <c r="T332" s="174">
        <f t="shared" si="118"/>
        <v>0.14502333970831457</v>
      </c>
      <c r="U332" s="174">
        <f t="shared" si="119"/>
        <v>-7.1119557082710422E-3</v>
      </c>
      <c r="V332" s="174">
        <f t="shared" si="120"/>
        <v>2.8730718789768607E-2</v>
      </c>
      <c r="W332" s="174">
        <f t="shared" si="121"/>
        <v>5.8962988032951816E-2</v>
      </c>
      <c r="X332" s="174">
        <f t="shared" si="122"/>
        <v>2.901048845078532E-2</v>
      </c>
      <c r="Z332" s="33">
        <f t="shared" si="130"/>
        <v>0.40635398505074566</v>
      </c>
      <c r="AA332" s="60" t="str">
        <f t="shared" si="131"/>
        <v>Con</v>
      </c>
      <c r="AB332" s="33">
        <f t="shared" si="132"/>
        <v>3.9965695668888079E-2</v>
      </c>
      <c r="AC332" s="33">
        <f t="shared" si="133"/>
        <v>0.36638828938185758</v>
      </c>
      <c r="AD332" s="60" t="str">
        <f t="shared" si="134"/>
        <v>Lab</v>
      </c>
      <c r="AF332" s="20" t="s">
        <v>1</v>
      </c>
      <c r="AG332" s="151" t="str">
        <f t="shared" si="135"/>
        <v>Con</v>
      </c>
      <c r="AH332" s="149" t="str">
        <f t="shared" si="136"/>
        <v>Hold</v>
      </c>
      <c r="AI332" s="149" t="str">
        <f t="shared" si="137"/>
        <v/>
      </c>
      <c r="AK332" s="33">
        <v>0.66096956432429499</v>
      </c>
      <c r="AL332" s="33">
        <v>0.221364949673543</v>
      </c>
      <c r="AM332" s="33">
        <v>8.04908122282426E-2</v>
      </c>
      <c r="AN332" s="33">
        <v>3.65136054511098E-2</v>
      </c>
      <c r="AO332" s="33">
        <v>0</v>
      </c>
      <c r="AP332" s="86">
        <f t="shared" si="138"/>
        <v>6.6106832280954375E-4</v>
      </c>
    </row>
    <row r="333" spans="1:42" ht="19.95" customHeight="1">
      <c r="A333" s="132" t="s">
        <v>356</v>
      </c>
      <c r="B333" s="20" t="s">
        <v>309</v>
      </c>
      <c r="C333" s="20" t="s">
        <v>21</v>
      </c>
      <c r="D333" s="170">
        <f>('Eng19'!D333+'Eng19'!AD333+'Eng19'!AS333)+('Eng19'!E333+'Eng19'!AE333+'Eng19'!AT333)</f>
        <v>19203.894769349637</v>
      </c>
      <c r="E333" s="170">
        <f>('Eng19'!F333+'Eng19'!AF333+'Eng19'!AU333)+'Eng19'!G333+'Eng19'!AG333+'Eng19'!AV333</f>
        <v>15701.01788378226</v>
      </c>
      <c r="F333" s="170">
        <f>('Eng19'!H333+'Eng19'!AH333+'Eng19'!AW333)+('Eng19'!I333+'Eng19'!AI333+'Eng19'!AX333)</f>
        <v>11758.212643873787</v>
      </c>
      <c r="G333" s="170">
        <f>('Eng19'!J333+'Eng19'!AJ333+'Eng19'!AY333)+('Eng19'!AZ333+'Eng19'!AK333+'Eng19'!K333)</f>
        <v>3728.6068285823849</v>
      </c>
      <c r="H333" s="170">
        <f>('Eng19'!L333+'Eng19'!AL333+'Eng19'!BA333)+('Eng19'!BB333+'Eng19'!AM333+'Eng19'!M333)</f>
        <v>2930.4632947184487</v>
      </c>
      <c r="I333" s="170">
        <f>('Eng19'!N333+'Eng19'!AN333+'Eng19'!BC333)+('Eng19'!BD333+'Eng19'!AO333+'Eng19'!O333)</f>
        <v>1850.674025208953</v>
      </c>
      <c r="J333" s="188">
        <f t="shared" si="123"/>
        <v>55172.869445515469</v>
      </c>
      <c r="L333" s="33">
        <f t="shared" si="124"/>
        <v>0.34806771810760984</v>
      </c>
      <c r="M333" s="33">
        <f t="shared" si="125"/>
        <v>0.28457859889428794</v>
      </c>
      <c r="N333" s="33">
        <f t="shared" si="126"/>
        <v>0.21311584411039747</v>
      </c>
      <c r="O333" s="33">
        <f t="shared" si="127"/>
        <v>6.7580440641472769E-2</v>
      </c>
      <c r="P333" s="33">
        <f t="shared" si="128"/>
        <v>5.3114208562459332E-2</v>
      </c>
      <c r="Q333" s="33">
        <f t="shared" si="129"/>
        <v>3.3543189683772713E-2</v>
      </c>
      <c r="S333" s="174">
        <f t="shared" ref="S333:S396" si="139">L333-AK333</f>
        <v>-0.21809424032429214</v>
      </c>
      <c r="T333" s="174">
        <f t="shared" ref="T333:T396" si="140">M333-AL333</f>
        <v>0.13063788265592993</v>
      </c>
      <c r="U333" s="174">
        <f t="shared" ref="U333:U396" si="141">N333-AM333</f>
        <v>-1.7671472088277546E-2</v>
      </c>
      <c r="V333" s="174">
        <f t="shared" ref="V333:V396" si="142">O333-AN333</f>
        <v>2.5880801513931267E-2</v>
      </c>
      <c r="W333" s="174">
        <f t="shared" ref="W333:W396" si="143">P333-AO333</f>
        <v>5.3114208562459332E-2</v>
      </c>
      <c r="X333" s="174">
        <f t="shared" ref="X333:X396" si="144">Q333-AP333</f>
        <v>2.6132819680249199E-2</v>
      </c>
      <c r="Z333" s="33">
        <f t="shared" si="130"/>
        <v>0.34806771810760984</v>
      </c>
      <c r="AA333" s="60" t="str">
        <f t="shared" si="131"/>
        <v>Con</v>
      </c>
      <c r="AB333" s="33">
        <f t="shared" si="132"/>
        <v>6.3489119213321898E-2</v>
      </c>
      <c r="AC333" s="33">
        <f t="shared" si="133"/>
        <v>0.28457859889428794</v>
      </c>
      <c r="AD333" s="60" t="str">
        <f t="shared" si="134"/>
        <v>Lab</v>
      </c>
      <c r="AF333" s="20" t="s">
        <v>1</v>
      </c>
      <c r="AG333" s="151" t="str">
        <f t="shared" si="135"/>
        <v>Con</v>
      </c>
      <c r="AH333" s="149" t="str">
        <f t="shared" si="136"/>
        <v>Hold</v>
      </c>
      <c r="AI333" s="149" t="str">
        <f t="shared" si="137"/>
        <v/>
      </c>
      <c r="AK333" s="33">
        <v>0.56616195843190198</v>
      </c>
      <c r="AL333" s="33">
        <v>0.15394071623835801</v>
      </c>
      <c r="AM333" s="33">
        <v>0.23078731619867501</v>
      </c>
      <c r="AN333" s="33">
        <v>4.1699639127541502E-2</v>
      </c>
      <c r="AO333" s="33">
        <v>0</v>
      </c>
      <c r="AP333" s="86">
        <f t="shared" si="138"/>
        <v>7.4103700035235143E-3</v>
      </c>
    </row>
    <row r="334" spans="1:42" ht="19.95" customHeight="1">
      <c r="A334" s="132" t="s">
        <v>357</v>
      </c>
      <c r="B334" s="20" t="s">
        <v>309</v>
      </c>
      <c r="C334" s="20" t="s">
        <v>21</v>
      </c>
      <c r="D334" s="170">
        <f>('Eng19'!D334+'Eng19'!AD334+'Eng19'!AS334)+('Eng19'!E334+'Eng19'!AE334+'Eng19'!AT334)</f>
        <v>9975.3663102900919</v>
      </c>
      <c r="E334" s="170">
        <f>('Eng19'!F334+'Eng19'!AF334+'Eng19'!AU334)+'Eng19'!G334+'Eng19'!AG334+'Eng19'!AV334</f>
        <v>36685.565898248395</v>
      </c>
      <c r="F334" s="170">
        <f>('Eng19'!H334+'Eng19'!AH334+'Eng19'!AW334)+('Eng19'!I334+'Eng19'!AI334+'Eng19'!AX334)</f>
        <v>3401.3386881931801</v>
      </c>
      <c r="G334" s="170">
        <f>('Eng19'!J334+'Eng19'!AJ334+'Eng19'!AY334)+('Eng19'!AZ334+'Eng19'!AK334+'Eng19'!K334)</f>
        <v>3218.3179936281499</v>
      </c>
      <c r="H334" s="170">
        <f>('Eng19'!L334+'Eng19'!AL334+'Eng19'!BA334)+('Eng19'!BB334+'Eng19'!AM334+'Eng19'!M334)</f>
        <v>2593.3864145525422</v>
      </c>
      <c r="I334" s="170">
        <f>('Eng19'!N334+'Eng19'!AN334+'Eng19'!BC334)+('Eng19'!BD334+'Eng19'!AO334+'Eng19'!O334)</f>
        <v>1138.3452728654215</v>
      </c>
      <c r="J334" s="188">
        <f t="shared" si="123"/>
        <v>57012.320577777784</v>
      </c>
      <c r="L334" s="33">
        <f t="shared" si="124"/>
        <v>0.1749686069466585</v>
      </c>
      <c r="M334" s="33">
        <f t="shared" si="125"/>
        <v>0.64346733348980123</v>
      </c>
      <c r="N334" s="33">
        <f t="shared" si="126"/>
        <v>5.9659713088734564E-2</v>
      </c>
      <c r="O334" s="33">
        <f t="shared" si="127"/>
        <v>5.6449517595720936E-2</v>
      </c>
      <c r="P334" s="33">
        <f t="shared" si="128"/>
        <v>4.5488174981661599E-2</v>
      </c>
      <c r="Q334" s="33">
        <f t="shared" si="129"/>
        <v>1.9966653897423092E-2</v>
      </c>
      <c r="S334" s="174">
        <f t="shared" si="139"/>
        <v>-0.10578541408506648</v>
      </c>
      <c r="T334" s="174">
        <f t="shared" si="140"/>
        <v>6.0466500023468206E-2</v>
      </c>
      <c r="U334" s="174">
        <f t="shared" si="141"/>
        <v>-6.5033271127160341E-3</v>
      </c>
      <c r="V334" s="174">
        <f t="shared" si="142"/>
        <v>1.2187135300673835E-2</v>
      </c>
      <c r="W334" s="174">
        <f t="shared" si="143"/>
        <v>2.5786449529018398E-2</v>
      </c>
      <c r="X334" s="174">
        <f t="shared" si="144"/>
        <v>1.3848656344621912E-2</v>
      </c>
      <c r="Z334" s="33">
        <f t="shared" si="130"/>
        <v>0.64346733348980123</v>
      </c>
      <c r="AA334" s="60" t="str">
        <f t="shared" si="131"/>
        <v>Lab</v>
      </c>
      <c r="AB334" s="33">
        <f t="shared" si="132"/>
        <v>0.46849872654314273</v>
      </c>
      <c r="AC334" s="33">
        <f t="shared" si="133"/>
        <v>0.1749686069466585</v>
      </c>
      <c r="AD334" s="60" t="str">
        <f t="shared" si="134"/>
        <v>Con</v>
      </c>
      <c r="AF334" s="20" t="s">
        <v>2</v>
      </c>
      <c r="AG334" s="151" t="str">
        <f t="shared" si="135"/>
        <v>Lab</v>
      </c>
      <c r="AH334" s="149" t="str">
        <f t="shared" si="136"/>
        <v>Hold</v>
      </c>
      <c r="AI334" s="149" t="str">
        <f t="shared" si="137"/>
        <v/>
      </c>
      <c r="AK334" s="33">
        <v>0.28075402103172498</v>
      </c>
      <c r="AL334" s="33">
        <v>0.58300083346633302</v>
      </c>
      <c r="AM334" s="33">
        <v>6.6163040201450599E-2</v>
      </c>
      <c r="AN334" s="33">
        <v>4.4262382295047101E-2</v>
      </c>
      <c r="AO334" s="33">
        <v>1.97017254526432E-2</v>
      </c>
      <c r="AP334" s="86">
        <f t="shared" si="138"/>
        <v>6.1179975528011799E-3</v>
      </c>
    </row>
    <row r="335" spans="1:42" ht="19.95" customHeight="1">
      <c r="A335" s="132" t="s">
        <v>358</v>
      </c>
      <c r="B335" s="20" t="s">
        <v>309</v>
      </c>
      <c r="C335" s="20" t="s">
        <v>21</v>
      </c>
      <c r="D335" s="170">
        <f>('Eng19'!D335+'Eng19'!AD335+'Eng19'!AS335)+('Eng19'!E335+'Eng19'!AE335+'Eng19'!AT335)</f>
        <v>13073.943619632035</v>
      </c>
      <c r="E335" s="170">
        <f>('Eng19'!F335+'Eng19'!AF335+'Eng19'!AU335)+'Eng19'!G335+'Eng19'!AG335+'Eng19'!AV335</f>
        <v>12821.971393532775</v>
      </c>
      <c r="F335" s="170">
        <f>('Eng19'!H335+'Eng19'!AH335+'Eng19'!AW335)+('Eng19'!I335+'Eng19'!AI335+'Eng19'!AX335)</f>
        <v>0</v>
      </c>
      <c r="G335" s="170">
        <f>('Eng19'!J335+'Eng19'!AJ335+'Eng19'!AY335)+('Eng19'!AZ335+'Eng19'!AK335+'Eng19'!K335)</f>
        <v>6744.0650517310196</v>
      </c>
      <c r="H335" s="170">
        <f>('Eng19'!L335+'Eng19'!AL335+'Eng19'!BA335)+('Eng19'!BB335+'Eng19'!AM335+'Eng19'!M335)</f>
        <v>1845.5130779576957</v>
      </c>
      <c r="I335" s="170">
        <f>('Eng19'!N335+'Eng19'!AN335+'Eng19'!BC335)+('Eng19'!BD335+'Eng19'!AO335+'Eng19'!O335)</f>
        <v>2644.6354789345119</v>
      </c>
      <c r="J335" s="188">
        <f t="shared" si="123"/>
        <v>37130.128621788041</v>
      </c>
      <c r="L335" s="33">
        <f t="shared" si="124"/>
        <v>0.35211145516905684</v>
      </c>
      <c r="M335" s="33">
        <f t="shared" si="125"/>
        <v>0.34532526197630281</v>
      </c>
      <c r="N335" s="33">
        <f t="shared" si="126"/>
        <v>0</v>
      </c>
      <c r="O335" s="33">
        <f t="shared" si="127"/>
        <v>0.18163322622517358</v>
      </c>
      <c r="P335" s="33">
        <f t="shared" si="128"/>
        <v>4.970392364530471E-2</v>
      </c>
      <c r="Q335" s="33">
        <f t="shared" si="129"/>
        <v>7.122613298416193E-2</v>
      </c>
      <c r="S335" s="174">
        <f t="shared" si="139"/>
        <v>-0.2206279879734061</v>
      </c>
      <c r="T335" s="174">
        <f t="shared" si="140"/>
        <v>0.12225006303311481</v>
      </c>
      <c r="U335" s="174">
        <f t="shared" si="141"/>
        <v>0</v>
      </c>
      <c r="V335" s="174">
        <f t="shared" si="142"/>
        <v>2.4219082184290586E-2</v>
      </c>
      <c r="W335" s="174">
        <f t="shared" si="143"/>
        <v>4.970392364530471E-2</v>
      </c>
      <c r="X335" s="174">
        <f t="shared" si="144"/>
        <v>2.4454919110695875E-2</v>
      </c>
      <c r="Z335" s="33">
        <f t="shared" si="130"/>
        <v>0.35211145516905684</v>
      </c>
      <c r="AA335" s="60" t="str">
        <f t="shared" si="131"/>
        <v>Con</v>
      </c>
      <c r="AB335" s="33">
        <f t="shared" si="132"/>
        <v>6.7861931927540309E-3</v>
      </c>
      <c r="AC335" s="33">
        <f t="shared" si="133"/>
        <v>0.34532526197630281</v>
      </c>
      <c r="AD335" s="60" t="str">
        <f t="shared" si="134"/>
        <v>Lab</v>
      </c>
      <c r="AF335" s="20" t="s">
        <v>1</v>
      </c>
      <c r="AG335" s="151" t="str">
        <f t="shared" si="135"/>
        <v>Con</v>
      </c>
      <c r="AH335" s="149" t="str">
        <f t="shared" si="136"/>
        <v>Hold</v>
      </c>
      <c r="AI335" s="149" t="str">
        <f t="shared" si="137"/>
        <v/>
      </c>
      <c r="AK335" s="33">
        <v>0.57273944314246295</v>
      </c>
      <c r="AL335" s="33">
        <v>0.223075198943188</v>
      </c>
      <c r="AM335" s="33">
        <v>0</v>
      </c>
      <c r="AN335" s="33">
        <v>0.157414144040883</v>
      </c>
      <c r="AO335" s="33">
        <v>0</v>
      </c>
      <c r="AP335" s="86">
        <f t="shared" si="138"/>
        <v>4.6771213873466055E-2</v>
      </c>
    </row>
    <row r="336" spans="1:42" ht="19.95" customHeight="1">
      <c r="A336" s="132" t="s">
        <v>359</v>
      </c>
      <c r="B336" s="20" t="s">
        <v>309</v>
      </c>
      <c r="C336" s="20" t="s">
        <v>21</v>
      </c>
      <c r="D336" s="170">
        <f>('Eng19'!D336+'Eng19'!AD336+'Eng19'!AS336)+('Eng19'!E336+'Eng19'!AE336+'Eng19'!AT336)</f>
        <v>12633.279226956147</v>
      </c>
      <c r="E336" s="170">
        <f>('Eng19'!F336+'Eng19'!AF336+'Eng19'!AU336)+'Eng19'!G336+'Eng19'!AG336+'Eng19'!AV336</f>
        <v>14181.354855489248</v>
      </c>
      <c r="F336" s="170">
        <f>('Eng19'!H336+'Eng19'!AH336+'Eng19'!AW336)+('Eng19'!I336+'Eng19'!AI336+'Eng19'!AX336)</f>
        <v>0</v>
      </c>
      <c r="G336" s="170">
        <f>('Eng19'!J336+'Eng19'!AJ336+'Eng19'!AY336)+('Eng19'!AZ336+'Eng19'!AK336+'Eng19'!K336)</f>
        <v>6362.1402529003053</v>
      </c>
      <c r="H336" s="170">
        <f>('Eng19'!L336+'Eng19'!AL336+'Eng19'!BA336)+('Eng19'!BB336+'Eng19'!AM336+'Eng19'!M336)</f>
        <v>1783.3090541884301</v>
      </c>
      <c r="I336" s="170">
        <f>('Eng19'!N336+'Eng19'!AN336+'Eng19'!BC336)+('Eng19'!BD336+'Eng19'!AO336+'Eng19'!O336)</f>
        <v>2351.7879886778405</v>
      </c>
      <c r="J336" s="188">
        <f t="shared" si="123"/>
        <v>37311.871378211967</v>
      </c>
      <c r="L336" s="33">
        <f t="shared" si="124"/>
        <v>0.33858605211458975</v>
      </c>
      <c r="M336" s="33">
        <f t="shared" si="125"/>
        <v>0.38007621520078355</v>
      </c>
      <c r="N336" s="33">
        <f t="shared" si="126"/>
        <v>0</v>
      </c>
      <c r="O336" s="33">
        <f t="shared" si="127"/>
        <v>0.17051249422497305</v>
      </c>
      <c r="P336" s="33">
        <f t="shared" si="128"/>
        <v>4.7794682719392689E-2</v>
      </c>
      <c r="Q336" s="33">
        <f t="shared" si="129"/>
        <v>6.3030555740261063E-2</v>
      </c>
      <c r="S336" s="174">
        <f t="shared" si="139"/>
        <v>-0.21215316439516124</v>
      </c>
      <c r="T336" s="174">
        <f t="shared" si="140"/>
        <v>0.11755415964319754</v>
      </c>
      <c r="U336" s="174">
        <f t="shared" si="141"/>
        <v>0</v>
      </c>
      <c r="V336" s="174">
        <f t="shared" si="142"/>
        <v>2.3288772069856051E-2</v>
      </c>
      <c r="W336" s="174">
        <f t="shared" si="143"/>
        <v>4.7794682719392689E-2</v>
      </c>
      <c r="X336" s="174">
        <f t="shared" si="144"/>
        <v>2.3515549962715099E-2</v>
      </c>
      <c r="Z336" s="33">
        <f t="shared" si="130"/>
        <v>0.38007621520078355</v>
      </c>
      <c r="AA336" s="60" t="str">
        <f t="shared" si="131"/>
        <v>Lab</v>
      </c>
      <c r="AB336" s="33">
        <f t="shared" si="132"/>
        <v>4.1490163086193799E-2</v>
      </c>
      <c r="AC336" s="33">
        <f t="shared" si="133"/>
        <v>0.33858605211458975</v>
      </c>
      <c r="AD336" s="60" t="str">
        <f t="shared" si="134"/>
        <v>Con</v>
      </c>
      <c r="AF336" s="20" t="s">
        <v>1</v>
      </c>
      <c r="AG336" s="151" t="str">
        <f t="shared" si="135"/>
        <v>Lab</v>
      </c>
      <c r="AH336" s="149" t="str">
        <f t="shared" si="136"/>
        <v>Gain from</v>
      </c>
      <c r="AI336" s="149" t="str">
        <f t="shared" si="137"/>
        <v>Con</v>
      </c>
      <c r="AK336" s="33">
        <v>0.550739216509751</v>
      </c>
      <c r="AL336" s="33">
        <v>0.26252205555758601</v>
      </c>
      <c r="AM336" s="33">
        <v>0</v>
      </c>
      <c r="AN336" s="33">
        <v>0.147223722155117</v>
      </c>
      <c r="AO336" s="33">
        <v>0</v>
      </c>
      <c r="AP336" s="86">
        <f t="shared" si="138"/>
        <v>3.9515005777545964E-2</v>
      </c>
    </row>
    <row r="337" spans="1:42" ht="19.95" customHeight="1">
      <c r="A337" s="132" t="s">
        <v>360</v>
      </c>
      <c r="B337" s="20" t="s">
        <v>309</v>
      </c>
      <c r="C337" s="20" t="s">
        <v>21</v>
      </c>
      <c r="D337" s="170">
        <f>('Eng19'!D337+'Eng19'!AD337+'Eng19'!AS337)+('Eng19'!E337+'Eng19'!AE337+'Eng19'!AT337)</f>
        <v>15690.739703564304</v>
      </c>
      <c r="E337" s="170">
        <f>('Eng19'!F337+'Eng19'!AF337+'Eng19'!AU337)+'Eng19'!G337+'Eng19'!AG337+'Eng19'!AV337</f>
        <v>9765.0078191527682</v>
      </c>
      <c r="F337" s="170">
        <f>('Eng19'!H337+'Eng19'!AH337+'Eng19'!AW337)+('Eng19'!I337+'Eng19'!AI337+'Eng19'!AX337)</f>
        <v>18463.475086702903</v>
      </c>
      <c r="G337" s="170">
        <f>('Eng19'!J337+'Eng19'!AJ337+'Eng19'!AY337)+('Eng19'!AZ337+'Eng19'!AK337+'Eng19'!K337)</f>
        <v>2523.8418286446058</v>
      </c>
      <c r="H337" s="170">
        <f>('Eng19'!L337+'Eng19'!AL337+'Eng19'!BA337)+('Eng19'!BB337+'Eng19'!AM337+'Eng19'!M337)</f>
        <v>2567.7451651309011</v>
      </c>
      <c r="I337" s="170">
        <f>('Eng19'!N337+'Eng19'!AN337+'Eng19'!BC337)+('Eng19'!BD337+'Eng19'!AO337+'Eng19'!O337)</f>
        <v>1314.2787285899906</v>
      </c>
      <c r="J337" s="188">
        <f t="shared" si="123"/>
        <v>50325.088331785468</v>
      </c>
      <c r="L337" s="33">
        <f t="shared" si="124"/>
        <v>0.31178762370207286</v>
      </c>
      <c r="M337" s="33">
        <f t="shared" si="125"/>
        <v>0.19403856292856542</v>
      </c>
      <c r="N337" s="33">
        <f t="shared" si="126"/>
        <v>0.36688410688871698</v>
      </c>
      <c r="O337" s="33">
        <f t="shared" si="127"/>
        <v>5.0150767982865919E-2</v>
      </c>
      <c r="P337" s="33">
        <f t="shared" si="128"/>
        <v>5.1023162606335777E-2</v>
      </c>
      <c r="Q337" s="33">
        <f t="shared" si="129"/>
        <v>2.6115775891443163E-2</v>
      </c>
      <c r="S337" s="174">
        <f t="shared" si="139"/>
        <v>-0.19514619493729518</v>
      </c>
      <c r="T337" s="174">
        <f t="shared" si="140"/>
        <v>0.11834360011642482</v>
      </c>
      <c r="U337" s="174">
        <f t="shared" si="141"/>
        <v>-1.8295657588748016E-2</v>
      </c>
      <c r="V337" s="174">
        <f t="shared" si="142"/>
        <v>2.3336531701899119E-2</v>
      </c>
      <c r="W337" s="174">
        <f t="shared" si="143"/>
        <v>4.7980995272838917E-2</v>
      </c>
      <c r="X337" s="174">
        <f t="shared" si="144"/>
        <v>2.378072543488037E-2</v>
      </c>
      <c r="Z337" s="33">
        <f t="shared" si="130"/>
        <v>0.36688410688871698</v>
      </c>
      <c r="AA337" s="60" t="str">
        <f t="shared" si="131"/>
        <v>LD</v>
      </c>
      <c r="AB337" s="33">
        <f t="shared" si="132"/>
        <v>5.5096483186644118E-2</v>
      </c>
      <c r="AC337" s="33">
        <f t="shared" si="133"/>
        <v>0.31178762370207286</v>
      </c>
      <c r="AD337" s="60" t="str">
        <f t="shared" si="134"/>
        <v>Con</v>
      </c>
      <c r="AF337" s="20" t="s">
        <v>1</v>
      </c>
      <c r="AG337" s="151" t="str">
        <f t="shared" si="135"/>
        <v>LD</v>
      </c>
      <c r="AH337" s="149" t="str">
        <f t="shared" si="136"/>
        <v>Gain from</v>
      </c>
      <c r="AI337" s="149" t="str">
        <f t="shared" si="137"/>
        <v>Con</v>
      </c>
      <c r="AK337" s="33">
        <v>0.50693381863936804</v>
      </c>
      <c r="AL337" s="33">
        <v>7.5694962812140595E-2</v>
      </c>
      <c r="AM337" s="33">
        <v>0.38517976447746499</v>
      </c>
      <c r="AN337" s="33">
        <v>2.68142362809668E-2</v>
      </c>
      <c r="AO337" s="33">
        <v>3.04216733349686E-3</v>
      </c>
      <c r="AP337" s="86">
        <f t="shared" si="138"/>
        <v>2.3350504565627928E-3</v>
      </c>
    </row>
    <row r="338" spans="1:42" ht="19.95" customHeight="1">
      <c r="A338" s="132" t="s">
        <v>361</v>
      </c>
      <c r="B338" s="20" t="s">
        <v>309</v>
      </c>
      <c r="C338" s="20" t="s">
        <v>21</v>
      </c>
      <c r="D338" s="170">
        <f>('Eng19'!D338+'Eng19'!AD338+'Eng19'!AS338)+('Eng19'!E338+'Eng19'!AE338+'Eng19'!AT338)</f>
        <v>18830.198728182142</v>
      </c>
      <c r="E338" s="170">
        <f>('Eng19'!F338+'Eng19'!AF338+'Eng19'!AU338)+'Eng19'!G338+'Eng19'!AG338+'Eng19'!AV338</f>
        <v>14516.335558976065</v>
      </c>
      <c r="F338" s="170">
        <f>('Eng19'!H338+'Eng19'!AH338+'Eng19'!AW338)+('Eng19'!I338+'Eng19'!AI338+'Eng19'!AX338)</f>
        <v>10700.441227676762</v>
      </c>
      <c r="G338" s="170">
        <f>('Eng19'!J338+'Eng19'!AJ338+'Eng19'!AY338)+('Eng19'!AZ338+'Eng19'!AK338+'Eng19'!K338)</f>
        <v>3307.5106607889447</v>
      </c>
      <c r="H338" s="170">
        <f>('Eng19'!L338+'Eng19'!AL338+'Eng19'!BA338)+('Eng19'!BB338+'Eng19'!AM338+'Eng19'!M338)</f>
        <v>2864.4047703465853</v>
      </c>
      <c r="I338" s="170">
        <f>('Eng19'!N338+'Eng19'!AN338+'Eng19'!BC338)+('Eng19'!BD338+'Eng19'!AO338+'Eng19'!O338)</f>
        <v>1611.2497716784794</v>
      </c>
      <c r="J338" s="188">
        <f t="shared" si="123"/>
        <v>51830.140717648981</v>
      </c>
      <c r="L338" s="33">
        <f t="shared" si="124"/>
        <v>0.36330595416983236</v>
      </c>
      <c r="M338" s="33">
        <f t="shared" si="125"/>
        <v>0.28007517166614643</v>
      </c>
      <c r="N338" s="33">
        <f t="shared" si="126"/>
        <v>0.20645209678223181</v>
      </c>
      <c r="O338" s="33">
        <f t="shared" si="127"/>
        <v>6.3814425640999373E-2</v>
      </c>
      <c r="P338" s="33">
        <f t="shared" si="128"/>
        <v>5.5265232366448321E-2</v>
      </c>
      <c r="Q338" s="33">
        <f t="shared" si="129"/>
        <v>3.1087119374341644E-2</v>
      </c>
      <c r="S338" s="174">
        <f t="shared" si="139"/>
        <v>-0.22764230050045964</v>
      </c>
      <c r="T338" s="174">
        <f t="shared" si="140"/>
        <v>0.13592846690637941</v>
      </c>
      <c r="U338" s="174">
        <f t="shared" si="141"/>
        <v>-1.7671472088277185E-2</v>
      </c>
      <c r="V338" s="174">
        <f t="shared" si="142"/>
        <v>2.6928924448067069E-2</v>
      </c>
      <c r="W338" s="174">
        <f t="shared" si="143"/>
        <v>5.5265232366448321E-2</v>
      </c>
      <c r="X338" s="174">
        <f t="shared" si="144"/>
        <v>2.7191148867841942E-2</v>
      </c>
      <c r="Z338" s="33">
        <f t="shared" si="130"/>
        <v>0.36330595416983236</v>
      </c>
      <c r="AA338" s="60" t="str">
        <f t="shared" si="131"/>
        <v>Con</v>
      </c>
      <c r="AB338" s="33">
        <f t="shared" si="132"/>
        <v>8.3230782503685929E-2</v>
      </c>
      <c r="AC338" s="33">
        <f t="shared" si="133"/>
        <v>0.28007517166614643</v>
      </c>
      <c r="AD338" s="60" t="str">
        <f t="shared" si="134"/>
        <v>Lab</v>
      </c>
      <c r="AF338" s="20" t="s">
        <v>1</v>
      </c>
      <c r="AG338" s="151" t="str">
        <f t="shared" si="135"/>
        <v>Con</v>
      </c>
      <c r="AH338" s="149" t="str">
        <f t="shared" si="136"/>
        <v>Hold</v>
      </c>
      <c r="AI338" s="149" t="str">
        <f t="shared" si="137"/>
        <v/>
      </c>
      <c r="AK338" s="33">
        <v>0.59094825467029199</v>
      </c>
      <c r="AL338" s="33">
        <v>0.14414670475976701</v>
      </c>
      <c r="AM338" s="33">
        <v>0.22412356887050899</v>
      </c>
      <c r="AN338" s="33">
        <v>3.6885501192932303E-2</v>
      </c>
      <c r="AO338" s="33">
        <v>0</v>
      </c>
      <c r="AP338" s="86">
        <f t="shared" si="138"/>
        <v>3.8959705064997019E-3</v>
      </c>
    </row>
    <row r="339" spans="1:42" ht="19.95" customHeight="1">
      <c r="A339" s="132" t="s">
        <v>362</v>
      </c>
      <c r="B339" s="20" t="s">
        <v>309</v>
      </c>
      <c r="C339" s="20" t="s">
        <v>21</v>
      </c>
      <c r="D339" s="170">
        <f>('Eng19'!D339+'Eng19'!AD339+'Eng19'!AS339)+('Eng19'!E339+'Eng19'!AE339+'Eng19'!AT339)</f>
        <v>18194.156255785263</v>
      </c>
      <c r="E339" s="170">
        <f>('Eng19'!F339+'Eng19'!AF339+'Eng19'!AU339)+'Eng19'!G339+'Eng19'!AG339+'Eng19'!AV339</f>
        <v>17092.812563792344</v>
      </c>
      <c r="F339" s="170">
        <f>('Eng19'!H339+'Eng19'!AH339+'Eng19'!AW339)+('Eng19'!I339+'Eng19'!AI339+'Eng19'!AX339)</f>
        <v>5747.9704400267547</v>
      </c>
      <c r="G339" s="170">
        <f>('Eng19'!J339+'Eng19'!AJ339+'Eng19'!AY339)+('Eng19'!AZ339+'Eng19'!AK339+'Eng19'!K339)</f>
        <v>3443.3201082328042</v>
      </c>
      <c r="H339" s="170">
        <f>('Eng19'!L339+'Eng19'!AL339+'Eng19'!BA339)+('Eng19'!BB339+'Eng19'!AM339+'Eng19'!M339)</f>
        <v>2693.7858952584866</v>
      </c>
      <c r="I339" s="170">
        <f>('Eng19'!N339+'Eng19'!AN339+'Eng19'!BC339)+('Eng19'!BD339+'Eng19'!AO339+'Eng19'!O339)</f>
        <v>1569.1654657897564</v>
      </c>
      <c r="J339" s="188">
        <f t="shared" si="123"/>
        <v>48741.210728885409</v>
      </c>
      <c r="L339" s="33">
        <f t="shared" si="124"/>
        <v>0.37328076146871125</v>
      </c>
      <c r="M339" s="33">
        <f t="shared" si="125"/>
        <v>0.35068502214415992</v>
      </c>
      <c r="N339" s="33">
        <f t="shared" si="126"/>
        <v>0.11792834757427037</v>
      </c>
      <c r="O339" s="33">
        <f t="shared" si="127"/>
        <v>7.0644944118964936E-2</v>
      </c>
      <c r="P339" s="33">
        <f t="shared" si="128"/>
        <v>5.5267110828292852E-2</v>
      </c>
      <c r="Q339" s="33">
        <f t="shared" si="129"/>
        <v>3.219381386560069E-2</v>
      </c>
      <c r="S339" s="174">
        <f t="shared" si="139"/>
        <v>-0.23389237169941479</v>
      </c>
      <c r="T339" s="174">
        <f t="shared" si="140"/>
        <v>0.13593308710659893</v>
      </c>
      <c r="U339" s="174">
        <f t="shared" si="141"/>
        <v>-1.1429739089345636E-2</v>
      </c>
      <c r="V339" s="174">
        <f t="shared" si="142"/>
        <v>2.6929839760550633E-2</v>
      </c>
      <c r="W339" s="174">
        <f t="shared" si="143"/>
        <v>5.5267110828292852E-2</v>
      </c>
      <c r="X339" s="174">
        <f t="shared" si="144"/>
        <v>2.7192073093318031E-2</v>
      </c>
      <c r="Z339" s="33">
        <f t="shared" si="130"/>
        <v>0.37328076146871125</v>
      </c>
      <c r="AA339" s="60" t="str">
        <f t="shared" si="131"/>
        <v>Con</v>
      </c>
      <c r="AB339" s="33">
        <f t="shared" si="132"/>
        <v>2.2595739324551334E-2</v>
      </c>
      <c r="AC339" s="33">
        <f t="shared" si="133"/>
        <v>0.35068502214415992</v>
      </c>
      <c r="AD339" s="60" t="str">
        <f t="shared" si="134"/>
        <v>Lab</v>
      </c>
      <c r="AF339" s="20" t="s">
        <v>1</v>
      </c>
      <c r="AG339" s="151" t="str">
        <f t="shared" si="135"/>
        <v>Con</v>
      </c>
      <c r="AH339" s="149" t="str">
        <f t="shared" si="136"/>
        <v>Hold</v>
      </c>
      <c r="AI339" s="149" t="str">
        <f t="shared" si="137"/>
        <v/>
      </c>
      <c r="AK339" s="33">
        <v>0.60717313316812604</v>
      </c>
      <c r="AL339" s="33">
        <v>0.21475193503756099</v>
      </c>
      <c r="AM339" s="33">
        <v>0.12935808666361601</v>
      </c>
      <c r="AN339" s="33">
        <v>4.3715104358414303E-2</v>
      </c>
      <c r="AO339" s="33">
        <v>0</v>
      </c>
      <c r="AP339" s="86">
        <f t="shared" si="138"/>
        <v>5.001740772282659E-3</v>
      </c>
    </row>
    <row r="340" spans="1:42" ht="19.95" customHeight="1">
      <c r="A340" s="132" t="s">
        <v>363</v>
      </c>
      <c r="B340" s="20" t="s">
        <v>309</v>
      </c>
      <c r="C340" s="20" t="s">
        <v>21</v>
      </c>
      <c r="D340" s="170">
        <f>('Eng19'!D340+'Eng19'!AD340+'Eng19'!AS340)+('Eng19'!E340+'Eng19'!AE340+'Eng19'!AT340)</f>
        <v>16666.694826906634</v>
      </c>
      <c r="E340" s="170">
        <f>('Eng19'!F340+'Eng19'!AF340+'Eng19'!AU340)+'Eng19'!G340+'Eng19'!AG340+'Eng19'!AV340</f>
        <v>16995.84914819985</v>
      </c>
      <c r="F340" s="170">
        <f>('Eng19'!H340+'Eng19'!AH340+'Eng19'!AW340)+('Eng19'!I340+'Eng19'!AI340+'Eng19'!AX340)</f>
        <v>10561.109563944758</v>
      </c>
      <c r="G340" s="170">
        <f>('Eng19'!J340+'Eng19'!AJ340+'Eng19'!AY340)+('Eng19'!AZ340+'Eng19'!AK340+'Eng19'!K340)</f>
        <v>2845.0033105784396</v>
      </c>
      <c r="H340" s="170">
        <f>('Eng19'!L340+'Eng19'!AL340+'Eng19'!BA340)+('Eng19'!BB340+'Eng19'!AM340+'Eng19'!M340)</f>
        <v>2555.4873334110112</v>
      </c>
      <c r="I340" s="170">
        <f>('Eng19'!N340+'Eng19'!AN340+'Eng19'!BC340)+('Eng19'!BD340+'Eng19'!AO340+'Eng19'!O340)</f>
        <v>1322.3152797085038</v>
      </c>
      <c r="J340" s="188">
        <f t="shared" si="123"/>
        <v>50946.459462749197</v>
      </c>
      <c r="L340" s="33">
        <f t="shared" si="124"/>
        <v>0.32714137552763434</v>
      </c>
      <c r="M340" s="33">
        <f t="shared" si="125"/>
        <v>0.33360216445711599</v>
      </c>
      <c r="N340" s="33">
        <f t="shared" si="126"/>
        <v>0.20729820433678581</v>
      </c>
      <c r="O340" s="33">
        <f t="shared" si="127"/>
        <v>5.5843003431055624E-2</v>
      </c>
      <c r="P340" s="33">
        <f t="shared" si="128"/>
        <v>5.0160253732244552E-2</v>
      </c>
      <c r="Q340" s="33">
        <f t="shared" si="129"/>
        <v>2.5954998515163714E-2</v>
      </c>
      <c r="S340" s="174">
        <f t="shared" si="139"/>
        <v>-0.20498209418055069</v>
      </c>
      <c r="T340" s="174">
        <f t="shared" si="140"/>
        <v>0.12337243683785398</v>
      </c>
      <c r="U340" s="174">
        <f t="shared" si="141"/>
        <v>-1.7671472088278184E-2</v>
      </c>
      <c r="V340" s="174">
        <f t="shared" si="142"/>
        <v>2.4441436780632222E-2</v>
      </c>
      <c r="W340" s="174">
        <f t="shared" si="143"/>
        <v>5.0160253732244552E-2</v>
      </c>
      <c r="X340" s="174">
        <f t="shared" si="144"/>
        <v>2.4679438918098113E-2</v>
      </c>
      <c r="Z340" s="33">
        <f t="shared" si="130"/>
        <v>0.33360216445711599</v>
      </c>
      <c r="AA340" s="60" t="str">
        <f t="shared" si="131"/>
        <v>Lab</v>
      </c>
      <c r="AB340" s="33">
        <f t="shared" si="132"/>
        <v>6.4607889294816534E-3</v>
      </c>
      <c r="AC340" s="33">
        <f t="shared" si="133"/>
        <v>0.32714137552763434</v>
      </c>
      <c r="AD340" s="60" t="str">
        <f t="shared" si="134"/>
        <v>Con</v>
      </c>
      <c r="AF340" s="20" t="s">
        <v>1</v>
      </c>
      <c r="AG340" s="151" t="str">
        <f t="shared" si="135"/>
        <v>Lab</v>
      </c>
      <c r="AH340" s="149" t="str">
        <f t="shared" si="136"/>
        <v>Gain from</v>
      </c>
      <c r="AI340" s="149" t="str">
        <f t="shared" si="137"/>
        <v>Con</v>
      </c>
      <c r="AK340" s="33">
        <v>0.53212346970818503</v>
      </c>
      <c r="AL340" s="33">
        <v>0.21022972761926201</v>
      </c>
      <c r="AM340" s="33">
        <v>0.22496967642506399</v>
      </c>
      <c r="AN340" s="33">
        <v>3.1401566650423401E-2</v>
      </c>
      <c r="AO340" s="33">
        <v>0</v>
      </c>
      <c r="AP340" s="86">
        <f t="shared" si="138"/>
        <v>1.2755595970656008E-3</v>
      </c>
    </row>
    <row r="341" spans="1:42" ht="19.95" customHeight="1">
      <c r="A341" s="132" t="s">
        <v>364</v>
      </c>
      <c r="B341" s="20" t="s">
        <v>309</v>
      </c>
      <c r="C341" s="20" t="s">
        <v>21</v>
      </c>
      <c r="D341" s="170">
        <f>('Eng19'!D341+'Eng19'!AD341+'Eng19'!AS341)+('Eng19'!E341+'Eng19'!AE341+'Eng19'!AT341)</f>
        <v>20594.595380798462</v>
      </c>
      <c r="E341" s="170">
        <f>('Eng19'!F341+'Eng19'!AF341+'Eng19'!AU341)+'Eng19'!G341+'Eng19'!AG341+'Eng19'!AV341</f>
        <v>13949.915312592891</v>
      </c>
      <c r="F341" s="170">
        <f>('Eng19'!H341+'Eng19'!AH341+'Eng19'!AW341)+('Eng19'!I341+'Eng19'!AI341+'Eng19'!AX341)</f>
        <v>14562.394981579942</v>
      </c>
      <c r="G341" s="170">
        <f>('Eng19'!J341+'Eng19'!AJ341+'Eng19'!AY341)+('Eng19'!AZ341+'Eng19'!AK341+'Eng19'!K341)</f>
        <v>3042.5499602070104</v>
      </c>
      <c r="H341" s="170">
        <f>('Eng19'!L341+'Eng19'!AL341+'Eng19'!BA341)+('Eng19'!BB341+'Eng19'!AM341+'Eng19'!M341)</f>
        <v>3679.8575983529399</v>
      </c>
      <c r="I341" s="170">
        <f>('Eng19'!N341+'Eng19'!AN341+'Eng19'!BC341)+('Eng19'!BD341+'Eng19'!AO341+'Eng19'!O341)</f>
        <v>1948.2300611568262</v>
      </c>
      <c r="J341" s="188">
        <f t="shared" si="123"/>
        <v>57777.543294688076</v>
      </c>
      <c r="L341" s="33">
        <f t="shared" si="124"/>
        <v>0.35644636664037388</v>
      </c>
      <c r="M341" s="33">
        <f t="shared" si="125"/>
        <v>0.24144182180683704</v>
      </c>
      <c r="N341" s="33">
        <f t="shared" si="126"/>
        <v>0.25204247448365935</v>
      </c>
      <c r="O341" s="33">
        <f t="shared" si="127"/>
        <v>5.2659732254256901E-2</v>
      </c>
      <c r="P341" s="33">
        <f t="shared" si="128"/>
        <v>6.3690101525851084E-2</v>
      </c>
      <c r="Q341" s="33">
        <f t="shared" si="129"/>
        <v>3.3719503289021666E-2</v>
      </c>
      <c r="S341" s="174">
        <f t="shared" si="139"/>
        <v>-0.22305837187544808</v>
      </c>
      <c r="T341" s="174">
        <f t="shared" si="140"/>
        <v>0.13431709484618104</v>
      </c>
      <c r="U341" s="174">
        <f t="shared" si="141"/>
        <v>-1.9005447787047658E-2</v>
      </c>
      <c r="V341" s="174">
        <f t="shared" si="142"/>
        <v>2.6308156670666702E-2</v>
      </c>
      <c r="W341" s="174">
        <f t="shared" si="143"/>
        <v>5.4226150051694545E-2</v>
      </c>
      <c r="X341" s="174">
        <f t="shared" si="144"/>
        <v>2.7212418093953514E-2</v>
      </c>
      <c r="Z341" s="33">
        <f t="shared" si="130"/>
        <v>0.35644636664037388</v>
      </c>
      <c r="AA341" s="60" t="str">
        <f t="shared" si="131"/>
        <v>Con</v>
      </c>
      <c r="AB341" s="33">
        <f t="shared" si="132"/>
        <v>0.10440389215671453</v>
      </c>
      <c r="AC341" s="33">
        <f t="shared" si="133"/>
        <v>0.25204247448365935</v>
      </c>
      <c r="AD341" s="60" t="str">
        <f t="shared" si="134"/>
        <v>LD</v>
      </c>
      <c r="AF341" s="20" t="s">
        <v>1</v>
      </c>
      <c r="AG341" s="151" t="str">
        <f t="shared" si="135"/>
        <v>Con</v>
      </c>
      <c r="AH341" s="149" t="str">
        <f t="shared" si="136"/>
        <v>Hold</v>
      </c>
      <c r="AI341" s="149" t="str">
        <f t="shared" si="137"/>
        <v/>
      </c>
      <c r="AK341" s="33">
        <v>0.57950473851582196</v>
      </c>
      <c r="AL341" s="33">
        <v>0.107124726960656</v>
      </c>
      <c r="AM341" s="33">
        <v>0.27104792227070701</v>
      </c>
      <c r="AN341" s="33">
        <v>2.6351575583590199E-2</v>
      </c>
      <c r="AO341" s="33">
        <v>9.4639514741565404E-3</v>
      </c>
      <c r="AP341" s="86">
        <f t="shared" si="138"/>
        <v>6.5070851950681519E-3</v>
      </c>
    </row>
    <row r="342" spans="1:42" ht="19.95" customHeight="1">
      <c r="A342" s="132" t="s">
        <v>365</v>
      </c>
      <c r="B342" s="20" t="s">
        <v>309</v>
      </c>
      <c r="C342" s="20" t="s">
        <v>21</v>
      </c>
      <c r="D342" s="170">
        <f>('Eng19'!D342+'Eng19'!AD342+'Eng19'!AS342)+('Eng19'!E342+'Eng19'!AE342+'Eng19'!AT342)</f>
        <v>16290.438417235611</v>
      </c>
      <c r="E342" s="170">
        <f>('Eng19'!F342+'Eng19'!AF342+'Eng19'!AU342)+'Eng19'!G342+'Eng19'!AG342+'Eng19'!AV342</f>
        <v>16069.404055172527</v>
      </c>
      <c r="F342" s="170">
        <f>('Eng19'!H342+'Eng19'!AH342+'Eng19'!AW342)+('Eng19'!I342+'Eng19'!AI342+'Eng19'!AX342)</f>
        <v>11654.397415386224</v>
      </c>
      <c r="G342" s="170">
        <f>('Eng19'!J342+'Eng19'!AJ342+'Eng19'!AY342)+('Eng19'!AZ342+'Eng19'!AK342+'Eng19'!K342)</f>
        <v>3108.4901217116403</v>
      </c>
      <c r="H342" s="170">
        <f>('Eng19'!L342+'Eng19'!AL342+'Eng19'!BA342)+('Eng19'!BB342+'Eng19'!AM342+'Eng19'!M342)</f>
        <v>2503.8528980424394</v>
      </c>
      <c r="I342" s="170">
        <f>('Eng19'!N342+'Eng19'!AN342+'Eng19'!BC342)+('Eng19'!BD342+'Eng19'!AO342+'Eng19'!O342)</f>
        <v>1691.0760139253093</v>
      </c>
      <c r="J342" s="188">
        <f t="shared" si="123"/>
        <v>51317.658921473754</v>
      </c>
      <c r="L342" s="33">
        <f t="shared" si="124"/>
        <v>0.3174431328241849</v>
      </c>
      <c r="M342" s="33">
        <f t="shared" si="125"/>
        <v>0.31313595344951173</v>
      </c>
      <c r="N342" s="33">
        <f t="shared" si="126"/>
        <v>0.22710306082395096</v>
      </c>
      <c r="O342" s="33">
        <f t="shared" si="127"/>
        <v>6.0573498227349962E-2</v>
      </c>
      <c r="P342" s="33">
        <f t="shared" si="128"/>
        <v>4.8791253355376818E-2</v>
      </c>
      <c r="Q342" s="33">
        <f t="shared" si="129"/>
        <v>3.2953101319625526E-2</v>
      </c>
      <c r="S342" s="174">
        <f t="shared" si="139"/>
        <v>-0.19890531439071812</v>
      </c>
      <c r="T342" s="174">
        <f t="shared" si="140"/>
        <v>0.12000529054254871</v>
      </c>
      <c r="U342" s="174">
        <f t="shared" si="141"/>
        <v>-1.7671472088278045E-2</v>
      </c>
      <c r="V342" s="174">
        <f t="shared" si="142"/>
        <v>2.3774368062389861E-2</v>
      </c>
      <c r="W342" s="174">
        <f t="shared" si="143"/>
        <v>4.8791253355376818E-2</v>
      </c>
      <c r="X342" s="174">
        <f t="shared" si="144"/>
        <v>2.4005874518680574E-2</v>
      </c>
      <c r="Z342" s="33">
        <f t="shared" si="130"/>
        <v>0.3174431328241849</v>
      </c>
      <c r="AA342" s="60" t="str">
        <f t="shared" si="131"/>
        <v>Con</v>
      </c>
      <c r="AB342" s="33">
        <f t="shared" si="132"/>
        <v>4.3071793746731757E-3</v>
      </c>
      <c r="AC342" s="33">
        <f t="shared" si="133"/>
        <v>0.31313595344951173</v>
      </c>
      <c r="AD342" s="60" t="str">
        <f t="shared" si="134"/>
        <v>Lab</v>
      </c>
      <c r="AF342" s="20" t="s">
        <v>1</v>
      </c>
      <c r="AG342" s="151" t="str">
        <f t="shared" si="135"/>
        <v>Con</v>
      </c>
      <c r="AH342" s="149" t="str">
        <f t="shared" si="136"/>
        <v>Hold</v>
      </c>
      <c r="AI342" s="149" t="str">
        <f t="shared" si="137"/>
        <v/>
      </c>
      <c r="AK342" s="33">
        <v>0.51634844721490303</v>
      </c>
      <c r="AL342" s="33">
        <v>0.19313066290696301</v>
      </c>
      <c r="AM342" s="33">
        <v>0.244774532912229</v>
      </c>
      <c r="AN342" s="33">
        <v>3.67991301649601E-2</v>
      </c>
      <c r="AO342" s="33">
        <v>0</v>
      </c>
      <c r="AP342" s="86">
        <f t="shared" si="138"/>
        <v>8.9472268009449518E-3</v>
      </c>
    </row>
    <row r="343" spans="1:42" ht="19.95" customHeight="1">
      <c r="A343" s="132" t="s">
        <v>366</v>
      </c>
      <c r="B343" s="20" t="s">
        <v>309</v>
      </c>
      <c r="C343" s="20" t="s">
        <v>21</v>
      </c>
      <c r="D343" s="170">
        <f>('Eng19'!D343+'Eng19'!AD343+'Eng19'!AS343)+('Eng19'!E343+'Eng19'!AE343+'Eng19'!AT343)</f>
        <v>15249.031073244119</v>
      </c>
      <c r="E343" s="170">
        <f>('Eng19'!F343+'Eng19'!AF343+'Eng19'!AU343)+'Eng19'!G343+'Eng19'!AG343+'Eng19'!AV343</f>
        <v>19864.908084740222</v>
      </c>
      <c r="F343" s="170">
        <f>('Eng19'!H343+'Eng19'!AH343+'Eng19'!AW343)+('Eng19'!I343+'Eng19'!AI343+'Eng19'!AX343)</f>
        <v>3891.5526698112403</v>
      </c>
      <c r="G343" s="170">
        <f>('Eng19'!J343+'Eng19'!AJ343+'Eng19'!AY343)+('Eng19'!AZ343+'Eng19'!AK343+'Eng19'!K343)</f>
        <v>2515.5656474523248</v>
      </c>
      <c r="H343" s="170">
        <f>('Eng19'!L343+'Eng19'!AL343+'Eng19'!BA343)+('Eng19'!BB343+'Eng19'!AM343+'Eng19'!M343)</f>
        <v>2237.5186934097078</v>
      </c>
      <c r="I343" s="170">
        <f>('Eng19'!N343+'Eng19'!AN343+'Eng19'!BC343)+('Eng19'!BD343+'Eng19'!AO343+'Eng19'!O343)</f>
        <v>1182.5565480245566</v>
      </c>
      <c r="J343" s="188">
        <f t="shared" si="123"/>
        <v>44941.132716682172</v>
      </c>
      <c r="L343" s="33">
        <f t="shared" si="124"/>
        <v>0.33931123119163553</v>
      </c>
      <c r="M343" s="33">
        <f t="shared" si="125"/>
        <v>0.44202063641725609</v>
      </c>
      <c r="N343" s="33">
        <f t="shared" si="126"/>
        <v>8.6592224863230788E-2</v>
      </c>
      <c r="O343" s="33">
        <f t="shared" si="127"/>
        <v>5.5974682776932891E-2</v>
      </c>
      <c r="P343" s="33">
        <f t="shared" si="128"/>
        <v>4.9787768090214152E-2</v>
      </c>
      <c r="Q343" s="33">
        <f t="shared" si="129"/>
        <v>2.6313456660730559E-2</v>
      </c>
      <c r="S343" s="174">
        <f t="shared" si="139"/>
        <v>-0.21260755120462349</v>
      </c>
      <c r="T343" s="174">
        <f t="shared" si="140"/>
        <v>0.12245628394936009</v>
      </c>
      <c r="U343" s="174">
        <f t="shared" si="141"/>
        <v>-8.3926092217083137E-3</v>
      </c>
      <c r="V343" s="174">
        <f t="shared" si="142"/>
        <v>2.4259936816138791E-2</v>
      </c>
      <c r="W343" s="174">
        <f t="shared" si="143"/>
        <v>4.9787768090214152E-2</v>
      </c>
      <c r="X343" s="174">
        <f t="shared" si="144"/>
        <v>2.449617157061864E-2</v>
      </c>
      <c r="Z343" s="33">
        <f t="shared" si="130"/>
        <v>0.44202063641725609</v>
      </c>
      <c r="AA343" s="60" t="str">
        <f t="shared" si="131"/>
        <v>Lab</v>
      </c>
      <c r="AB343" s="33">
        <f t="shared" si="132"/>
        <v>0.10270940522562055</v>
      </c>
      <c r="AC343" s="33">
        <f t="shared" si="133"/>
        <v>0.33931123119163553</v>
      </c>
      <c r="AD343" s="60" t="str">
        <f t="shared" si="134"/>
        <v>Con</v>
      </c>
      <c r="AF343" s="20" t="s">
        <v>1</v>
      </c>
      <c r="AG343" s="151" t="str">
        <f t="shared" si="135"/>
        <v>Lab</v>
      </c>
      <c r="AH343" s="149" t="str">
        <f t="shared" si="136"/>
        <v>Gain from</v>
      </c>
      <c r="AI343" s="149" t="str">
        <f t="shared" si="137"/>
        <v>Con</v>
      </c>
      <c r="AK343" s="33">
        <v>0.55191878239625902</v>
      </c>
      <c r="AL343" s="33">
        <v>0.319564352467896</v>
      </c>
      <c r="AM343" s="33">
        <v>9.4984834084939102E-2</v>
      </c>
      <c r="AN343" s="33">
        <v>3.17147459607941E-2</v>
      </c>
      <c r="AO343" s="33">
        <v>0</v>
      </c>
      <c r="AP343" s="86">
        <f t="shared" si="138"/>
        <v>1.8172850901119197E-3</v>
      </c>
    </row>
    <row r="344" spans="1:42" ht="19.95" customHeight="1">
      <c r="A344" s="132" t="s">
        <v>367</v>
      </c>
      <c r="B344" s="20" t="s">
        <v>309</v>
      </c>
      <c r="C344" s="20" t="s">
        <v>21</v>
      </c>
      <c r="D344" s="170">
        <f>('Eng19'!D344+'Eng19'!AD344+'Eng19'!AS344)+('Eng19'!E344+'Eng19'!AE344+'Eng19'!AT344)</f>
        <v>14813.854842252744</v>
      </c>
      <c r="E344" s="170">
        <f>('Eng19'!F344+'Eng19'!AF344+'Eng19'!AU344)+'Eng19'!G344+'Eng19'!AG344+'Eng19'!AV344</f>
        <v>31107.242604463303</v>
      </c>
      <c r="F344" s="170">
        <f>('Eng19'!H344+'Eng19'!AH344+'Eng19'!AW344)+('Eng19'!I344+'Eng19'!AI344+'Eng19'!AX344)</f>
        <v>3600.1618282315644</v>
      </c>
      <c r="G344" s="170">
        <f>('Eng19'!J344+'Eng19'!AJ344+'Eng19'!AY344)+('Eng19'!AZ344+'Eng19'!AK344+'Eng19'!K344)</f>
        <v>2548.0935673481895</v>
      </c>
      <c r="H344" s="170">
        <f>('Eng19'!L344+'Eng19'!AL344+'Eng19'!BA344)+('Eng19'!BB344+'Eng19'!AM344+'Eng19'!M344)</f>
        <v>2169.72693110002</v>
      </c>
      <c r="I344" s="170">
        <f>('Eng19'!N344+'Eng19'!AN344+'Eng19'!BC344)+('Eng19'!BD344+'Eng19'!AO344+'Eng19'!O344)</f>
        <v>1423.0897595151857</v>
      </c>
      <c r="J344" s="188">
        <f t="shared" si="123"/>
        <v>55662.169532911001</v>
      </c>
      <c r="L344" s="33">
        <f t="shared" si="124"/>
        <v>0.2661386533540317</v>
      </c>
      <c r="M344" s="33">
        <f t="shared" si="125"/>
        <v>0.55885788975707695</v>
      </c>
      <c r="N344" s="33">
        <f t="shared" si="126"/>
        <v>6.4678790971360187E-2</v>
      </c>
      <c r="O344" s="33">
        <f t="shared" si="127"/>
        <v>4.5777834186674943E-2</v>
      </c>
      <c r="P344" s="33">
        <f t="shared" si="128"/>
        <v>3.8980279592176877E-2</v>
      </c>
      <c r="Q344" s="33">
        <f t="shared" si="129"/>
        <v>2.5566552138679484E-2</v>
      </c>
      <c r="S344" s="174">
        <f t="shared" si="139"/>
        <v>-0.16675866334215228</v>
      </c>
      <c r="T344" s="174">
        <f t="shared" si="140"/>
        <v>9.5874556527937971E-2</v>
      </c>
      <c r="U344" s="174">
        <f t="shared" si="141"/>
        <v>-6.2687362336809188E-3</v>
      </c>
      <c r="V344" s="174">
        <f t="shared" si="142"/>
        <v>1.8993804226534641E-2</v>
      </c>
      <c r="W344" s="174">
        <f t="shared" si="143"/>
        <v>3.8980279592176877E-2</v>
      </c>
      <c r="X344" s="174">
        <f t="shared" si="144"/>
        <v>1.917875922918378E-2</v>
      </c>
      <c r="Z344" s="33">
        <f t="shared" si="130"/>
        <v>0.55885788975707695</v>
      </c>
      <c r="AA344" s="60" t="str">
        <f t="shared" si="131"/>
        <v>Lab</v>
      </c>
      <c r="AB344" s="33">
        <f t="shared" si="132"/>
        <v>0.29271923640304526</v>
      </c>
      <c r="AC344" s="33">
        <f t="shared" si="133"/>
        <v>0.2661386533540317</v>
      </c>
      <c r="AD344" s="60" t="str">
        <f t="shared" si="134"/>
        <v>Con</v>
      </c>
      <c r="AF344" s="20" t="s">
        <v>2</v>
      </c>
      <c r="AG344" s="151" t="str">
        <f t="shared" si="135"/>
        <v>Lab</v>
      </c>
      <c r="AH344" s="149" t="str">
        <f t="shared" si="136"/>
        <v>Hold</v>
      </c>
      <c r="AI344" s="149" t="str">
        <f t="shared" si="137"/>
        <v/>
      </c>
      <c r="AK344" s="33">
        <v>0.43289731669618398</v>
      </c>
      <c r="AL344" s="33">
        <v>0.46298333322913898</v>
      </c>
      <c r="AM344" s="33">
        <v>7.0947527205041105E-2</v>
      </c>
      <c r="AN344" s="33">
        <v>2.6784029960140301E-2</v>
      </c>
      <c r="AO344" s="33">
        <v>0</v>
      </c>
      <c r="AP344" s="86">
        <f t="shared" si="138"/>
        <v>6.3877929094957042E-3</v>
      </c>
    </row>
    <row r="345" spans="1:42" ht="19.95" customHeight="1">
      <c r="A345" s="132" t="s">
        <v>368</v>
      </c>
      <c r="B345" s="20" t="s">
        <v>309</v>
      </c>
      <c r="C345" s="20" t="s">
        <v>21</v>
      </c>
      <c r="D345" s="170">
        <f>('Eng19'!D345+'Eng19'!AD345+'Eng19'!AS345)+('Eng19'!E345+'Eng19'!AE345+'Eng19'!AT345)</f>
        <v>20108.935530770796</v>
      </c>
      <c r="E345" s="170">
        <f>('Eng19'!F345+'Eng19'!AF345+'Eng19'!AU345)+'Eng19'!G345+'Eng19'!AG345+'Eng19'!AV345</f>
        <v>14850.036994799535</v>
      </c>
      <c r="F345" s="170">
        <f>('Eng19'!H345+'Eng19'!AH345+'Eng19'!AW345)+('Eng19'!I345+'Eng19'!AI345+'Eng19'!AX345)</f>
        <v>6712.8980916293222</v>
      </c>
      <c r="G345" s="170">
        <f>('Eng19'!J345+'Eng19'!AJ345+'Eng19'!AY345)+('Eng19'!AZ345+'Eng19'!AK345+'Eng19'!K345)</f>
        <v>3881.1862502196959</v>
      </c>
      <c r="H345" s="170">
        <f>('Eng19'!L345+'Eng19'!AL345+'Eng19'!BA345)+('Eng19'!BB345+'Eng19'!AM345+'Eng19'!M345)</f>
        <v>2985.1443857770241</v>
      </c>
      <c r="I345" s="170">
        <f>('Eng19'!N345+'Eng19'!AN345+'Eng19'!BC345)+('Eng19'!BD345+'Eng19'!AO345+'Eng19'!O345)</f>
        <v>2141.5656912828222</v>
      </c>
      <c r="J345" s="188">
        <f t="shared" si="123"/>
        <v>50679.76694447919</v>
      </c>
      <c r="L345" s="33">
        <f t="shared" si="124"/>
        <v>0.39678429367681545</v>
      </c>
      <c r="M345" s="33">
        <f t="shared" si="125"/>
        <v>0.29301707348157463</v>
      </c>
      <c r="N345" s="33">
        <f t="shared" si="126"/>
        <v>0.13245716182916648</v>
      </c>
      <c r="O345" s="33">
        <f t="shared" si="127"/>
        <v>7.6582559159587726E-2</v>
      </c>
      <c r="P345" s="33">
        <f t="shared" si="128"/>
        <v>5.8902093789170655E-2</v>
      </c>
      <c r="Q345" s="33">
        <f t="shared" si="129"/>
        <v>4.2256818063685156E-2</v>
      </c>
      <c r="S345" s="174">
        <f t="shared" si="139"/>
        <v>-0.24861934790316353</v>
      </c>
      <c r="T345" s="174">
        <f t="shared" si="140"/>
        <v>0.14487356631831563</v>
      </c>
      <c r="U345" s="174">
        <f t="shared" si="141"/>
        <v>-1.2837886999723519E-2</v>
      </c>
      <c r="V345" s="174">
        <f t="shared" si="142"/>
        <v>2.8701047033767725E-2</v>
      </c>
      <c r="W345" s="174">
        <f t="shared" si="143"/>
        <v>5.8902093789170655E-2</v>
      </c>
      <c r="X345" s="174">
        <f t="shared" si="144"/>
        <v>2.8980527761633137E-2</v>
      </c>
      <c r="Z345" s="33">
        <f t="shared" si="130"/>
        <v>0.39678429367681545</v>
      </c>
      <c r="AA345" s="60" t="str">
        <f t="shared" si="131"/>
        <v>Con</v>
      </c>
      <c r="AB345" s="33">
        <f t="shared" si="132"/>
        <v>0.10376722019524082</v>
      </c>
      <c r="AC345" s="33">
        <f t="shared" si="133"/>
        <v>0.29301707348157463</v>
      </c>
      <c r="AD345" s="60" t="str">
        <f t="shared" si="134"/>
        <v>Lab</v>
      </c>
      <c r="AF345" s="20" t="s">
        <v>1</v>
      </c>
      <c r="AG345" s="151" t="str">
        <f t="shared" si="135"/>
        <v>Con</v>
      </c>
      <c r="AH345" s="149" t="str">
        <f t="shared" si="136"/>
        <v>Hold</v>
      </c>
      <c r="AI345" s="149" t="str">
        <f t="shared" si="137"/>
        <v/>
      </c>
      <c r="AK345" s="33">
        <v>0.64540364157997898</v>
      </c>
      <c r="AL345" s="33">
        <v>0.148143507163259</v>
      </c>
      <c r="AM345" s="33">
        <v>0.14529504882888999</v>
      </c>
      <c r="AN345" s="33">
        <v>4.7881512125820001E-2</v>
      </c>
      <c r="AO345" s="33">
        <v>0</v>
      </c>
      <c r="AP345" s="86">
        <f t="shared" si="138"/>
        <v>1.3276290302052018E-2</v>
      </c>
    </row>
    <row r="346" spans="1:42" ht="19.95" customHeight="1">
      <c r="A346" s="132" t="s">
        <v>369</v>
      </c>
      <c r="B346" s="20" t="s">
        <v>309</v>
      </c>
      <c r="C346" s="20" t="s">
        <v>21</v>
      </c>
      <c r="D346" s="170">
        <f>('Eng19'!D346+'Eng19'!AD346+'Eng19'!AS346)+('Eng19'!E346+'Eng19'!AE346+'Eng19'!AT346)</f>
        <v>19779.526330578825</v>
      </c>
      <c r="E346" s="170">
        <f>('Eng19'!F346+'Eng19'!AF346+'Eng19'!AU346)+'Eng19'!G346+'Eng19'!AG346+'Eng19'!AV346</f>
        <v>13851.171894626799</v>
      </c>
      <c r="F346" s="170">
        <f>('Eng19'!H346+'Eng19'!AH346+'Eng19'!AW346)+('Eng19'!I346+'Eng19'!AI346+'Eng19'!AX346)</f>
        <v>7052.9057657057147</v>
      </c>
      <c r="G346" s="170">
        <f>('Eng19'!J346+'Eng19'!AJ346+'Eng19'!AY346)+('Eng19'!AZ346+'Eng19'!AK346+'Eng19'!K346)</f>
        <v>5330.8983947175057</v>
      </c>
      <c r="H346" s="170">
        <f>('Eng19'!L346+'Eng19'!AL346+'Eng19'!BA346)+('Eng19'!BB346+'Eng19'!AM346+'Eng19'!M346)</f>
        <v>2946.0690857889867</v>
      </c>
      <c r="I346" s="170">
        <f>('Eng19'!N346+'Eng19'!AN346+'Eng19'!BC346)+('Eng19'!BD346+'Eng19'!AO346+'Eng19'!O346)</f>
        <v>1451.6615841029802</v>
      </c>
      <c r="J346" s="188">
        <f t="shared" si="123"/>
        <v>50412.23305552081</v>
      </c>
      <c r="L346" s="33">
        <f t="shared" si="124"/>
        <v>0.39235568693802791</v>
      </c>
      <c r="M346" s="33">
        <f t="shared" si="125"/>
        <v>0.27475815005798304</v>
      </c>
      <c r="N346" s="33">
        <f t="shared" si="126"/>
        <v>0.13990464889619342</v>
      </c>
      <c r="O346" s="33">
        <f t="shared" si="127"/>
        <v>0.10574612691420344</v>
      </c>
      <c r="P346" s="33">
        <f t="shared" si="128"/>
        <v>5.8439567288050394E-2</v>
      </c>
      <c r="Q346" s="33">
        <f t="shared" si="129"/>
        <v>2.8795819905541836E-2</v>
      </c>
      <c r="S346" s="174">
        <f t="shared" si="139"/>
        <v>-0.24584444643386805</v>
      </c>
      <c r="T346" s="174">
        <f t="shared" si="140"/>
        <v>0.14373595202613304</v>
      </c>
      <c r="U346" s="174">
        <f t="shared" si="141"/>
        <v>-1.355970525460759E-2</v>
      </c>
      <c r="V346" s="174">
        <f t="shared" si="142"/>
        <v>2.8475673129224943E-2</v>
      </c>
      <c r="W346" s="174">
        <f t="shared" si="143"/>
        <v>5.8439567288050394E-2</v>
      </c>
      <c r="X346" s="174">
        <f t="shared" si="144"/>
        <v>2.8752959245067405E-2</v>
      </c>
      <c r="Z346" s="33">
        <f t="shared" si="130"/>
        <v>0.39235568693802791</v>
      </c>
      <c r="AA346" s="60" t="str">
        <f t="shared" si="131"/>
        <v>Con</v>
      </c>
      <c r="AB346" s="33">
        <f t="shared" si="132"/>
        <v>0.11759753688004487</v>
      </c>
      <c r="AC346" s="33">
        <f t="shared" si="133"/>
        <v>0.27475815005798304</v>
      </c>
      <c r="AD346" s="60" t="str">
        <f t="shared" si="134"/>
        <v>Lab</v>
      </c>
      <c r="AF346" s="20" t="s">
        <v>1</v>
      </c>
      <c r="AG346" s="151" t="str">
        <f t="shared" si="135"/>
        <v>Con</v>
      </c>
      <c r="AH346" s="149" t="str">
        <f t="shared" si="136"/>
        <v>Hold</v>
      </c>
      <c r="AI346" s="149" t="str">
        <f t="shared" si="137"/>
        <v/>
      </c>
      <c r="AK346" s="33">
        <v>0.63820013337189596</v>
      </c>
      <c r="AL346" s="33">
        <v>0.13102219803185</v>
      </c>
      <c r="AM346" s="33">
        <v>0.15346435415080101</v>
      </c>
      <c r="AN346" s="33">
        <v>7.7270453784978502E-2</v>
      </c>
      <c r="AO346" s="33">
        <v>0</v>
      </c>
      <c r="AP346" s="86">
        <f t="shared" si="138"/>
        <v>4.2860660474430823E-5</v>
      </c>
    </row>
    <row r="347" spans="1:42" ht="19.95" customHeight="1">
      <c r="A347" s="132" t="s">
        <v>370</v>
      </c>
      <c r="B347" s="20" t="s">
        <v>309</v>
      </c>
      <c r="C347" s="20" t="s">
        <v>21</v>
      </c>
      <c r="D347" s="170">
        <f>('Eng19'!D347+'Eng19'!AD347+'Eng19'!AS347)+('Eng19'!E347+'Eng19'!AE347+'Eng19'!AT347)</f>
        <v>18010.805992971145</v>
      </c>
      <c r="E347" s="170">
        <f>('Eng19'!F347+'Eng19'!AF347+'Eng19'!AU347)+'Eng19'!G347+'Eng19'!AG347+'Eng19'!AV347</f>
        <v>10754.154309572185</v>
      </c>
      <c r="F347" s="170">
        <f>('Eng19'!H347+'Eng19'!AH347+'Eng19'!AW347)+('Eng19'!I347+'Eng19'!AI347+'Eng19'!AX347)</f>
        <v>12738.486484459405</v>
      </c>
      <c r="G347" s="170">
        <f>('Eng19'!J347+'Eng19'!AJ347+'Eng19'!AY347)+('Eng19'!AZ347+'Eng19'!AK347+'Eng19'!K347)</f>
        <v>3274.2247283706247</v>
      </c>
      <c r="H347" s="170">
        <f>('Eng19'!L347+'Eng19'!AL347+'Eng19'!BA347)+('Eng19'!BB347+'Eng19'!AM347+'Eng19'!M347)</f>
        <v>2738.0121799191943</v>
      </c>
      <c r="I347" s="170">
        <f>('Eng19'!N347+'Eng19'!AN347+'Eng19'!BC347)+('Eng19'!BD347+'Eng19'!AO347+'Eng19'!O347)</f>
        <v>1619.8700744513367</v>
      </c>
      <c r="J347" s="188">
        <f t="shared" si="123"/>
        <v>49135.553769743885</v>
      </c>
      <c r="L347" s="33">
        <f t="shared" si="124"/>
        <v>0.36655343455316114</v>
      </c>
      <c r="M347" s="33">
        <f t="shared" si="125"/>
        <v>0.21886706233062242</v>
      </c>
      <c r="N347" s="33">
        <f t="shared" si="126"/>
        <v>0.25925191652777019</v>
      </c>
      <c r="O347" s="33">
        <f t="shared" si="127"/>
        <v>6.663656918804868E-2</v>
      </c>
      <c r="P347" s="33">
        <f t="shared" si="128"/>
        <v>5.5723645504229063E-2</v>
      </c>
      <c r="Q347" s="33">
        <f t="shared" si="129"/>
        <v>3.2967371896168621E-2</v>
      </c>
      <c r="S347" s="174">
        <f t="shared" si="139"/>
        <v>-0.22967712513464589</v>
      </c>
      <c r="T347" s="174">
        <f t="shared" si="140"/>
        <v>0.13705596411140553</v>
      </c>
      <c r="U347" s="174">
        <f t="shared" si="141"/>
        <v>-1.7671472088276796E-2</v>
      </c>
      <c r="V347" s="174">
        <f t="shared" si="142"/>
        <v>2.7152294046360784E-2</v>
      </c>
      <c r="W347" s="174">
        <f t="shared" si="143"/>
        <v>5.5723645504229063E-2</v>
      </c>
      <c r="X347" s="174">
        <f t="shared" si="144"/>
        <v>2.7416693560927366E-2</v>
      </c>
      <c r="Z347" s="33">
        <f t="shared" si="130"/>
        <v>0.36655343455316114</v>
      </c>
      <c r="AA347" s="60" t="str">
        <f t="shared" si="131"/>
        <v>Con</v>
      </c>
      <c r="AB347" s="33">
        <f t="shared" si="132"/>
        <v>0.10730151802539095</v>
      </c>
      <c r="AC347" s="33">
        <f t="shared" si="133"/>
        <v>0.25925191652777019</v>
      </c>
      <c r="AD347" s="60" t="str">
        <f t="shared" si="134"/>
        <v>LD</v>
      </c>
      <c r="AF347" s="20" t="s">
        <v>1</v>
      </c>
      <c r="AG347" s="151" t="str">
        <f t="shared" si="135"/>
        <v>Con</v>
      </c>
      <c r="AH347" s="149" t="str">
        <f t="shared" si="136"/>
        <v>Hold</v>
      </c>
      <c r="AI347" s="149" t="str">
        <f t="shared" si="137"/>
        <v/>
      </c>
      <c r="AK347" s="33">
        <v>0.59623055968780703</v>
      </c>
      <c r="AL347" s="33">
        <v>8.1811098219216893E-2</v>
      </c>
      <c r="AM347" s="33">
        <v>0.27692338861604698</v>
      </c>
      <c r="AN347" s="33">
        <v>3.9484275141687897E-2</v>
      </c>
      <c r="AO347" s="33">
        <v>0</v>
      </c>
      <c r="AP347" s="86">
        <f t="shared" si="138"/>
        <v>5.5506783352412548E-3</v>
      </c>
    </row>
    <row r="348" spans="1:42" ht="19.95" customHeight="1">
      <c r="A348" s="132" t="s">
        <v>371</v>
      </c>
      <c r="B348" s="20" t="s">
        <v>309</v>
      </c>
      <c r="C348" s="20" t="s">
        <v>21</v>
      </c>
      <c r="D348" s="170">
        <f>('Eng19'!D348+'Eng19'!AD348+'Eng19'!AS348)+('Eng19'!E348+'Eng19'!AE348+'Eng19'!AT348)</f>
        <v>20814.208078364245</v>
      </c>
      <c r="E348" s="170">
        <f>('Eng19'!F348+'Eng19'!AF348+'Eng19'!AU348)+'Eng19'!G348+'Eng19'!AG348+'Eng19'!AV348</f>
        <v>13626.415463765852</v>
      </c>
      <c r="F348" s="170">
        <f>('Eng19'!H348+'Eng19'!AH348+'Eng19'!AW348)+('Eng19'!I348+'Eng19'!AI348+'Eng19'!AX348)</f>
        <v>13361.070452951661</v>
      </c>
      <c r="G348" s="170">
        <f>('Eng19'!J348+'Eng19'!AJ348+'Eng19'!AY348)+('Eng19'!AZ348+'Eng19'!AK348+'Eng19'!K348)</f>
        <v>3265.2152137006083</v>
      </c>
      <c r="H348" s="170">
        <f>('Eng19'!L348+'Eng19'!AL348+'Eng19'!BA348)+('Eng19'!BB348+'Eng19'!AM348+'Eng19'!M348)</f>
        <v>3165.4701927839924</v>
      </c>
      <c r="I348" s="170">
        <f>('Eng19'!N348+'Eng19'!AN348+'Eng19'!BC348)+('Eng19'!BD348+'Eng19'!AO348+'Eng19'!O348)</f>
        <v>2873.5407358994235</v>
      </c>
      <c r="J348" s="188">
        <f t="shared" si="123"/>
        <v>57105.920137465771</v>
      </c>
      <c r="L348" s="33">
        <f t="shared" si="124"/>
        <v>0.36448424310929828</v>
      </c>
      <c r="M348" s="33">
        <f t="shared" si="125"/>
        <v>0.23861651175507284</v>
      </c>
      <c r="N348" s="33">
        <f t="shared" si="126"/>
        <v>0.23396997055276927</v>
      </c>
      <c r="O348" s="33">
        <f t="shared" si="127"/>
        <v>5.7178226107565719E-2</v>
      </c>
      <c r="P348" s="33">
        <f t="shared" si="128"/>
        <v>5.5431559200237915E-2</v>
      </c>
      <c r="Q348" s="33">
        <f t="shared" si="129"/>
        <v>5.0319489275056174E-2</v>
      </c>
      <c r="S348" s="174">
        <f t="shared" si="139"/>
        <v>-0.22838059945140077</v>
      </c>
      <c r="T348" s="174">
        <f t="shared" si="140"/>
        <v>0.13633755867265485</v>
      </c>
      <c r="U348" s="174">
        <f t="shared" si="141"/>
        <v>-1.7671472088277712E-2</v>
      </c>
      <c r="V348" s="174">
        <f t="shared" si="142"/>
        <v>2.700997002679742E-2</v>
      </c>
      <c r="W348" s="174">
        <f t="shared" si="143"/>
        <v>5.5431559200237915E-2</v>
      </c>
      <c r="X348" s="174">
        <f t="shared" si="144"/>
        <v>2.7272983639988459E-2</v>
      </c>
      <c r="Z348" s="33">
        <f t="shared" si="130"/>
        <v>0.36448424310929828</v>
      </c>
      <c r="AA348" s="60" t="str">
        <f t="shared" si="131"/>
        <v>Con</v>
      </c>
      <c r="AB348" s="33">
        <f t="shared" si="132"/>
        <v>0.12586773135422544</v>
      </c>
      <c r="AC348" s="33">
        <f t="shared" si="133"/>
        <v>0.23861651175507284</v>
      </c>
      <c r="AD348" s="60" t="str">
        <f t="shared" si="134"/>
        <v>Lab</v>
      </c>
      <c r="AF348" s="20" t="s">
        <v>1</v>
      </c>
      <c r="AG348" s="151" t="str">
        <f t="shared" si="135"/>
        <v>Con</v>
      </c>
      <c r="AH348" s="149" t="str">
        <f t="shared" si="136"/>
        <v>Hold</v>
      </c>
      <c r="AI348" s="149" t="str">
        <f t="shared" si="137"/>
        <v/>
      </c>
      <c r="AK348" s="33">
        <v>0.59286484256069905</v>
      </c>
      <c r="AL348" s="33">
        <v>0.10227895308241799</v>
      </c>
      <c r="AM348" s="33">
        <v>0.25164144264104699</v>
      </c>
      <c r="AN348" s="33">
        <v>3.0168256080768299E-2</v>
      </c>
      <c r="AO348" s="33">
        <v>0</v>
      </c>
      <c r="AP348" s="86">
        <f t="shared" si="138"/>
        <v>2.3046505635067716E-2</v>
      </c>
    </row>
    <row r="349" spans="1:42" ht="19.95" customHeight="1">
      <c r="A349" s="132" t="s">
        <v>372</v>
      </c>
      <c r="B349" s="20" t="s">
        <v>309</v>
      </c>
      <c r="C349" s="20" t="s">
        <v>21</v>
      </c>
      <c r="D349" s="170">
        <f>('Eng19'!D349+'Eng19'!AD349+'Eng19'!AS349)+('Eng19'!E349+'Eng19'!AE349+'Eng19'!AT349)</f>
        <v>19275.328389295701</v>
      </c>
      <c r="E349" s="170">
        <f>('Eng19'!F349+'Eng19'!AF349+'Eng19'!AU349)+'Eng19'!G349+'Eng19'!AG349+'Eng19'!AV349</f>
        <v>16547.450879437467</v>
      </c>
      <c r="F349" s="170">
        <f>('Eng19'!H349+'Eng19'!AH349+'Eng19'!AW349)+('Eng19'!I349+'Eng19'!AI349+'Eng19'!AX349)</f>
        <v>7572.858328350454</v>
      </c>
      <c r="G349" s="170">
        <f>('Eng19'!J349+'Eng19'!AJ349+'Eng19'!AY349)+('Eng19'!AZ349+'Eng19'!AK349+'Eng19'!K349)</f>
        <v>3651.9593211734864</v>
      </c>
      <c r="H349" s="170">
        <f>('Eng19'!L349+'Eng19'!AL349+'Eng19'!BA349)+('Eng19'!BB349+'Eng19'!AM349+'Eng19'!M349)</f>
        <v>2886.2497225182697</v>
      </c>
      <c r="I349" s="170">
        <f>('Eng19'!N349+'Eng19'!AN349+'Eng19'!BC349)+('Eng19'!BD349+'Eng19'!AO349+'Eng19'!O349)</f>
        <v>1546.1250902925124</v>
      </c>
      <c r="J349" s="188">
        <f t="shared" si="123"/>
        <v>51479.97173106789</v>
      </c>
      <c r="L349" s="33">
        <f t="shared" si="124"/>
        <v>0.37442383399101875</v>
      </c>
      <c r="M349" s="33">
        <f t="shared" si="125"/>
        <v>0.32143473127533145</v>
      </c>
      <c r="N349" s="33">
        <f t="shared" si="126"/>
        <v>0.14710300090899767</v>
      </c>
      <c r="O349" s="33">
        <f t="shared" si="127"/>
        <v>7.0939419707753026E-2</v>
      </c>
      <c r="P349" s="33">
        <f t="shared" si="128"/>
        <v>5.6065487712310326E-2</v>
      </c>
      <c r="Q349" s="33">
        <f t="shared" si="129"/>
        <v>3.0033526404588798E-2</v>
      </c>
      <c r="S349" s="174">
        <f t="shared" si="139"/>
        <v>-0.23460860454842325</v>
      </c>
      <c r="T349" s="174">
        <f t="shared" si="140"/>
        <v>0.13789674746250546</v>
      </c>
      <c r="U349" s="174">
        <f t="shared" si="141"/>
        <v>-1.425737707882932E-2</v>
      </c>
      <c r="V349" s="174">
        <f t="shared" si="142"/>
        <v>2.7318862476464124E-2</v>
      </c>
      <c r="W349" s="174">
        <f t="shared" si="143"/>
        <v>5.6065487712310326E-2</v>
      </c>
      <c r="X349" s="174">
        <f t="shared" si="144"/>
        <v>2.7584883975972599E-2</v>
      </c>
      <c r="Z349" s="33">
        <f t="shared" si="130"/>
        <v>0.37442383399101875</v>
      </c>
      <c r="AA349" s="60" t="str">
        <f t="shared" si="131"/>
        <v>Con</v>
      </c>
      <c r="AB349" s="33">
        <f t="shared" si="132"/>
        <v>5.2989102715687297E-2</v>
      </c>
      <c r="AC349" s="33">
        <f t="shared" si="133"/>
        <v>0.32143473127533145</v>
      </c>
      <c r="AD349" s="60" t="str">
        <f t="shared" si="134"/>
        <v>Lab</v>
      </c>
      <c r="AF349" s="20" t="s">
        <v>1</v>
      </c>
      <c r="AG349" s="151" t="str">
        <f t="shared" si="135"/>
        <v>Con</v>
      </c>
      <c r="AH349" s="149" t="str">
        <f t="shared" si="136"/>
        <v>Hold</v>
      </c>
      <c r="AI349" s="149" t="str">
        <f t="shared" si="137"/>
        <v/>
      </c>
      <c r="AK349" s="33">
        <v>0.609032438539442</v>
      </c>
      <c r="AL349" s="33">
        <v>0.18353798381282599</v>
      </c>
      <c r="AM349" s="33">
        <v>0.16136037798782699</v>
      </c>
      <c r="AN349" s="33">
        <v>4.3620557231288902E-2</v>
      </c>
      <c r="AO349" s="33">
        <v>0</v>
      </c>
      <c r="AP349" s="86">
        <f t="shared" si="138"/>
        <v>2.448642428616199E-3</v>
      </c>
    </row>
    <row r="350" spans="1:42" ht="19.95" customHeight="1">
      <c r="A350" s="132" t="s">
        <v>373</v>
      </c>
      <c r="B350" s="20" t="s">
        <v>309</v>
      </c>
      <c r="C350" s="20" t="s">
        <v>21</v>
      </c>
      <c r="D350" s="170">
        <f>('Eng19'!D350+'Eng19'!AD350+'Eng19'!AS350)+('Eng19'!E350+'Eng19'!AE350+'Eng19'!AT350)</f>
        <v>6269.0570835500048</v>
      </c>
      <c r="E350" s="170">
        <f>('Eng19'!F350+'Eng19'!AF350+'Eng19'!AU350)+'Eng19'!G350+'Eng19'!AG350+'Eng19'!AV350</f>
        <v>29062.44907829705</v>
      </c>
      <c r="F350" s="170">
        <f>('Eng19'!H350+'Eng19'!AH350+'Eng19'!AW350)+('Eng19'!I350+'Eng19'!AI350+'Eng19'!AX350)</f>
        <v>5627.1553235579349</v>
      </c>
      <c r="G350" s="170">
        <f>('Eng19'!J350+'Eng19'!AJ350+'Eng19'!AY350)+('Eng19'!AZ350+'Eng19'!AK350+'Eng19'!K350)</f>
        <v>2320.4843445722636</v>
      </c>
      <c r="H350" s="170">
        <f>('Eng19'!L350+'Eng19'!AL350+'Eng19'!BA350)+('Eng19'!BB350+'Eng19'!AM350+'Eng19'!M350)</f>
        <v>2125.966043705645</v>
      </c>
      <c r="I350" s="170">
        <f>('Eng19'!N350+'Eng19'!AN350+'Eng19'!BC350)+('Eng19'!BD350+'Eng19'!AO350+'Eng19'!O350)</f>
        <v>1034.2620019946676</v>
      </c>
      <c r="J350" s="188">
        <f t="shared" si="123"/>
        <v>46439.373875677571</v>
      </c>
      <c r="L350" s="33">
        <f t="shared" si="124"/>
        <v>0.13499443597867708</v>
      </c>
      <c r="M350" s="33">
        <f t="shared" si="125"/>
        <v>0.62581483454320186</v>
      </c>
      <c r="N350" s="33">
        <f t="shared" si="126"/>
        <v>0.12117207563181928</v>
      </c>
      <c r="O350" s="33">
        <f t="shared" si="127"/>
        <v>4.9968036838403791E-2</v>
      </c>
      <c r="P350" s="33">
        <f t="shared" si="128"/>
        <v>4.5779386461950358E-2</v>
      </c>
      <c r="Q350" s="33">
        <f t="shared" si="129"/>
        <v>2.2271230545947519E-2</v>
      </c>
      <c r="S350" s="174">
        <f t="shared" si="139"/>
        <v>-7.8931919854960925E-2</v>
      </c>
      <c r="T350" s="174">
        <f t="shared" si="140"/>
        <v>4.9155638242883826E-2</v>
      </c>
      <c r="U350" s="174">
        <f t="shared" si="141"/>
        <v>-1.3558324602327726E-2</v>
      </c>
      <c r="V350" s="174">
        <f t="shared" si="142"/>
        <v>1.0036746805541688E-2</v>
      </c>
      <c r="W350" s="174">
        <f t="shared" si="143"/>
        <v>2.1372883093534557E-2</v>
      </c>
      <c r="X350" s="174">
        <f t="shared" si="144"/>
        <v>1.1924976315328385E-2</v>
      </c>
      <c r="Z350" s="33">
        <f t="shared" si="130"/>
        <v>0.62581483454320186</v>
      </c>
      <c r="AA350" s="60" t="str">
        <f t="shared" si="131"/>
        <v>Lab</v>
      </c>
      <c r="AB350" s="33">
        <f t="shared" si="132"/>
        <v>0.49082039856452475</v>
      </c>
      <c r="AC350" s="33">
        <f t="shared" si="133"/>
        <v>0.13499443597867708</v>
      </c>
      <c r="AD350" s="60" t="str">
        <f t="shared" si="134"/>
        <v>Con</v>
      </c>
      <c r="AF350" s="20" t="s">
        <v>2</v>
      </c>
      <c r="AG350" s="151" t="str">
        <f t="shared" si="135"/>
        <v>Lab</v>
      </c>
      <c r="AH350" s="149" t="str">
        <f t="shared" si="136"/>
        <v>Hold</v>
      </c>
      <c r="AI350" s="149" t="str">
        <f t="shared" si="137"/>
        <v/>
      </c>
      <c r="AK350" s="33">
        <v>0.213926355833638</v>
      </c>
      <c r="AL350" s="33">
        <v>0.57665919630031803</v>
      </c>
      <c r="AM350" s="33">
        <v>0.13473040023414701</v>
      </c>
      <c r="AN350" s="33">
        <v>3.9931290032862103E-2</v>
      </c>
      <c r="AO350" s="33">
        <v>2.4406503368415801E-2</v>
      </c>
      <c r="AP350" s="86">
        <f t="shared" si="138"/>
        <v>1.0346254230619134E-2</v>
      </c>
    </row>
    <row r="351" spans="1:42" ht="19.95" customHeight="1">
      <c r="A351" s="132" t="s">
        <v>374</v>
      </c>
      <c r="B351" s="20" t="s">
        <v>309</v>
      </c>
      <c r="C351" s="20" t="s">
        <v>21</v>
      </c>
      <c r="D351" s="170">
        <f>('Eng19'!D351+'Eng19'!AD351+'Eng19'!AS351)+('Eng19'!E351+'Eng19'!AE351+'Eng19'!AT351)</f>
        <v>11561.869736082881</v>
      </c>
      <c r="E351" s="170">
        <f>('Eng19'!F351+'Eng19'!AF351+'Eng19'!AU351)+'Eng19'!G351+'Eng19'!AG351+'Eng19'!AV351</f>
        <v>10201.514363815551</v>
      </c>
      <c r="F351" s="170">
        <f>('Eng19'!H351+'Eng19'!AH351+'Eng19'!AW351)+('Eng19'!I351+'Eng19'!AI351+'Eng19'!AX351)</f>
        <v>28302.985199119707</v>
      </c>
      <c r="G351" s="170">
        <f>('Eng19'!J351+'Eng19'!AJ351+'Eng19'!AY351)+('Eng19'!AZ351+'Eng19'!AK351+'Eng19'!K351)</f>
        <v>1463.8959729583946</v>
      </c>
      <c r="H351" s="170">
        <f>('Eng19'!L351+'Eng19'!AL351+'Eng19'!BA351)+('Eng19'!BB351+'Eng19'!AM351+'Eng19'!M351)</f>
        <v>2466.1341630711972</v>
      </c>
      <c r="I351" s="170">
        <f>('Eng19'!N351+'Eng19'!AN351+'Eng19'!BC351)+('Eng19'!BD351+'Eng19'!AO351+'Eng19'!O351)</f>
        <v>1020.6526070058591</v>
      </c>
      <c r="J351" s="188">
        <f t="shared" si="123"/>
        <v>55017.05204205359</v>
      </c>
      <c r="L351" s="33">
        <f t="shared" si="124"/>
        <v>0.2101506588765478</v>
      </c>
      <c r="M351" s="33">
        <f t="shared" si="125"/>
        <v>0.18542459083445223</v>
      </c>
      <c r="N351" s="33">
        <f t="shared" si="126"/>
        <v>0.51444023531987226</v>
      </c>
      <c r="O351" s="33">
        <f t="shared" si="127"/>
        <v>2.6608040936825023E-2</v>
      </c>
      <c r="P351" s="33">
        <f t="shared" si="128"/>
        <v>4.4824905579930907E-2</v>
      </c>
      <c r="Q351" s="33">
        <f t="shared" si="129"/>
        <v>1.8551568452371804E-2</v>
      </c>
      <c r="S351" s="174">
        <f t="shared" si="139"/>
        <v>-0.12983648232870618</v>
      </c>
      <c r="T351" s="174">
        <f t="shared" si="140"/>
        <v>8.3704787402435227E-2</v>
      </c>
      <c r="U351" s="174">
        <f t="shared" si="141"/>
        <v>-2.0915152186223751E-2</v>
      </c>
      <c r="V351" s="174">
        <f t="shared" si="142"/>
        <v>1.6317900622441324E-2</v>
      </c>
      <c r="W351" s="174">
        <f t="shared" si="143"/>
        <v>3.3550298661286206E-2</v>
      </c>
      <c r="X351" s="174">
        <f t="shared" si="144"/>
        <v>1.7178647828767192E-2</v>
      </c>
      <c r="Z351" s="33">
        <f t="shared" si="130"/>
        <v>0.51444023531987226</v>
      </c>
      <c r="AA351" s="60" t="str">
        <f t="shared" si="131"/>
        <v>LD</v>
      </c>
      <c r="AB351" s="33">
        <f t="shared" si="132"/>
        <v>0.30428957644332444</v>
      </c>
      <c r="AC351" s="33">
        <f t="shared" si="133"/>
        <v>0.2101506588765478</v>
      </c>
      <c r="AD351" s="60" t="str">
        <f t="shared" si="134"/>
        <v>Con</v>
      </c>
      <c r="AF351" s="20" t="s">
        <v>3</v>
      </c>
      <c r="AG351" s="151" t="str">
        <f t="shared" si="135"/>
        <v>LD</v>
      </c>
      <c r="AH351" s="149" t="str">
        <f t="shared" si="136"/>
        <v>Hold</v>
      </c>
      <c r="AI351" s="149" t="str">
        <f t="shared" si="137"/>
        <v/>
      </c>
      <c r="AK351" s="33">
        <v>0.33998714120525397</v>
      </c>
      <c r="AL351" s="33">
        <v>0.101719803432017</v>
      </c>
      <c r="AM351" s="33">
        <v>0.53535538750609601</v>
      </c>
      <c r="AN351" s="33">
        <v>1.0290140314383699E-2</v>
      </c>
      <c r="AO351" s="33">
        <v>1.12746069186447E-2</v>
      </c>
      <c r="AP351" s="86">
        <f t="shared" si="138"/>
        <v>1.3729206236046121E-3</v>
      </c>
    </row>
    <row r="352" spans="1:42" ht="19.95" customHeight="1">
      <c r="A352" s="132" t="s">
        <v>375</v>
      </c>
      <c r="B352" s="20" t="s">
        <v>309</v>
      </c>
      <c r="C352" s="20" t="s">
        <v>21</v>
      </c>
      <c r="D352" s="170">
        <f>('Eng19'!D352+'Eng19'!AD352+'Eng19'!AS352)+('Eng19'!E352+'Eng19'!AE352+'Eng19'!AT352)</f>
        <v>17319.714983476799</v>
      </c>
      <c r="E352" s="170">
        <f>('Eng19'!F352+'Eng19'!AF352+'Eng19'!AU352)+'Eng19'!G352+'Eng19'!AG352+'Eng19'!AV352</f>
        <v>18572.646108489167</v>
      </c>
      <c r="F352" s="170">
        <f>('Eng19'!H352+'Eng19'!AH352+'Eng19'!AW352)+('Eng19'!I352+'Eng19'!AI352+'Eng19'!AX352)</f>
        <v>3116.9061846508935</v>
      </c>
      <c r="G352" s="170">
        <f>('Eng19'!J352+'Eng19'!AJ352+'Eng19'!AY352)+('Eng19'!AZ352+'Eng19'!AK352+'Eng19'!K352)</f>
        <v>2528.4539785060515</v>
      </c>
      <c r="H352" s="170">
        <f>('Eng19'!L352+'Eng19'!AL352+'Eng19'!BA352)+('Eng19'!BB352+'Eng19'!AM352+'Eng19'!M352)</f>
        <v>2512.9014630592228</v>
      </c>
      <c r="I352" s="170">
        <f>('Eng19'!N352+'Eng19'!AN352+'Eng19'!BC352)+('Eng19'!BD352+'Eng19'!AO352+'Eng19'!O352)</f>
        <v>1859.3772818178693</v>
      </c>
      <c r="J352" s="188">
        <f t="shared" si="123"/>
        <v>45910.000000000007</v>
      </c>
      <c r="L352" s="33">
        <f t="shared" si="124"/>
        <v>0.37725364808270084</v>
      </c>
      <c r="M352" s="33">
        <f t="shared" si="125"/>
        <v>0.40454467672596744</v>
      </c>
      <c r="N352" s="33">
        <f t="shared" si="126"/>
        <v>6.7891661612957802E-2</v>
      </c>
      <c r="O352" s="33">
        <f t="shared" si="127"/>
        <v>5.5074144598258573E-2</v>
      </c>
      <c r="P352" s="33">
        <f t="shared" si="128"/>
        <v>5.4735383643198049E-2</v>
      </c>
      <c r="Q352" s="33">
        <f t="shared" si="129"/>
        <v>4.0500485336917205E-2</v>
      </c>
      <c r="S352" s="174">
        <f t="shared" si="139"/>
        <v>-0.23638172547425812</v>
      </c>
      <c r="T352" s="174">
        <f t="shared" si="140"/>
        <v>0.13462526918948342</v>
      </c>
      <c r="U352" s="174">
        <f t="shared" si="141"/>
        <v>-6.5801310248117945E-3</v>
      </c>
      <c r="V352" s="174">
        <f t="shared" si="142"/>
        <v>2.6670746645742774E-2</v>
      </c>
      <c r="W352" s="174">
        <f t="shared" si="143"/>
        <v>5.4735383643198049E-2</v>
      </c>
      <c r="X352" s="174">
        <f t="shared" si="144"/>
        <v>2.6930457020645573E-2</v>
      </c>
      <c r="Z352" s="33">
        <f t="shared" si="130"/>
        <v>0.40454467672596744</v>
      </c>
      <c r="AA352" s="60" t="str">
        <f t="shared" si="131"/>
        <v>Lab</v>
      </c>
      <c r="AB352" s="33">
        <f t="shared" si="132"/>
        <v>2.7291028643266602E-2</v>
      </c>
      <c r="AC352" s="33">
        <f t="shared" si="133"/>
        <v>0.37725364808270084</v>
      </c>
      <c r="AD352" s="60" t="str">
        <f t="shared" si="134"/>
        <v>Con</v>
      </c>
      <c r="AF352" s="20" t="s">
        <v>1</v>
      </c>
      <c r="AG352" s="151" t="str">
        <f t="shared" si="135"/>
        <v>Lab</v>
      </c>
      <c r="AH352" s="149" t="str">
        <f t="shared" si="136"/>
        <v>Gain from</v>
      </c>
      <c r="AI352" s="149" t="str">
        <f t="shared" si="137"/>
        <v>Con</v>
      </c>
      <c r="AK352" s="33">
        <v>0.61363537355695896</v>
      </c>
      <c r="AL352" s="33">
        <v>0.26991940753648402</v>
      </c>
      <c r="AM352" s="33">
        <v>7.4471792637769596E-2</v>
      </c>
      <c r="AN352" s="33">
        <v>2.8403397952515799E-2</v>
      </c>
      <c r="AO352" s="33">
        <v>0</v>
      </c>
      <c r="AP352" s="86">
        <f t="shared" si="138"/>
        <v>1.3570028316271632E-2</v>
      </c>
    </row>
    <row r="353" spans="1:42" ht="19.95" customHeight="1">
      <c r="A353" s="132" t="s">
        <v>376</v>
      </c>
      <c r="B353" s="20" t="s">
        <v>309</v>
      </c>
      <c r="C353" s="20" t="s">
        <v>21</v>
      </c>
      <c r="D353" s="170">
        <f>('Eng19'!D353+'Eng19'!AD353+'Eng19'!AS353)+('Eng19'!E353+'Eng19'!AE353+'Eng19'!AT353)</f>
        <v>11101.362958866241</v>
      </c>
      <c r="E353" s="170">
        <f>('Eng19'!F353+'Eng19'!AF353+'Eng19'!AU353)+'Eng19'!G353+'Eng19'!AG353+'Eng19'!AV353</f>
        <v>27333.873414092155</v>
      </c>
      <c r="F353" s="170">
        <f>('Eng19'!H353+'Eng19'!AH353+'Eng19'!AW353)+('Eng19'!I353+'Eng19'!AI353+'Eng19'!AX353)</f>
        <v>4939.2798211285581</v>
      </c>
      <c r="G353" s="170">
        <f>('Eng19'!J353+'Eng19'!AJ353+'Eng19'!AY353)+('Eng19'!AZ353+'Eng19'!AK353+'Eng19'!K353)</f>
        <v>816.12947857956078</v>
      </c>
      <c r="H353" s="170">
        <f>('Eng19'!L353+'Eng19'!AL353+'Eng19'!BA353)+('Eng19'!BB353+'Eng19'!AM353+'Eng19'!M353)</f>
        <v>2668.9122439624657</v>
      </c>
      <c r="I353" s="170">
        <f>('Eng19'!N353+'Eng19'!AN353+'Eng19'!BC353)+('Eng19'!BD353+'Eng19'!AO353+'Eng19'!O353)</f>
        <v>1121.3310611488009</v>
      </c>
      <c r="J353" s="188">
        <f t="shared" si="123"/>
        <v>47980.888977777773</v>
      </c>
      <c r="L353" s="33">
        <f t="shared" si="124"/>
        <v>0.23137051428971667</v>
      </c>
      <c r="M353" s="33">
        <f t="shared" si="125"/>
        <v>0.56968251310957929</v>
      </c>
      <c r="N353" s="33">
        <f t="shared" si="126"/>
        <v>0.10294264917467813</v>
      </c>
      <c r="O353" s="33">
        <f t="shared" si="127"/>
        <v>1.7009469727781598E-2</v>
      </c>
      <c r="P353" s="33">
        <f t="shared" si="128"/>
        <v>5.5624485098610107E-2</v>
      </c>
      <c r="Q353" s="33">
        <f t="shared" si="129"/>
        <v>2.3370368599634379E-2</v>
      </c>
      <c r="S353" s="174">
        <f t="shared" si="139"/>
        <v>-0.14195579040190132</v>
      </c>
      <c r="T353" s="174">
        <f t="shared" si="140"/>
        <v>8.3272391865509277E-2</v>
      </c>
      <c r="U353" s="174">
        <f t="shared" si="141"/>
        <v>-1.1300893260745876E-2</v>
      </c>
      <c r="V353" s="174">
        <f t="shared" si="142"/>
        <v>1.7009469727781598E-2</v>
      </c>
      <c r="W353" s="174">
        <f t="shared" si="143"/>
        <v>3.4665075504514212E-2</v>
      </c>
      <c r="X353" s="174">
        <f t="shared" si="144"/>
        <v>1.8309746564842307E-2</v>
      </c>
      <c r="Z353" s="33">
        <f t="shared" si="130"/>
        <v>0.56968251310957929</v>
      </c>
      <c r="AA353" s="60" t="str">
        <f t="shared" si="131"/>
        <v>Lab</v>
      </c>
      <c r="AB353" s="33">
        <f t="shared" si="132"/>
        <v>0.33831199881986262</v>
      </c>
      <c r="AC353" s="33">
        <f t="shared" si="133"/>
        <v>0.23137051428971667</v>
      </c>
      <c r="AD353" s="60" t="str">
        <f t="shared" si="134"/>
        <v>Con</v>
      </c>
      <c r="AF353" s="20" t="s">
        <v>2</v>
      </c>
      <c r="AG353" s="151" t="str">
        <f t="shared" si="135"/>
        <v>Lab</v>
      </c>
      <c r="AH353" s="149" t="str">
        <f t="shared" si="136"/>
        <v>Hold</v>
      </c>
      <c r="AI353" s="149" t="str">
        <f t="shared" si="137"/>
        <v/>
      </c>
      <c r="AK353" s="33">
        <v>0.37332630469161798</v>
      </c>
      <c r="AL353" s="33">
        <v>0.48641012124407002</v>
      </c>
      <c r="AM353" s="33">
        <v>0.11424354243542401</v>
      </c>
      <c r="AN353" s="33">
        <v>0</v>
      </c>
      <c r="AO353" s="33">
        <v>2.0959409594095899E-2</v>
      </c>
      <c r="AP353" s="86">
        <f t="shared" si="138"/>
        <v>5.0606220347920727E-3</v>
      </c>
    </row>
    <row r="354" spans="1:42" ht="19.95" customHeight="1">
      <c r="A354" s="132" t="s">
        <v>377</v>
      </c>
      <c r="B354" s="20" t="s">
        <v>309</v>
      </c>
      <c r="C354" s="20" t="s">
        <v>21</v>
      </c>
      <c r="D354" s="170">
        <f>('Eng19'!D354+'Eng19'!AD354+'Eng19'!AS354)+('Eng19'!E354+'Eng19'!AE354+'Eng19'!AT354)</f>
        <v>11168.851862928026</v>
      </c>
      <c r="E354" s="170">
        <f>('Eng19'!F354+'Eng19'!AF354+'Eng19'!AU354)+'Eng19'!G354+'Eng19'!AG354+'Eng19'!AV354</f>
        <v>33039.929697228537</v>
      </c>
      <c r="F354" s="170">
        <f>('Eng19'!H354+'Eng19'!AH354+'Eng19'!AW354)+('Eng19'!I354+'Eng19'!AI354+'Eng19'!AX354)</f>
        <v>4301.8488673019256</v>
      </c>
      <c r="G354" s="170">
        <f>('Eng19'!J354+'Eng19'!AJ354+'Eng19'!AY354)+('Eng19'!AZ354+'Eng19'!AK354+'Eng19'!K354)</f>
        <v>2125.5758950699251</v>
      </c>
      <c r="H354" s="170">
        <f>('Eng19'!L354+'Eng19'!AL354+'Eng19'!BA354)+('Eng19'!BB354+'Eng19'!AM354+'Eng19'!M354)</f>
        <v>2235.6500507998248</v>
      </c>
      <c r="I354" s="170">
        <f>('Eng19'!N354+'Eng19'!AN354+'Eng19'!BC354)+('Eng19'!BD354+'Eng19'!AO354+'Eng19'!O354)</f>
        <v>977.36579774458642</v>
      </c>
      <c r="J354" s="188">
        <f t="shared" si="123"/>
        <v>53849.222171072826</v>
      </c>
      <c r="L354" s="33">
        <f t="shared" si="124"/>
        <v>0.2074097157326778</v>
      </c>
      <c r="M354" s="33">
        <f t="shared" si="125"/>
        <v>0.61356373156634381</v>
      </c>
      <c r="N354" s="33">
        <f t="shared" si="126"/>
        <v>7.9886926753286111E-2</v>
      </c>
      <c r="O354" s="33">
        <f t="shared" si="127"/>
        <v>3.947273162678587E-2</v>
      </c>
      <c r="P354" s="33">
        <f t="shared" si="128"/>
        <v>4.1516849467155163E-2</v>
      </c>
      <c r="Q354" s="33">
        <f t="shared" si="129"/>
        <v>1.815004485375122E-2</v>
      </c>
      <c r="S354" s="174">
        <f t="shared" si="139"/>
        <v>-0.12820995829064319</v>
      </c>
      <c r="T354" s="174">
        <f t="shared" si="140"/>
        <v>7.4683194012785781E-2</v>
      </c>
      <c r="U354" s="174">
        <f t="shared" si="141"/>
        <v>-8.2600664470278834E-3</v>
      </c>
      <c r="V354" s="174">
        <f t="shared" si="142"/>
        <v>1.4972294762935372E-2</v>
      </c>
      <c r="W354" s="174">
        <f t="shared" si="143"/>
        <v>3.0960232509569963E-2</v>
      </c>
      <c r="X354" s="174">
        <f t="shared" si="144"/>
        <v>1.5854303452379932E-2</v>
      </c>
      <c r="Z354" s="33">
        <f t="shared" si="130"/>
        <v>0.61356373156634381</v>
      </c>
      <c r="AA354" s="60" t="str">
        <f t="shared" si="131"/>
        <v>Lab</v>
      </c>
      <c r="AB354" s="33">
        <f t="shared" si="132"/>
        <v>0.406154015833666</v>
      </c>
      <c r="AC354" s="33">
        <f t="shared" si="133"/>
        <v>0.2074097157326778</v>
      </c>
      <c r="AD354" s="60" t="str">
        <f t="shared" si="134"/>
        <v>Con</v>
      </c>
      <c r="AF354" s="20" t="s">
        <v>2</v>
      </c>
      <c r="AG354" s="151" t="str">
        <f t="shared" si="135"/>
        <v>Lab</v>
      </c>
      <c r="AH354" s="149" t="str">
        <f t="shared" si="136"/>
        <v>Hold</v>
      </c>
      <c r="AI354" s="149" t="str">
        <f t="shared" si="137"/>
        <v/>
      </c>
      <c r="AK354" s="33">
        <v>0.33561967402332099</v>
      </c>
      <c r="AL354" s="33">
        <v>0.53888053755355803</v>
      </c>
      <c r="AM354" s="33">
        <v>8.8146993200313994E-2</v>
      </c>
      <c r="AN354" s="33">
        <v>2.4500436863850499E-2</v>
      </c>
      <c r="AO354" s="33">
        <v>1.05566169575852E-2</v>
      </c>
      <c r="AP354" s="86">
        <f t="shared" si="138"/>
        <v>2.2957414013712873E-3</v>
      </c>
    </row>
    <row r="355" spans="1:42" ht="19.95" customHeight="1">
      <c r="A355" s="132" t="s">
        <v>378</v>
      </c>
      <c r="B355" s="20" t="s">
        <v>309</v>
      </c>
      <c r="C355" s="20" t="s">
        <v>21</v>
      </c>
      <c r="D355" s="170">
        <f>('Eng19'!D355+'Eng19'!AD355+'Eng19'!AS355)+('Eng19'!E355+'Eng19'!AE355+'Eng19'!AT355)</f>
        <v>18796.231563852809</v>
      </c>
      <c r="E355" s="170">
        <f>('Eng19'!F355+'Eng19'!AF355+'Eng19'!AU355)+'Eng19'!G355+'Eng19'!AG355+'Eng19'!AV355</f>
        <v>16991.083695191031</v>
      </c>
      <c r="F355" s="170">
        <f>('Eng19'!H355+'Eng19'!AH355+'Eng19'!AW355)+('Eng19'!I355+'Eng19'!AI355+'Eng19'!AX355)</f>
        <v>10336.41288137507</v>
      </c>
      <c r="G355" s="170">
        <f>('Eng19'!J355+'Eng19'!AJ355+'Eng19'!AY355)+('Eng19'!AZ355+'Eng19'!AK355+'Eng19'!K355)</f>
        <v>4481.73396648157</v>
      </c>
      <c r="H355" s="170">
        <f>('Eng19'!L355+'Eng19'!AL355+'Eng19'!BA355)+('Eng19'!BB355+'Eng19'!AM355+'Eng19'!M355)</f>
        <v>2875.1755669491372</v>
      </c>
      <c r="I355" s="170">
        <f>('Eng19'!N355+'Eng19'!AN355+'Eng19'!BC355)+('Eng19'!BD355+'Eng19'!AO355+'Eng19'!O355)</f>
        <v>2259.3770437036865</v>
      </c>
      <c r="J355" s="188">
        <f t="shared" si="123"/>
        <v>55740.014717553306</v>
      </c>
      <c r="L355" s="33">
        <f t="shared" si="124"/>
        <v>0.33721253320612443</v>
      </c>
      <c r="M355" s="33">
        <f t="shared" si="125"/>
        <v>0.30482739879579368</v>
      </c>
      <c r="N355" s="33">
        <f t="shared" si="126"/>
        <v>0.18543972285891755</v>
      </c>
      <c r="O355" s="33">
        <f t="shared" si="127"/>
        <v>8.0404247992963113E-2</v>
      </c>
      <c r="P355" s="33">
        <f t="shared" si="128"/>
        <v>5.1581894649979421E-2</v>
      </c>
      <c r="Q355" s="33">
        <f t="shared" si="129"/>
        <v>4.0534202496221756E-2</v>
      </c>
      <c r="S355" s="174">
        <f t="shared" si="139"/>
        <v>-0.21129253714555252</v>
      </c>
      <c r="T355" s="174">
        <f t="shared" si="140"/>
        <v>0.12686905599902568</v>
      </c>
      <c r="U355" s="174">
        <f t="shared" si="141"/>
        <v>-1.7671472088278461E-2</v>
      </c>
      <c r="V355" s="174">
        <f t="shared" si="142"/>
        <v>2.5134155497747314E-2</v>
      </c>
      <c r="W355" s="174">
        <f t="shared" si="143"/>
        <v>5.1581894649979421E-2</v>
      </c>
      <c r="X355" s="174">
        <f t="shared" si="144"/>
        <v>2.5378903087078471E-2</v>
      </c>
      <c r="Z355" s="33">
        <f t="shared" si="130"/>
        <v>0.33721253320612443</v>
      </c>
      <c r="AA355" s="60" t="str">
        <f t="shared" si="131"/>
        <v>Con</v>
      </c>
      <c r="AB355" s="33">
        <f t="shared" si="132"/>
        <v>3.2385134410330751E-2</v>
      </c>
      <c r="AC355" s="33">
        <f t="shared" si="133"/>
        <v>0.30482739879579368</v>
      </c>
      <c r="AD355" s="60" t="str">
        <f t="shared" si="134"/>
        <v>Lab</v>
      </c>
      <c r="AF355" s="20" t="s">
        <v>1</v>
      </c>
      <c r="AG355" s="151" t="str">
        <f t="shared" si="135"/>
        <v>Con</v>
      </c>
      <c r="AH355" s="149" t="str">
        <f t="shared" si="136"/>
        <v>Hold</v>
      </c>
      <c r="AI355" s="149" t="str">
        <f t="shared" si="137"/>
        <v/>
      </c>
      <c r="AK355" s="33">
        <v>0.54850507035167695</v>
      </c>
      <c r="AL355" s="33">
        <v>0.177958342796768</v>
      </c>
      <c r="AM355" s="33">
        <v>0.20311119494719601</v>
      </c>
      <c r="AN355" s="33">
        <v>5.5270092495215799E-2</v>
      </c>
      <c r="AO355" s="33">
        <v>0</v>
      </c>
      <c r="AP355" s="86">
        <f t="shared" si="138"/>
        <v>1.5155299409143286E-2</v>
      </c>
    </row>
    <row r="356" spans="1:42" ht="19.95" customHeight="1">
      <c r="A356" s="132" t="s">
        <v>379</v>
      </c>
      <c r="B356" s="20" t="s">
        <v>309</v>
      </c>
      <c r="C356" s="20" t="s">
        <v>21</v>
      </c>
      <c r="D356" s="170">
        <f>('Eng19'!D356+'Eng19'!AD356+'Eng19'!AS356)+('Eng19'!E356+'Eng19'!AE356+'Eng19'!AT356)</f>
        <v>16500.910307423364</v>
      </c>
      <c r="E356" s="170">
        <f>('Eng19'!F356+'Eng19'!AF356+'Eng19'!AU356)+'Eng19'!G356+'Eng19'!AG356+'Eng19'!AV356</f>
        <v>18433.557718400079</v>
      </c>
      <c r="F356" s="170">
        <f>('Eng19'!H356+'Eng19'!AH356+'Eng19'!AW356)+('Eng19'!I356+'Eng19'!AI356+'Eng19'!AX356)</f>
        <v>2903.2991523327537</v>
      </c>
      <c r="G356" s="170">
        <f>('Eng19'!J356+'Eng19'!AJ356+'Eng19'!AY356)+('Eng19'!AZ356+'Eng19'!AK356+'Eng19'!K356)</f>
        <v>2333.682875361239</v>
      </c>
      <c r="H356" s="170">
        <f>('Eng19'!L356+'Eng19'!AL356+'Eng19'!BA356)+('Eng19'!BB356+'Eng19'!AM356+'Eng19'!M356)</f>
        <v>2392.6552402192046</v>
      </c>
      <c r="I356" s="170">
        <f>('Eng19'!N356+'Eng19'!AN356+'Eng19'!BC356)+('Eng19'!BD356+'Eng19'!AO356+'Eng19'!O356)</f>
        <v>2602.7260844731718</v>
      </c>
      <c r="J356" s="188">
        <f t="shared" si="123"/>
        <v>45166.831378209805</v>
      </c>
      <c r="L356" s="33">
        <f t="shared" si="124"/>
        <v>0.36533247526821266</v>
      </c>
      <c r="M356" s="33">
        <f t="shared" si="125"/>
        <v>0.40812156079855377</v>
      </c>
      <c r="N356" s="33">
        <f t="shared" si="126"/>
        <v>6.4279451618415182E-2</v>
      </c>
      <c r="O356" s="33">
        <f t="shared" si="127"/>
        <v>5.1668067122527798E-2</v>
      </c>
      <c r="P356" s="33">
        <f t="shared" si="128"/>
        <v>5.2973723575692591E-2</v>
      </c>
      <c r="Q356" s="33">
        <f t="shared" si="129"/>
        <v>5.7624721616598186E-2</v>
      </c>
      <c r="S356" s="174">
        <f t="shared" si="139"/>
        <v>-0.22891208955718534</v>
      </c>
      <c r="T356" s="174">
        <f t="shared" si="140"/>
        <v>0.13029235060880379</v>
      </c>
      <c r="U356" s="174">
        <f t="shared" si="141"/>
        <v>-6.2300318449047126E-3</v>
      </c>
      <c r="V356" s="174">
        <f t="shared" si="142"/>
        <v>2.5812347814693298E-2</v>
      </c>
      <c r="W356" s="174">
        <f t="shared" si="143"/>
        <v>5.2973723575692591E-2</v>
      </c>
      <c r="X356" s="174">
        <f t="shared" si="144"/>
        <v>2.6063699402900466E-2</v>
      </c>
      <c r="Z356" s="33">
        <f t="shared" si="130"/>
        <v>0.40812156079855377</v>
      </c>
      <c r="AA356" s="60" t="str">
        <f t="shared" si="131"/>
        <v>Lab</v>
      </c>
      <c r="AB356" s="33">
        <f t="shared" si="132"/>
        <v>4.2789085530341109E-2</v>
      </c>
      <c r="AC356" s="33">
        <f t="shared" si="133"/>
        <v>0.36533247526821266</v>
      </c>
      <c r="AD356" s="60" t="str">
        <f t="shared" si="134"/>
        <v>Con</v>
      </c>
      <c r="AF356" s="20" t="s">
        <v>1</v>
      </c>
      <c r="AG356" s="151" t="str">
        <f t="shared" si="135"/>
        <v>Lab</v>
      </c>
      <c r="AH356" s="149" t="str">
        <f t="shared" si="136"/>
        <v>Gain from</v>
      </c>
      <c r="AI356" s="149" t="str">
        <f t="shared" si="137"/>
        <v>Con</v>
      </c>
      <c r="AK356" s="33">
        <v>0.594244564825398</v>
      </c>
      <c r="AL356" s="33">
        <v>0.27782921018974999</v>
      </c>
      <c r="AM356" s="33">
        <v>7.0509483463319894E-2</v>
      </c>
      <c r="AN356" s="33">
        <v>2.58557193078345E-2</v>
      </c>
      <c r="AO356" s="33">
        <v>0</v>
      </c>
      <c r="AP356" s="86">
        <f t="shared" si="138"/>
        <v>3.156102221369772E-2</v>
      </c>
    </row>
    <row r="357" spans="1:42" ht="19.95" customHeight="1">
      <c r="A357" s="132" t="s">
        <v>380</v>
      </c>
      <c r="B357" s="20" t="s">
        <v>309</v>
      </c>
      <c r="C357" s="20" t="s">
        <v>21</v>
      </c>
      <c r="D357" s="170">
        <f>('Eng19'!D357+'Eng19'!AD357+'Eng19'!AS357)+('Eng19'!E357+'Eng19'!AE357+'Eng19'!AT357)</f>
        <v>18867.928811231082</v>
      </c>
      <c r="E357" s="170">
        <f>('Eng19'!F357+'Eng19'!AF357+'Eng19'!AU357)+'Eng19'!G357+'Eng19'!AG357+'Eng19'!AV357</f>
        <v>13265.116453246701</v>
      </c>
      <c r="F357" s="170">
        <f>('Eng19'!H357+'Eng19'!AH357+'Eng19'!AW357)+('Eng19'!I357+'Eng19'!AI357+'Eng19'!AX357)</f>
        <v>16118.566281963622</v>
      </c>
      <c r="G357" s="170">
        <f>('Eng19'!J357+'Eng19'!AJ357+'Eng19'!AY357)+('Eng19'!AZ357+'Eng19'!AK357+'Eng19'!K357)</f>
        <v>1842.7101835671317</v>
      </c>
      <c r="H357" s="170">
        <f>('Eng19'!L357+'Eng19'!AL357+'Eng19'!BA357)+('Eng19'!BB357+'Eng19'!AM357+'Eng19'!M357)</f>
        <v>2882.1926645340695</v>
      </c>
      <c r="I357" s="170">
        <f>('Eng19'!N357+'Eng19'!AN357+'Eng19'!BC357)+('Eng19'!BD357+'Eng19'!AO357+'Eng19'!O357)</f>
        <v>1983.9013239215765</v>
      </c>
      <c r="J357" s="188">
        <f t="shared" si="123"/>
        <v>54960.415718464188</v>
      </c>
      <c r="L357" s="33">
        <f t="shared" si="124"/>
        <v>0.34330032923845444</v>
      </c>
      <c r="M357" s="33">
        <f t="shared" si="125"/>
        <v>0.24135764403962157</v>
      </c>
      <c r="N357" s="33">
        <f t="shared" si="126"/>
        <v>0.29327591633460881</v>
      </c>
      <c r="O357" s="33">
        <f t="shared" si="127"/>
        <v>3.352795206292563E-2</v>
      </c>
      <c r="P357" s="33">
        <f t="shared" si="128"/>
        <v>5.2441245701236289E-2</v>
      </c>
      <c r="Q357" s="33">
        <f t="shared" si="129"/>
        <v>3.6096912623153184E-2</v>
      </c>
      <c r="S357" s="174">
        <f t="shared" si="139"/>
        <v>-0.21510706283078151</v>
      </c>
      <c r="T357" s="174">
        <f t="shared" si="140"/>
        <v>0.12898268632192356</v>
      </c>
      <c r="U357" s="174">
        <f t="shared" si="141"/>
        <v>-1.7671472088277185E-2</v>
      </c>
      <c r="V357" s="174">
        <f t="shared" si="142"/>
        <v>2.5552888913726098E-2</v>
      </c>
      <c r="W357" s="174">
        <f t="shared" si="143"/>
        <v>5.2441245701236289E-2</v>
      </c>
      <c r="X357" s="174">
        <f t="shared" si="144"/>
        <v>2.5801713982172576E-2</v>
      </c>
      <c r="Z357" s="33">
        <f t="shared" si="130"/>
        <v>0.34330032923845444</v>
      </c>
      <c r="AA357" s="60" t="str">
        <f t="shared" si="131"/>
        <v>Con</v>
      </c>
      <c r="AB357" s="33">
        <f t="shared" si="132"/>
        <v>5.0024412903845628E-2</v>
      </c>
      <c r="AC357" s="33">
        <f t="shared" si="133"/>
        <v>0.29327591633460881</v>
      </c>
      <c r="AD357" s="60" t="str">
        <f t="shared" si="134"/>
        <v>LD</v>
      </c>
      <c r="AF357" s="20" t="s">
        <v>1</v>
      </c>
      <c r="AG357" s="151" t="str">
        <f t="shared" si="135"/>
        <v>Con</v>
      </c>
      <c r="AH357" s="149" t="str">
        <f t="shared" si="136"/>
        <v>Hold</v>
      </c>
      <c r="AI357" s="149" t="str">
        <f t="shared" si="137"/>
        <v/>
      </c>
      <c r="AK357" s="33">
        <v>0.55840739206923595</v>
      </c>
      <c r="AL357" s="33">
        <v>0.112374957717698</v>
      </c>
      <c r="AM357" s="33">
        <v>0.310947388422886</v>
      </c>
      <c r="AN357" s="33">
        <v>7.9750631491995305E-3</v>
      </c>
      <c r="AO357" s="33">
        <v>0</v>
      </c>
      <c r="AP357" s="86">
        <f t="shared" si="138"/>
        <v>1.0295198640980607E-2</v>
      </c>
    </row>
    <row r="358" spans="1:42" ht="19.95" customHeight="1">
      <c r="A358" s="132" t="s">
        <v>381</v>
      </c>
      <c r="B358" s="20" t="s">
        <v>309</v>
      </c>
      <c r="C358" s="20" t="s">
        <v>21</v>
      </c>
      <c r="D358" s="170">
        <f>('Eng19'!D358+'Eng19'!AD358+'Eng19'!AS358)+('Eng19'!E358+'Eng19'!AE358+'Eng19'!AT358)</f>
        <v>17814.483520879323</v>
      </c>
      <c r="E358" s="170">
        <f>('Eng19'!F358+'Eng19'!AF358+'Eng19'!AU358)+'Eng19'!G358+'Eng19'!AG358+'Eng19'!AV358</f>
        <v>16093.254330687405</v>
      </c>
      <c r="F358" s="170">
        <f>('Eng19'!H358+'Eng19'!AH358+'Eng19'!AW358)+('Eng19'!I358+'Eng19'!AI358+'Eng19'!AX358)</f>
        <v>11426.663495404971</v>
      </c>
      <c r="G358" s="170">
        <f>('Eng19'!J358+'Eng19'!AJ358+'Eng19'!AY358)+('Eng19'!AZ358+'Eng19'!AK358+'Eng19'!K358)</f>
        <v>2714.7430751716902</v>
      </c>
      <c r="H358" s="170">
        <f>('Eng19'!L358+'Eng19'!AL358+'Eng19'!BA358)+('Eng19'!BB358+'Eng19'!AM358+'Eng19'!M358)</f>
        <v>2729.0918333385443</v>
      </c>
      <c r="I358" s="170">
        <f>('Eng19'!N358+'Eng19'!AN358+'Eng19'!BC358)+('Eng19'!BD358+'Eng19'!AO358+'Eng19'!O358)</f>
        <v>3077.739994428066</v>
      </c>
      <c r="J358" s="188">
        <f t="shared" si="123"/>
        <v>53855.976249910003</v>
      </c>
      <c r="L358" s="33">
        <f t="shared" si="124"/>
        <v>0.33078006864482551</v>
      </c>
      <c r="M358" s="33">
        <f t="shared" si="125"/>
        <v>0.29882021367525202</v>
      </c>
      <c r="N358" s="33">
        <f t="shared" si="126"/>
        <v>0.2121707615582229</v>
      </c>
      <c r="O358" s="33">
        <f t="shared" si="127"/>
        <v>5.0407461979230704E-2</v>
      </c>
      <c r="P358" s="33">
        <f t="shared" si="128"/>
        <v>5.0673890315805104E-2</v>
      </c>
      <c r="Q358" s="33">
        <f t="shared" si="129"/>
        <v>5.7147603826663694E-2</v>
      </c>
      <c r="S358" s="174">
        <f t="shared" si="139"/>
        <v>-0.20726204710316448</v>
      </c>
      <c r="T358" s="174">
        <f t="shared" si="140"/>
        <v>0.12463575973293403</v>
      </c>
      <c r="U358" s="174">
        <f t="shared" si="141"/>
        <v>-1.7671472088278101E-2</v>
      </c>
      <c r="V358" s="174">
        <f t="shared" si="142"/>
        <v>2.4691714942148803E-2</v>
      </c>
      <c r="W358" s="174">
        <f t="shared" si="143"/>
        <v>5.0673890315805104E-2</v>
      </c>
      <c r="X358" s="174">
        <f t="shared" si="144"/>
        <v>2.4932154200554578E-2</v>
      </c>
      <c r="Z358" s="33">
        <f t="shared" si="130"/>
        <v>0.33078006864482551</v>
      </c>
      <c r="AA358" s="60" t="str">
        <f t="shared" si="131"/>
        <v>Con</v>
      </c>
      <c r="AB358" s="33">
        <f t="shared" si="132"/>
        <v>3.1959854969573487E-2</v>
      </c>
      <c r="AC358" s="33">
        <f t="shared" si="133"/>
        <v>0.29882021367525202</v>
      </c>
      <c r="AD358" s="60" t="str">
        <f t="shared" si="134"/>
        <v>Lab</v>
      </c>
      <c r="AF358" s="20" t="s">
        <v>1</v>
      </c>
      <c r="AG358" s="151" t="str">
        <f t="shared" si="135"/>
        <v>Con</v>
      </c>
      <c r="AH358" s="149" t="str">
        <f t="shared" si="136"/>
        <v>Hold</v>
      </c>
      <c r="AI358" s="149" t="str">
        <f t="shared" si="137"/>
        <v/>
      </c>
      <c r="AK358" s="33">
        <v>0.53804211574798999</v>
      </c>
      <c r="AL358" s="33">
        <v>0.17418445394231799</v>
      </c>
      <c r="AM358" s="33">
        <v>0.229842233646501</v>
      </c>
      <c r="AN358" s="33">
        <v>2.5715747037081901E-2</v>
      </c>
      <c r="AO358" s="33">
        <v>0</v>
      </c>
      <c r="AP358" s="86">
        <f t="shared" si="138"/>
        <v>3.2215449626109116E-2</v>
      </c>
    </row>
    <row r="359" spans="1:42" ht="19.95" customHeight="1">
      <c r="A359" s="132" t="s">
        <v>382</v>
      </c>
      <c r="B359" s="20" t="s">
        <v>309</v>
      </c>
      <c r="C359" s="20" t="s">
        <v>21</v>
      </c>
      <c r="D359" s="170">
        <f>('Eng19'!D359+'Eng19'!AD359+'Eng19'!AS359)+('Eng19'!E359+'Eng19'!AE359+'Eng19'!AT359)</f>
        <v>20208.452363889439</v>
      </c>
      <c r="E359" s="170">
        <f>('Eng19'!F359+'Eng19'!AF359+'Eng19'!AU359)+'Eng19'!G359+'Eng19'!AG359+'Eng19'!AV359</f>
        <v>15100.178387018075</v>
      </c>
      <c r="F359" s="170">
        <f>('Eng19'!H359+'Eng19'!AH359+'Eng19'!AW359)+('Eng19'!I359+'Eng19'!AI359+'Eng19'!AX359)</f>
        <v>9071.264368438884</v>
      </c>
      <c r="G359" s="170">
        <f>('Eng19'!J359+'Eng19'!AJ359+'Eng19'!AY359)+('Eng19'!AZ359+'Eng19'!AK359+'Eng19'!K359)</f>
        <v>3506.7102202309793</v>
      </c>
      <c r="H359" s="170">
        <f>('Eng19'!L359+'Eng19'!AL359+'Eng19'!BA359)+('Eng19'!BB359+'Eng19'!AM359+'Eng19'!M359)</f>
        <v>3050.6864773639086</v>
      </c>
      <c r="I359" s="170">
        <f>('Eng19'!N359+'Eng19'!AN359+'Eng19'!BC359)+('Eng19'!BD359+'Eng19'!AO359+'Eng19'!O359)</f>
        <v>2446.226861736005</v>
      </c>
      <c r="J359" s="188">
        <f t="shared" si="123"/>
        <v>53383.518678677283</v>
      </c>
      <c r="L359" s="33">
        <f t="shared" si="124"/>
        <v>0.37855227351210929</v>
      </c>
      <c r="M359" s="33">
        <f t="shared" si="125"/>
        <v>0.28286217845451739</v>
      </c>
      <c r="N359" s="33">
        <f t="shared" si="126"/>
        <v>0.16992631045997675</v>
      </c>
      <c r="O359" s="33">
        <f t="shared" si="127"/>
        <v>6.5689004903149023E-2</v>
      </c>
      <c r="P359" s="33">
        <f t="shared" si="128"/>
        <v>5.714659791772829E-2</v>
      </c>
      <c r="Q359" s="33">
        <f t="shared" si="129"/>
        <v>4.5823634752519403E-2</v>
      </c>
      <c r="S359" s="174">
        <f t="shared" si="139"/>
        <v>-0.23719542554398165</v>
      </c>
      <c r="T359" s="174">
        <f t="shared" si="140"/>
        <v>0.14055580898250239</v>
      </c>
      <c r="U359" s="174">
        <f t="shared" si="141"/>
        <v>-1.6469436169700258E-2</v>
      </c>
      <c r="V359" s="174">
        <f t="shared" si="142"/>
        <v>2.7845651812093725E-2</v>
      </c>
      <c r="W359" s="174">
        <f t="shared" si="143"/>
        <v>5.714659791772829E-2</v>
      </c>
      <c r="X359" s="174">
        <f t="shared" si="144"/>
        <v>2.8116803001357792E-2</v>
      </c>
      <c r="Z359" s="33">
        <f t="shared" si="130"/>
        <v>0.37855227351210929</v>
      </c>
      <c r="AA359" s="60" t="str">
        <f t="shared" si="131"/>
        <v>Con</v>
      </c>
      <c r="AB359" s="33">
        <f t="shared" si="132"/>
        <v>9.5690095057591906E-2</v>
      </c>
      <c r="AC359" s="33">
        <f t="shared" si="133"/>
        <v>0.28286217845451739</v>
      </c>
      <c r="AD359" s="60" t="str">
        <f t="shared" si="134"/>
        <v>Lab</v>
      </c>
      <c r="AF359" s="20" t="s">
        <v>1</v>
      </c>
      <c r="AG359" s="151" t="str">
        <f t="shared" si="135"/>
        <v>Con</v>
      </c>
      <c r="AH359" s="149" t="str">
        <f t="shared" si="136"/>
        <v>Hold</v>
      </c>
      <c r="AI359" s="149" t="str">
        <f t="shared" si="137"/>
        <v/>
      </c>
      <c r="AK359" s="33">
        <v>0.61574769905609095</v>
      </c>
      <c r="AL359" s="33">
        <v>0.142306369472015</v>
      </c>
      <c r="AM359" s="33">
        <v>0.18639574662967701</v>
      </c>
      <c r="AN359" s="33">
        <v>3.7843353091055298E-2</v>
      </c>
      <c r="AO359" s="33">
        <v>0</v>
      </c>
      <c r="AP359" s="86">
        <f t="shared" si="138"/>
        <v>1.7706831751161611E-2</v>
      </c>
    </row>
    <row r="360" spans="1:42" ht="19.95" customHeight="1">
      <c r="A360" s="132" t="s">
        <v>383</v>
      </c>
      <c r="B360" s="20" t="s">
        <v>309</v>
      </c>
      <c r="C360" s="20" t="s">
        <v>21</v>
      </c>
      <c r="D360" s="170">
        <f>('Eng19'!D360+'Eng19'!AD360+'Eng19'!AS360)+('Eng19'!E360+'Eng19'!AE360+'Eng19'!AT360)</f>
        <v>19324.076382206782</v>
      </c>
      <c r="E360" s="170">
        <f>('Eng19'!F360+'Eng19'!AF360+'Eng19'!AU360)+'Eng19'!G360+'Eng19'!AG360+'Eng19'!AV360</f>
        <v>16598.3451462007</v>
      </c>
      <c r="F360" s="170">
        <f>('Eng19'!H360+'Eng19'!AH360+'Eng19'!AW360)+('Eng19'!I360+'Eng19'!AI360+'Eng19'!AX360)</f>
        <v>2335.9940584215501</v>
      </c>
      <c r="G360" s="170">
        <f>('Eng19'!J360+'Eng19'!AJ360+'Eng19'!AY360)+('Eng19'!AZ360+'Eng19'!AK360+'Eng19'!K360)</f>
        <v>2409.1141150316275</v>
      </c>
      <c r="H360" s="170">
        <f>('Eng19'!L360+'Eng19'!AL360+'Eng19'!BA360)+('Eng19'!BB360+'Eng19'!AM360+'Eng19'!M360)</f>
        <v>2778.7853626618357</v>
      </c>
      <c r="I360" s="170">
        <f>('Eng19'!N360+'Eng19'!AN360+'Eng19'!BC360)+('Eng19'!BD360+'Eng19'!AO360+'Eng19'!O360)</f>
        <v>3228.5265914189249</v>
      </c>
      <c r="J360" s="188">
        <f t="shared" si="123"/>
        <v>46674.841655941418</v>
      </c>
      <c r="L360" s="33">
        <f t="shared" si="124"/>
        <v>0.41401482461691325</v>
      </c>
      <c r="M360" s="33">
        <f t="shared" si="125"/>
        <v>0.3556165282477789</v>
      </c>
      <c r="N360" s="33">
        <f t="shared" si="126"/>
        <v>5.0048248168490413E-2</v>
      </c>
      <c r="O360" s="33">
        <f t="shared" si="127"/>
        <v>5.1614832092846792E-2</v>
      </c>
      <c r="P360" s="33">
        <f t="shared" si="128"/>
        <v>5.9534971390912336E-2</v>
      </c>
      <c r="Q360" s="33">
        <f t="shared" si="129"/>
        <v>6.9170595483058345E-2</v>
      </c>
      <c r="S360" s="174">
        <f t="shared" si="139"/>
        <v>-0.25941575147714574</v>
      </c>
      <c r="T360" s="174">
        <f t="shared" si="140"/>
        <v>0.1464301703252199</v>
      </c>
      <c r="U360" s="174">
        <f t="shared" si="141"/>
        <v>-4.8507286857758861E-3</v>
      </c>
      <c r="V360" s="174">
        <f t="shared" si="142"/>
        <v>2.9009427409501493E-2</v>
      </c>
      <c r="W360" s="174">
        <f t="shared" si="143"/>
        <v>5.9534971390912336E-2</v>
      </c>
      <c r="X360" s="174">
        <f t="shared" si="144"/>
        <v>2.9291911037287871E-2</v>
      </c>
      <c r="Z360" s="33">
        <f t="shared" si="130"/>
        <v>0.41401482461691325</v>
      </c>
      <c r="AA360" s="60" t="str">
        <f t="shared" si="131"/>
        <v>Con</v>
      </c>
      <c r="AB360" s="33">
        <f t="shared" si="132"/>
        <v>5.839829636913435E-2</v>
      </c>
      <c r="AC360" s="33">
        <f t="shared" si="133"/>
        <v>0.3556165282477789</v>
      </c>
      <c r="AD360" s="60" t="str">
        <f t="shared" si="134"/>
        <v>Lab</v>
      </c>
      <c r="AF360" s="20" t="s">
        <v>1</v>
      </c>
      <c r="AG360" s="151" t="str">
        <f t="shared" si="135"/>
        <v>Con</v>
      </c>
      <c r="AH360" s="149" t="str">
        <f t="shared" si="136"/>
        <v>Hold</v>
      </c>
      <c r="AI360" s="149" t="str">
        <f t="shared" si="137"/>
        <v/>
      </c>
      <c r="AK360" s="33">
        <v>0.67343057609405899</v>
      </c>
      <c r="AL360" s="33">
        <v>0.20918635792255899</v>
      </c>
      <c r="AM360" s="33">
        <v>5.4898976854266299E-2</v>
      </c>
      <c r="AN360" s="33">
        <v>2.26054046833453E-2</v>
      </c>
      <c r="AO360" s="33">
        <v>0</v>
      </c>
      <c r="AP360" s="86">
        <f t="shared" si="138"/>
        <v>3.9878684445770474E-2</v>
      </c>
    </row>
    <row r="361" spans="1:42" ht="19.95" customHeight="1">
      <c r="A361" s="132" t="s">
        <v>384</v>
      </c>
      <c r="B361" s="20" t="s">
        <v>309</v>
      </c>
      <c r="C361" s="20" t="s">
        <v>21</v>
      </c>
      <c r="D361" s="170">
        <f>('Eng19'!D361+'Eng19'!AD361+'Eng19'!AS361)+('Eng19'!E361+'Eng19'!AE361+'Eng19'!AT361)</f>
        <v>8961.1229112228193</v>
      </c>
      <c r="E361" s="170">
        <f>('Eng19'!F361+'Eng19'!AF361+'Eng19'!AU361)+'Eng19'!G361+'Eng19'!AG361+'Eng19'!AV361</f>
        <v>30479.514807395051</v>
      </c>
      <c r="F361" s="170">
        <f>('Eng19'!H361+'Eng19'!AH361+'Eng19'!AW361)+('Eng19'!I361+'Eng19'!AI361+'Eng19'!AX361)</f>
        <v>2733.0619088679141</v>
      </c>
      <c r="G361" s="170">
        <f>('Eng19'!J361+'Eng19'!AJ361+'Eng19'!AY361)+('Eng19'!AZ361+'Eng19'!AK361+'Eng19'!K361)</f>
        <v>1570.2569614706817</v>
      </c>
      <c r="H361" s="170">
        <f>('Eng19'!L361+'Eng19'!AL361+'Eng19'!BA361)+('Eng19'!BB361+'Eng19'!AM361+'Eng19'!M361)</f>
        <v>2584.990325562394</v>
      </c>
      <c r="I361" s="170">
        <f>('Eng19'!N361+'Eng19'!AN361+'Eng19'!BC361)+('Eng19'!BD361+'Eng19'!AO361+'Eng19'!O361)</f>
        <v>724.32802887254047</v>
      </c>
      <c r="J361" s="188">
        <f t="shared" si="123"/>
        <v>47053.274943391407</v>
      </c>
      <c r="L361" s="33">
        <f t="shared" si="124"/>
        <v>0.19044631690363142</v>
      </c>
      <c r="M361" s="33">
        <f t="shared" si="125"/>
        <v>0.64776606610409537</v>
      </c>
      <c r="N361" s="33">
        <f t="shared" si="126"/>
        <v>5.8084414148770538E-2</v>
      </c>
      <c r="O361" s="33">
        <f t="shared" si="127"/>
        <v>3.3371895226417668E-2</v>
      </c>
      <c r="P361" s="33">
        <f t="shared" si="128"/>
        <v>5.4937521961485783E-2</v>
      </c>
      <c r="Q361" s="33">
        <f t="shared" si="129"/>
        <v>1.5393785655599127E-2</v>
      </c>
      <c r="S361" s="174">
        <f t="shared" si="139"/>
        <v>-0.11440341979728555</v>
      </c>
      <c r="T361" s="174">
        <f t="shared" si="140"/>
        <v>6.4445500286564372E-2</v>
      </c>
      <c r="U361" s="174">
        <f t="shared" si="141"/>
        <v>-6.5985455041377566E-3</v>
      </c>
      <c r="V361" s="174">
        <f t="shared" si="142"/>
        <v>1.3418440936759968E-2</v>
      </c>
      <c r="W361" s="174">
        <f t="shared" si="143"/>
        <v>2.7744238422499783E-2</v>
      </c>
      <c r="X361" s="174">
        <f t="shared" si="144"/>
        <v>1.5393785655599127E-2</v>
      </c>
      <c r="Z361" s="33">
        <f t="shared" si="130"/>
        <v>0.64776606610409537</v>
      </c>
      <c r="AA361" s="60" t="str">
        <f t="shared" si="131"/>
        <v>Lab</v>
      </c>
      <c r="AB361" s="33">
        <f t="shared" si="132"/>
        <v>0.45731974920046392</v>
      </c>
      <c r="AC361" s="33">
        <f t="shared" si="133"/>
        <v>0.19044631690363142</v>
      </c>
      <c r="AD361" s="60" t="str">
        <f t="shared" si="134"/>
        <v>Con</v>
      </c>
      <c r="AF361" s="20" t="s">
        <v>2</v>
      </c>
      <c r="AG361" s="151" t="str">
        <f t="shared" si="135"/>
        <v>Lab</v>
      </c>
      <c r="AH361" s="149" t="str">
        <f t="shared" si="136"/>
        <v>Hold</v>
      </c>
      <c r="AI361" s="149" t="str">
        <f t="shared" si="137"/>
        <v/>
      </c>
      <c r="AK361" s="33">
        <v>0.30484973670091697</v>
      </c>
      <c r="AL361" s="33">
        <v>0.583320565817531</v>
      </c>
      <c r="AM361" s="33">
        <v>6.4682959652908295E-2</v>
      </c>
      <c r="AN361" s="33">
        <v>1.99534542896577E-2</v>
      </c>
      <c r="AO361" s="33">
        <v>2.7193283538986E-2</v>
      </c>
      <c r="AP361" s="86">
        <f t="shared" si="138"/>
        <v>0</v>
      </c>
    </row>
    <row r="362" spans="1:42" ht="19.95" customHeight="1">
      <c r="A362" s="132" t="s">
        <v>385</v>
      </c>
      <c r="B362" s="20" t="s">
        <v>309</v>
      </c>
      <c r="C362" s="20" t="s">
        <v>21</v>
      </c>
      <c r="D362" s="170">
        <f>('Eng19'!D362+'Eng19'!AD362+'Eng19'!AS362)+('Eng19'!E362+'Eng19'!AE362+'Eng19'!AT362)</f>
        <v>14725.323487300731</v>
      </c>
      <c r="E362" s="170">
        <f>('Eng19'!F362+'Eng19'!AF362+'Eng19'!AU362)+'Eng19'!G362+'Eng19'!AG362+'Eng19'!AV362</f>
        <v>24689.049429404266</v>
      </c>
      <c r="F362" s="170">
        <f>('Eng19'!H362+'Eng19'!AH362+'Eng19'!AW362)+('Eng19'!I362+'Eng19'!AI362+'Eng19'!AX362)</f>
        <v>2281.8415268152053</v>
      </c>
      <c r="G362" s="170">
        <f>('Eng19'!J362+'Eng19'!AJ362+'Eng19'!AY362)+('Eng19'!AZ362+'Eng19'!AK362+'Eng19'!K362)</f>
        <v>2077.120875227849</v>
      </c>
      <c r="H362" s="170">
        <f>('Eng19'!L362+'Eng19'!AL362+'Eng19'!BA362)+('Eng19'!BB362+'Eng19'!AM362+'Eng19'!M362)</f>
        <v>2128.4446867567135</v>
      </c>
      <c r="I362" s="170">
        <f>('Eng19'!N362+'Eng19'!AN362+'Eng19'!BC362)+('Eng19'!BD362+'Eng19'!AO362+'Eng19'!O362)</f>
        <v>1519.2199944952367</v>
      </c>
      <c r="J362" s="188">
        <f t="shared" si="123"/>
        <v>47421</v>
      </c>
      <c r="L362" s="33">
        <f t="shared" si="124"/>
        <v>0.31052325946944881</v>
      </c>
      <c r="M362" s="33">
        <f t="shared" si="125"/>
        <v>0.52063536048173309</v>
      </c>
      <c r="N362" s="33">
        <f t="shared" si="126"/>
        <v>4.8118798144602716E-2</v>
      </c>
      <c r="O362" s="33">
        <f t="shared" si="127"/>
        <v>4.3801709690387151E-2</v>
      </c>
      <c r="P362" s="33">
        <f t="shared" si="128"/>
        <v>4.4884011023738714E-2</v>
      </c>
      <c r="Q362" s="33">
        <f t="shared" si="129"/>
        <v>3.2036861190089555E-2</v>
      </c>
      <c r="S362" s="174">
        <f t="shared" si="139"/>
        <v>-0.19456942098857621</v>
      </c>
      <c r="T362" s="174">
        <f t="shared" si="140"/>
        <v>0.11039517153590711</v>
      </c>
      <c r="U362" s="174">
        <f t="shared" si="141"/>
        <v>-4.6637243665210854E-3</v>
      </c>
      <c r="V362" s="174">
        <f t="shared" si="142"/>
        <v>2.187049778005205E-2</v>
      </c>
      <c r="W362" s="174">
        <f t="shared" si="143"/>
        <v>4.4884011023738714E-2</v>
      </c>
      <c r="X362" s="174">
        <f t="shared" si="144"/>
        <v>2.2083465015399401E-2</v>
      </c>
      <c r="Z362" s="33">
        <f t="shared" si="130"/>
        <v>0.52063536048173309</v>
      </c>
      <c r="AA362" s="60" t="str">
        <f t="shared" si="131"/>
        <v>Lab</v>
      </c>
      <c r="AB362" s="33">
        <f t="shared" si="132"/>
        <v>0.21011210101228428</v>
      </c>
      <c r="AC362" s="33">
        <f t="shared" si="133"/>
        <v>0.31052325946944881</v>
      </c>
      <c r="AD362" s="60" t="str">
        <f t="shared" si="134"/>
        <v>Con</v>
      </c>
      <c r="AF362" s="20" t="s">
        <v>1</v>
      </c>
      <c r="AG362" s="151" t="str">
        <f t="shared" si="135"/>
        <v>Lab</v>
      </c>
      <c r="AH362" s="149" t="str">
        <f t="shared" si="136"/>
        <v>Gain from</v>
      </c>
      <c r="AI362" s="149" t="str">
        <f t="shared" si="137"/>
        <v>Con</v>
      </c>
      <c r="AK362" s="33">
        <v>0.50509268045802502</v>
      </c>
      <c r="AL362" s="33">
        <v>0.41024018894582598</v>
      </c>
      <c r="AM362" s="33">
        <v>5.2782522511123801E-2</v>
      </c>
      <c r="AN362" s="33">
        <v>2.1931211910335102E-2</v>
      </c>
      <c r="AO362" s="33">
        <v>0</v>
      </c>
      <c r="AP362" s="86">
        <f t="shared" si="138"/>
        <v>9.9533961746901545E-3</v>
      </c>
    </row>
    <row r="363" spans="1:42" ht="19.95" customHeight="1">
      <c r="A363" s="132" t="s">
        <v>386</v>
      </c>
      <c r="B363" s="20" t="s">
        <v>309</v>
      </c>
      <c r="C363" s="20" t="s">
        <v>21</v>
      </c>
      <c r="D363" s="170">
        <f>('Eng19'!D363+'Eng19'!AD363+'Eng19'!AS363)+('Eng19'!E363+'Eng19'!AE363+'Eng19'!AT363)</f>
        <v>10209.681257898916</v>
      </c>
      <c r="E363" s="170">
        <f>('Eng19'!F363+'Eng19'!AF363+'Eng19'!AU363)+'Eng19'!G363+'Eng19'!AG363+'Eng19'!AV363</f>
        <v>26203.767632826362</v>
      </c>
      <c r="F363" s="170">
        <f>('Eng19'!H363+'Eng19'!AH363+'Eng19'!AW363)+('Eng19'!I363+'Eng19'!AI363+'Eng19'!AX363)</f>
        <v>3144.2554638376519</v>
      </c>
      <c r="G363" s="170">
        <f>('Eng19'!J363+'Eng19'!AJ363+'Eng19'!AY363)+('Eng19'!AZ363+'Eng19'!AK363+'Eng19'!K363)</f>
        <v>2168.6995466216968</v>
      </c>
      <c r="H363" s="170">
        <f>('Eng19'!L363+'Eng19'!AL363+'Eng19'!BA363)+('Eng19'!BB363+'Eng19'!AM363+'Eng19'!M363)</f>
        <v>3100.8488791986329</v>
      </c>
      <c r="I363" s="170">
        <f>('Eng19'!N363+'Eng19'!AN363+'Eng19'!BC363)+('Eng19'!BD363+'Eng19'!AO363+'Eng19'!O363)</f>
        <v>1056.5051307278532</v>
      </c>
      <c r="J363" s="188">
        <f t="shared" si="123"/>
        <v>45883.757911111119</v>
      </c>
      <c r="L363" s="33">
        <f t="shared" si="124"/>
        <v>0.22251188051505605</v>
      </c>
      <c r="M363" s="33">
        <f t="shared" si="125"/>
        <v>0.57109026866521995</v>
      </c>
      <c r="N363" s="33">
        <f t="shared" si="126"/>
        <v>6.852654636372417E-2</v>
      </c>
      <c r="O363" s="33">
        <f t="shared" si="127"/>
        <v>4.7265081269564642E-2</v>
      </c>
      <c r="P363" s="33">
        <f t="shared" si="128"/>
        <v>6.758053438442839E-2</v>
      </c>
      <c r="Q363" s="33">
        <f t="shared" si="129"/>
        <v>2.3025688802006603E-2</v>
      </c>
      <c r="S363" s="174">
        <f t="shared" si="139"/>
        <v>-0.13404677174968993</v>
      </c>
      <c r="T363" s="174">
        <f t="shared" si="140"/>
        <v>7.6446538390071928E-2</v>
      </c>
      <c r="U363" s="174">
        <f t="shared" si="141"/>
        <v>-8.1281187027291285E-3</v>
      </c>
      <c r="V363" s="174">
        <f t="shared" si="142"/>
        <v>1.5416390332995342E-2</v>
      </c>
      <c r="W363" s="174">
        <f t="shared" si="143"/>
        <v>3.222026412617169E-2</v>
      </c>
      <c r="X363" s="174">
        <f t="shared" si="144"/>
        <v>1.8091697603179954E-2</v>
      </c>
      <c r="Z363" s="33">
        <f t="shared" si="130"/>
        <v>0.57109026866521995</v>
      </c>
      <c r="AA363" s="60" t="str">
        <f t="shared" si="131"/>
        <v>Lab</v>
      </c>
      <c r="AB363" s="33">
        <f t="shared" si="132"/>
        <v>0.3485783881501639</v>
      </c>
      <c r="AC363" s="33">
        <f t="shared" si="133"/>
        <v>0.22251188051505605</v>
      </c>
      <c r="AD363" s="60" t="str">
        <f t="shared" si="134"/>
        <v>Con</v>
      </c>
      <c r="AF363" s="20" t="s">
        <v>2</v>
      </c>
      <c r="AG363" s="151" t="str">
        <f t="shared" si="135"/>
        <v>Lab</v>
      </c>
      <c r="AH363" s="149" t="str">
        <f t="shared" si="136"/>
        <v>Hold</v>
      </c>
      <c r="AI363" s="149" t="str">
        <f t="shared" si="137"/>
        <v/>
      </c>
      <c r="AK363" s="33">
        <v>0.35655865226474598</v>
      </c>
      <c r="AL363" s="33">
        <v>0.49464373027514802</v>
      </c>
      <c r="AM363" s="33">
        <v>7.6654665066453298E-2</v>
      </c>
      <c r="AN363" s="33">
        <v>3.18486909365693E-2</v>
      </c>
      <c r="AO363" s="33">
        <v>3.53602702582567E-2</v>
      </c>
      <c r="AP363" s="86">
        <f t="shared" si="138"/>
        <v>4.9339911988266483E-3</v>
      </c>
    </row>
    <row r="364" spans="1:42" ht="19.95" customHeight="1">
      <c r="A364" s="132" t="s">
        <v>387</v>
      </c>
      <c r="B364" s="20" t="s">
        <v>309</v>
      </c>
      <c r="C364" s="20" t="s">
        <v>21</v>
      </c>
      <c r="D364" s="170">
        <f>('Eng19'!D364+'Eng19'!AD364+'Eng19'!AS364)+('Eng19'!E364+'Eng19'!AE364+'Eng19'!AT364)</f>
        <v>17915.44137205372</v>
      </c>
      <c r="E364" s="170">
        <f>('Eng19'!F364+'Eng19'!AF364+'Eng19'!AU364)+'Eng19'!G364+'Eng19'!AG364+'Eng19'!AV364</f>
        <v>17335.229290946289</v>
      </c>
      <c r="F364" s="170">
        <f>('Eng19'!H364+'Eng19'!AH364+'Eng19'!AW364)+('Eng19'!I364+'Eng19'!AI364+'Eng19'!AX364)</f>
        <v>6836.4081540500292</v>
      </c>
      <c r="G364" s="170">
        <f>('Eng19'!J364+'Eng19'!AJ364+'Eng19'!AY364)+('Eng19'!AZ364+'Eng19'!AK364+'Eng19'!K364)</f>
        <v>3427.0025791886696</v>
      </c>
      <c r="H364" s="170">
        <f>('Eng19'!L364+'Eng19'!AL364+'Eng19'!BA364)+('Eng19'!BB364+'Eng19'!AM364+'Eng19'!M364)</f>
        <v>2678.2083672433109</v>
      </c>
      <c r="I364" s="170">
        <f>('Eng19'!N364+'Eng19'!AN364+'Eng19'!BC364)+('Eng19'!BD364+'Eng19'!AO364+'Eng19'!O364)</f>
        <v>1317.7102365179849</v>
      </c>
      <c r="J364" s="188">
        <f t="shared" si="123"/>
        <v>49510.000000000007</v>
      </c>
      <c r="L364" s="33">
        <f t="shared" si="124"/>
        <v>0.36185500650482161</v>
      </c>
      <c r="M364" s="33">
        <f t="shared" si="125"/>
        <v>0.35013591781349801</v>
      </c>
      <c r="N364" s="33">
        <f t="shared" si="126"/>
        <v>0.13808136041304844</v>
      </c>
      <c r="O364" s="33">
        <f t="shared" si="127"/>
        <v>6.9218391823645101E-2</v>
      </c>
      <c r="P364" s="33">
        <f t="shared" si="128"/>
        <v>5.4094291400592014E-2</v>
      </c>
      <c r="Q364" s="33">
        <f t="shared" si="129"/>
        <v>2.6615032044394762E-2</v>
      </c>
      <c r="S364" s="174">
        <f t="shared" si="139"/>
        <v>-0.22673315750244938</v>
      </c>
      <c r="T364" s="174">
        <f t="shared" si="140"/>
        <v>0.13304846073412002</v>
      </c>
      <c r="U364" s="174">
        <f t="shared" si="141"/>
        <v>-1.3382990223186564E-2</v>
      </c>
      <c r="V364" s="174">
        <f t="shared" si="142"/>
        <v>2.6358363546529401E-2</v>
      </c>
      <c r="W364" s="174">
        <f t="shared" si="143"/>
        <v>5.4094291400592014E-2</v>
      </c>
      <c r="X364" s="174">
        <f t="shared" si="144"/>
        <v>2.6615032044394762E-2</v>
      </c>
      <c r="Z364" s="33">
        <f t="shared" si="130"/>
        <v>0.36185500650482161</v>
      </c>
      <c r="AA364" s="60" t="str">
        <f t="shared" si="131"/>
        <v>Con</v>
      </c>
      <c r="AB364" s="33">
        <f t="shared" si="132"/>
        <v>1.1719088691323598E-2</v>
      </c>
      <c r="AC364" s="33">
        <f t="shared" si="133"/>
        <v>0.35013591781349801</v>
      </c>
      <c r="AD364" s="60" t="str">
        <f t="shared" si="134"/>
        <v>Lab</v>
      </c>
      <c r="AF364" s="20" t="s">
        <v>1</v>
      </c>
      <c r="AG364" s="151" t="str">
        <f t="shared" si="135"/>
        <v>Con</v>
      </c>
      <c r="AH364" s="149" t="str">
        <f t="shared" si="136"/>
        <v>Hold</v>
      </c>
      <c r="AI364" s="149" t="str">
        <f t="shared" si="137"/>
        <v/>
      </c>
      <c r="AK364" s="33">
        <v>0.58858816400727099</v>
      </c>
      <c r="AL364" s="33">
        <v>0.21708745707937799</v>
      </c>
      <c r="AM364" s="33">
        <v>0.15146435063623501</v>
      </c>
      <c r="AN364" s="33">
        <v>4.28600282771157E-2</v>
      </c>
      <c r="AO364" s="33">
        <v>0</v>
      </c>
      <c r="AP364" s="86">
        <f t="shared" si="138"/>
        <v>0</v>
      </c>
    </row>
    <row r="365" spans="1:42" ht="19.95" customHeight="1">
      <c r="A365" s="132" t="s">
        <v>388</v>
      </c>
      <c r="B365" s="20" t="s">
        <v>309</v>
      </c>
      <c r="C365" s="20" t="s">
        <v>21</v>
      </c>
      <c r="D365" s="170">
        <f>('Eng19'!D365+'Eng19'!AD365+'Eng19'!AS365)+('Eng19'!E365+'Eng19'!AE365+'Eng19'!AT365)</f>
        <v>18705.621724829576</v>
      </c>
      <c r="E365" s="170">
        <f>('Eng19'!F365+'Eng19'!AF365+'Eng19'!AU365)+'Eng19'!G365+'Eng19'!AG365+'Eng19'!AV365</f>
        <v>11836.762032387061</v>
      </c>
      <c r="F365" s="170">
        <f>('Eng19'!H365+'Eng19'!AH365+'Eng19'!AW365)+('Eng19'!I365+'Eng19'!AI365+'Eng19'!AX365)</f>
        <v>13903.178923610963</v>
      </c>
      <c r="G365" s="170">
        <f>('Eng19'!J365+'Eng19'!AJ365+'Eng19'!AY365)+('Eng19'!AZ365+'Eng19'!AK365+'Eng19'!K365)</f>
        <v>3363.3616591646573</v>
      </c>
      <c r="H365" s="170">
        <f>('Eng19'!L365+'Eng19'!AL365+'Eng19'!BA365)+('Eng19'!BB365+'Eng19'!AM365+'Eng19'!M365)</f>
        <v>2850.0373859558435</v>
      </c>
      <c r="I365" s="170">
        <f>('Eng19'!N365+'Eng19'!AN365+'Eng19'!BC365)+('Eng19'!BD365+'Eng19'!AO365+'Eng19'!O365)</f>
        <v>1979.4635790145112</v>
      </c>
      <c r="J365" s="188">
        <f t="shared" si="123"/>
        <v>52638.425304962613</v>
      </c>
      <c r="L365" s="33">
        <f t="shared" si="124"/>
        <v>0.35536058718432179</v>
      </c>
      <c r="M365" s="33">
        <f t="shared" si="125"/>
        <v>0.22486922744763649</v>
      </c>
      <c r="N365" s="33">
        <f t="shared" si="126"/>
        <v>0.26412604182329535</v>
      </c>
      <c r="O365" s="33">
        <f t="shared" si="127"/>
        <v>6.3895559938940055E-2</v>
      </c>
      <c r="P365" s="33">
        <f t="shared" si="128"/>
        <v>5.4143667281915241E-2</v>
      </c>
      <c r="Q365" s="33">
        <f t="shared" si="129"/>
        <v>3.7604916323891104E-2</v>
      </c>
      <c r="S365" s="174">
        <f t="shared" si="139"/>
        <v>-0.22266384749647522</v>
      </c>
      <c r="T365" s="174">
        <f t="shared" si="140"/>
        <v>0.13316990395552789</v>
      </c>
      <c r="U365" s="174">
        <f t="shared" si="141"/>
        <v>-1.7671472088277629E-2</v>
      </c>
      <c r="V365" s="174">
        <f t="shared" si="142"/>
        <v>2.6382422784512853E-2</v>
      </c>
      <c r="W365" s="174">
        <f t="shared" si="143"/>
        <v>5.4143667281915241E-2</v>
      </c>
      <c r="X365" s="174">
        <f t="shared" si="144"/>
        <v>2.6639325562796946E-2</v>
      </c>
      <c r="Z365" s="33">
        <f t="shared" si="130"/>
        <v>0.35536058718432179</v>
      </c>
      <c r="AA365" s="60" t="str">
        <f t="shared" si="131"/>
        <v>Con</v>
      </c>
      <c r="AB365" s="33">
        <f t="shared" si="132"/>
        <v>9.1234545361026431E-2</v>
      </c>
      <c r="AC365" s="33">
        <f t="shared" si="133"/>
        <v>0.26412604182329535</v>
      </c>
      <c r="AD365" s="60" t="str">
        <f t="shared" si="134"/>
        <v>LD</v>
      </c>
      <c r="AF365" s="20" t="s">
        <v>1</v>
      </c>
      <c r="AG365" s="151" t="str">
        <f t="shared" si="135"/>
        <v>Con</v>
      </c>
      <c r="AH365" s="149" t="str">
        <f t="shared" si="136"/>
        <v>Hold</v>
      </c>
      <c r="AI365" s="149" t="str">
        <f t="shared" si="137"/>
        <v/>
      </c>
      <c r="AK365" s="33">
        <v>0.57802443468079701</v>
      </c>
      <c r="AL365" s="33">
        <v>9.1699323492108603E-2</v>
      </c>
      <c r="AM365" s="33">
        <v>0.28179751391157298</v>
      </c>
      <c r="AN365" s="33">
        <v>3.7513137154427202E-2</v>
      </c>
      <c r="AO365" s="33">
        <v>0</v>
      </c>
      <c r="AP365" s="86">
        <f t="shared" si="138"/>
        <v>1.0965590761094157E-2</v>
      </c>
    </row>
    <row r="366" spans="1:42" ht="19.95" customHeight="1">
      <c r="A366" s="132" t="s">
        <v>389</v>
      </c>
      <c r="B366" s="20" t="s">
        <v>309</v>
      </c>
      <c r="C366" s="20" t="s">
        <v>21</v>
      </c>
      <c r="D366" s="170">
        <f>('Eng19'!D366+'Eng19'!AD366+'Eng19'!AS366)+('Eng19'!E366+'Eng19'!AE366+'Eng19'!AT366)</f>
        <v>20387.408660425226</v>
      </c>
      <c r="E366" s="170">
        <f>('Eng19'!F366+'Eng19'!AF366+'Eng19'!AU366)+'Eng19'!G366+'Eng19'!AG366+'Eng19'!AV366</f>
        <v>15790.026642526398</v>
      </c>
      <c r="F366" s="170">
        <f>('Eng19'!H366+'Eng19'!AH366+'Eng19'!AW366)+('Eng19'!I366+'Eng19'!AI366+'Eng19'!AX366)</f>
        <v>8466.5321490806655</v>
      </c>
      <c r="G366" s="170">
        <f>('Eng19'!J366+'Eng19'!AJ366+'Eng19'!AY366)+('Eng19'!AZ366+'Eng19'!AK366+'Eng19'!K366)</f>
        <v>4167.0849922377474</v>
      </c>
      <c r="H366" s="170">
        <f>('Eng19'!L366+'Eng19'!AL366+'Eng19'!BA366)+('Eng19'!BB366+'Eng19'!AM366+'Eng19'!M366)</f>
        <v>3062.7437071654367</v>
      </c>
      <c r="I366" s="170">
        <f>('Eng19'!N366+'Eng19'!AN366+'Eng19'!BC366)+('Eng19'!BD366+'Eng19'!AO366+'Eng19'!O366)</f>
        <v>1506.9061780719508</v>
      </c>
      <c r="J366" s="188">
        <f t="shared" si="123"/>
        <v>53380.702329507418</v>
      </c>
      <c r="L366" s="33">
        <f t="shared" si="124"/>
        <v>0.38192469882801849</v>
      </c>
      <c r="M366" s="33">
        <f t="shared" si="125"/>
        <v>0.29580027900453637</v>
      </c>
      <c r="N366" s="33">
        <f t="shared" si="126"/>
        <v>0.1586066083735394</v>
      </c>
      <c r="O366" s="33">
        <f t="shared" si="127"/>
        <v>7.8063510039924955E-2</v>
      </c>
      <c r="P366" s="33">
        <f t="shared" si="128"/>
        <v>5.7375485400319177E-2</v>
      </c>
      <c r="Q366" s="33">
        <f t="shared" si="129"/>
        <v>2.8229418353661741E-2</v>
      </c>
      <c r="S366" s="174">
        <f t="shared" si="139"/>
        <v>-0.23930853888101455</v>
      </c>
      <c r="T366" s="174">
        <f t="shared" si="140"/>
        <v>0.14111877277131538</v>
      </c>
      <c r="U366" s="174">
        <f t="shared" si="141"/>
        <v>-1.5372318775295601E-2</v>
      </c>
      <c r="V366" s="174">
        <f t="shared" si="142"/>
        <v>2.7957181131013954E-2</v>
      </c>
      <c r="W366" s="174">
        <f t="shared" si="143"/>
        <v>5.7375485400319177E-2</v>
      </c>
      <c r="X366" s="174">
        <f t="shared" si="144"/>
        <v>2.8229418353661741E-2</v>
      </c>
      <c r="Z366" s="33">
        <f t="shared" si="130"/>
        <v>0.38192469882801849</v>
      </c>
      <c r="AA366" s="60" t="str">
        <f t="shared" si="131"/>
        <v>Con</v>
      </c>
      <c r="AB366" s="33">
        <f t="shared" si="132"/>
        <v>8.6124419823482123E-2</v>
      </c>
      <c r="AC366" s="33">
        <f t="shared" si="133"/>
        <v>0.29580027900453637</v>
      </c>
      <c r="AD366" s="60" t="str">
        <f t="shared" si="134"/>
        <v>Lab</v>
      </c>
      <c r="AF366" s="20" t="s">
        <v>1</v>
      </c>
      <c r="AG366" s="151" t="str">
        <f t="shared" si="135"/>
        <v>Con</v>
      </c>
      <c r="AH366" s="149" t="str">
        <f t="shared" si="136"/>
        <v>Hold</v>
      </c>
      <c r="AI366" s="149" t="str">
        <f t="shared" si="137"/>
        <v/>
      </c>
      <c r="AK366" s="33">
        <v>0.62123323770903305</v>
      </c>
      <c r="AL366" s="33">
        <v>0.15468150623322099</v>
      </c>
      <c r="AM366" s="33">
        <v>0.17397892714883501</v>
      </c>
      <c r="AN366" s="33">
        <v>5.0106328908911001E-2</v>
      </c>
      <c r="AO366" s="33">
        <v>0</v>
      </c>
      <c r="AP366" s="86">
        <f t="shared" si="138"/>
        <v>0</v>
      </c>
    </row>
    <row r="367" spans="1:42" ht="19.95" customHeight="1">
      <c r="A367" s="132" t="s">
        <v>390</v>
      </c>
      <c r="B367" s="20" t="s">
        <v>309</v>
      </c>
      <c r="C367" s="20" t="s">
        <v>21</v>
      </c>
      <c r="D367" s="170">
        <f>('Eng19'!D367+'Eng19'!AD367+'Eng19'!AS367)+('Eng19'!E367+'Eng19'!AE367+'Eng19'!AT367)</f>
        <v>20632.554381007052</v>
      </c>
      <c r="E367" s="170">
        <f>('Eng19'!F367+'Eng19'!AF367+'Eng19'!AU367)+'Eng19'!G367+'Eng19'!AG367+'Eng19'!AV367</f>
        <v>14782.623210422866</v>
      </c>
      <c r="F367" s="170">
        <f>('Eng19'!H367+'Eng19'!AH367+'Eng19'!AW367)+('Eng19'!I367+'Eng19'!AI367+'Eng19'!AX367)</f>
        <v>7792.0906248626643</v>
      </c>
      <c r="G367" s="170">
        <f>('Eng19'!J367+'Eng19'!AJ367+'Eng19'!AY367)+('Eng19'!AZ367+'Eng19'!AK367+'Eng19'!K367)</f>
        <v>5107.9852245751599</v>
      </c>
      <c r="H367" s="170">
        <f>('Eng19'!L367+'Eng19'!AL367+'Eng19'!BA367)+('Eng19'!BB367+'Eng19'!AM367+'Eng19'!M367)</f>
        <v>3082.622126682505</v>
      </c>
      <c r="I367" s="170">
        <f>('Eng19'!N367+'Eng19'!AN367+'Eng19'!BC367)+('Eng19'!BD367+'Eng19'!AO367+'Eng19'!O367)</f>
        <v>1561.4336123795847</v>
      </c>
      <c r="J367" s="188">
        <f t="shared" si="123"/>
        <v>52959.309179929834</v>
      </c>
      <c r="L367" s="33">
        <f t="shared" si="124"/>
        <v>0.3895925891122885</v>
      </c>
      <c r="M367" s="33">
        <f t="shared" si="125"/>
        <v>0.27913172281380677</v>
      </c>
      <c r="N367" s="33">
        <f t="shared" si="126"/>
        <v>0.14713353979729893</v>
      </c>
      <c r="O367" s="33">
        <f t="shared" si="127"/>
        <v>9.6451130191685927E-2</v>
      </c>
      <c r="P367" s="33">
        <f t="shared" si="128"/>
        <v>5.8207370421114492E-2</v>
      </c>
      <c r="Q367" s="33">
        <f t="shared" si="129"/>
        <v>2.9483647663805373E-2</v>
      </c>
      <c r="S367" s="174">
        <f t="shared" si="139"/>
        <v>-0.24411312896345555</v>
      </c>
      <c r="T367" s="174">
        <f t="shared" si="140"/>
        <v>0.14316484858927778</v>
      </c>
      <c r="U367" s="174">
        <f t="shared" si="141"/>
        <v>-1.4260336939902057E-2</v>
      </c>
      <c r="V367" s="174">
        <f t="shared" si="142"/>
        <v>2.8362531256494933E-2</v>
      </c>
      <c r="W367" s="174">
        <f t="shared" si="143"/>
        <v>5.8207370421114492E-2</v>
      </c>
      <c r="X367" s="174">
        <f t="shared" si="144"/>
        <v>2.8638715636470441E-2</v>
      </c>
      <c r="Z367" s="33">
        <f t="shared" si="130"/>
        <v>0.3895925891122885</v>
      </c>
      <c r="AA367" s="60" t="str">
        <f t="shared" si="131"/>
        <v>Con</v>
      </c>
      <c r="AB367" s="33">
        <f t="shared" si="132"/>
        <v>0.11046086629848173</v>
      </c>
      <c r="AC367" s="33">
        <f t="shared" si="133"/>
        <v>0.27913172281380677</v>
      </c>
      <c r="AD367" s="60" t="str">
        <f t="shared" si="134"/>
        <v>Lab</v>
      </c>
      <c r="AF367" s="20" t="s">
        <v>1</v>
      </c>
      <c r="AG367" s="151" t="str">
        <f t="shared" si="135"/>
        <v>Con</v>
      </c>
      <c r="AH367" s="149" t="str">
        <f t="shared" si="136"/>
        <v>Hold</v>
      </c>
      <c r="AI367" s="149" t="str">
        <f t="shared" si="137"/>
        <v/>
      </c>
      <c r="AK367" s="33">
        <v>0.63370571807574405</v>
      </c>
      <c r="AL367" s="33">
        <v>0.13596687422452899</v>
      </c>
      <c r="AM367" s="33">
        <v>0.16139387673720099</v>
      </c>
      <c r="AN367" s="33">
        <v>6.8088598935190994E-2</v>
      </c>
      <c r="AO367" s="33">
        <v>0</v>
      </c>
      <c r="AP367" s="86">
        <f t="shared" si="138"/>
        <v>8.4493202733493256E-4</v>
      </c>
    </row>
    <row r="368" spans="1:42" ht="19.95" customHeight="1">
      <c r="A368" s="132" t="s">
        <v>391</v>
      </c>
      <c r="B368" s="20" t="s">
        <v>309</v>
      </c>
      <c r="C368" s="20" t="s">
        <v>21</v>
      </c>
      <c r="D368" s="170">
        <f>('Eng19'!D368+'Eng19'!AD368+'Eng19'!AS368)+('Eng19'!E368+'Eng19'!AE368+'Eng19'!AT368)</f>
        <v>18516.700823063242</v>
      </c>
      <c r="E368" s="170">
        <f>('Eng19'!F368+'Eng19'!AF368+'Eng19'!AU368)+'Eng19'!G368+'Eng19'!AG368+'Eng19'!AV368</f>
        <v>15061.959210425852</v>
      </c>
      <c r="F368" s="170">
        <f>('Eng19'!H368+'Eng19'!AH368+'Eng19'!AW368)+('Eng19'!I368+'Eng19'!AI368+'Eng19'!AX368)</f>
        <v>14508.254050375626</v>
      </c>
      <c r="G368" s="170">
        <f>('Eng19'!J368+'Eng19'!AJ368+'Eng19'!AY368)+('Eng19'!AZ368+'Eng19'!AK368+'Eng19'!K368)</f>
        <v>1379.6369201025477</v>
      </c>
      <c r="H368" s="170">
        <f>('Eng19'!L368+'Eng19'!AL368+'Eng19'!BA368)+('Eng19'!BB368+'Eng19'!AM368+'Eng19'!M368)</f>
        <v>2831.3776555703184</v>
      </c>
      <c r="I368" s="170">
        <f>('Eng19'!N368+'Eng19'!AN368+'Eng19'!BC368)+('Eng19'!BD368+'Eng19'!AO368+'Eng19'!O368)</f>
        <v>2352.0713404624175</v>
      </c>
      <c r="J368" s="188">
        <f t="shared" si="123"/>
        <v>54650</v>
      </c>
      <c r="L368" s="33">
        <f t="shared" si="124"/>
        <v>0.33882343683555793</v>
      </c>
      <c r="M368" s="33">
        <f t="shared" si="125"/>
        <v>0.275607670822065</v>
      </c>
      <c r="N368" s="33">
        <f t="shared" si="126"/>
        <v>0.26547582891812677</v>
      </c>
      <c r="O368" s="33">
        <f t="shared" si="127"/>
        <v>2.5244957366926765E-2</v>
      </c>
      <c r="P368" s="33">
        <f t="shared" si="128"/>
        <v>5.1809289214461457E-2</v>
      </c>
      <c r="Q368" s="33">
        <f t="shared" si="129"/>
        <v>4.303881684286217E-2</v>
      </c>
      <c r="S368" s="174">
        <f t="shared" si="139"/>
        <v>-0.21230190625684808</v>
      </c>
      <c r="T368" s="174">
        <f t="shared" si="140"/>
        <v>0.12742834785774701</v>
      </c>
      <c r="U368" s="174">
        <f t="shared" si="141"/>
        <v>-1.767147208827724E-2</v>
      </c>
      <c r="V368" s="174">
        <f t="shared" si="142"/>
        <v>2.5244957366926765E-2</v>
      </c>
      <c r="W368" s="174">
        <f t="shared" si="143"/>
        <v>5.1809289214461457E-2</v>
      </c>
      <c r="X368" s="174">
        <f t="shared" si="144"/>
        <v>2.5490783905990265E-2</v>
      </c>
      <c r="Z368" s="33">
        <f t="shared" si="130"/>
        <v>0.33882343683555793</v>
      </c>
      <c r="AA368" s="60" t="str">
        <f t="shared" si="131"/>
        <v>Con</v>
      </c>
      <c r="AB368" s="33">
        <f t="shared" si="132"/>
        <v>6.3215766013492936E-2</v>
      </c>
      <c r="AC368" s="33">
        <f t="shared" si="133"/>
        <v>0.275607670822065</v>
      </c>
      <c r="AD368" s="60" t="str">
        <f t="shared" si="134"/>
        <v>Lab</v>
      </c>
      <c r="AF368" s="20" t="s">
        <v>1</v>
      </c>
      <c r="AG368" s="151" t="str">
        <f t="shared" si="135"/>
        <v>Con</v>
      </c>
      <c r="AH368" s="149" t="str">
        <f t="shared" si="136"/>
        <v>Hold</v>
      </c>
      <c r="AI368" s="149" t="str">
        <f t="shared" si="137"/>
        <v/>
      </c>
      <c r="AK368" s="33">
        <v>0.55112534309240602</v>
      </c>
      <c r="AL368" s="33">
        <v>0.14817932296431799</v>
      </c>
      <c r="AM368" s="33">
        <v>0.28314730100640401</v>
      </c>
      <c r="AN368" s="33">
        <v>0</v>
      </c>
      <c r="AO368" s="33">
        <v>0</v>
      </c>
      <c r="AP368" s="86">
        <f t="shared" si="138"/>
        <v>1.7548032936871905E-2</v>
      </c>
    </row>
    <row r="369" spans="1:42" ht="19.95" customHeight="1">
      <c r="A369" s="132" t="s">
        <v>392</v>
      </c>
      <c r="B369" s="20" t="s">
        <v>309</v>
      </c>
      <c r="C369" s="20" t="s">
        <v>21</v>
      </c>
      <c r="D369" s="170">
        <f>('Eng19'!D369+'Eng19'!AD369+'Eng19'!AS369)+('Eng19'!E369+'Eng19'!AE369+'Eng19'!AT369)</f>
        <v>21472.702372158434</v>
      </c>
      <c r="E369" s="170">
        <f>('Eng19'!F369+'Eng19'!AF369+'Eng19'!AU369)+'Eng19'!G369+'Eng19'!AG369+'Eng19'!AV369</f>
        <v>12995.399688746045</v>
      </c>
      <c r="F369" s="170">
        <f>('Eng19'!H369+'Eng19'!AH369+'Eng19'!AW369)+('Eng19'!I369+'Eng19'!AI369+'Eng19'!AX369)</f>
        <v>8652.9219453419719</v>
      </c>
      <c r="G369" s="170">
        <f>('Eng19'!J369+'Eng19'!AJ369+'Eng19'!AY369)+('Eng19'!AZ369+'Eng19'!AK369+'Eng19'!K369)</f>
        <v>4256.8135411932381</v>
      </c>
      <c r="H369" s="170">
        <f>('Eng19'!L369+'Eng19'!AL369+'Eng19'!BA369)+('Eng19'!BB369+'Eng19'!AM369+'Eng19'!M369)</f>
        <v>3220.0131428986087</v>
      </c>
      <c r="I369" s="170">
        <f>('Eng19'!N369+'Eng19'!AN369+'Eng19'!BC369)+('Eng19'!BD369+'Eng19'!AO369+'Eng19'!O369)</f>
        <v>2182.8378787094989</v>
      </c>
      <c r="J369" s="188">
        <f t="shared" si="123"/>
        <v>52780.688569047794</v>
      </c>
      <c r="L369" s="33">
        <f t="shared" si="124"/>
        <v>0.40682876548811608</v>
      </c>
      <c r="M369" s="33">
        <f t="shared" si="125"/>
        <v>0.2462150464699876</v>
      </c>
      <c r="N369" s="33">
        <f t="shared" si="126"/>
        <v>0.16394105836687226</v>
      </c>
      <c r="O369" s="33">
        <f t="shared" si="127"/>
        <v>8.0650966415954706E-2</v>
      </c>
      <c r="P369" s="33">
        <f t="shared" si="128"/>
        <v>6.1007410668509593E-2</v>
      </c>
      <c r="Q369" s="33">
        <f t="shared" si="129"/>
        <v>4.1356752590559827E-2</v>
      </c>
      <c r="S369" s="174">
        <f t="shared" si="139"/>
        <v>-0.25491306988650186</v>
      </c>
      <c r="T369" s="174">
        <f t="shared" si="140"/>
        <v>0.1500517313871442</v>
      </c>
      <c r="U369" s="174">
        <f t="shared" si="141"/>
        <v>-1.5889339261574736E-2</v>
      </c>
      <c r="V369" s="174">
        <f t="shared" si="142"/>
        <v>2.9726898491462407E-2</v>
      </c>
      <c r="W369" s="174">
        <f t="shared" si="143"/>
        <v>6.1007410668509593E-2</v>
      </c>
      <c r="X369" s="174">
        <f t="shared" si="144"/>
        <v>3.001636860096047E-2</v>
      </c>
      <c r="Z369" s="33">
        <f t="shared" si="130"/>
        <v>0.40682876548811608</v>
      </c>
      <c r="AA369" s="60" t="str">
        <f t="shared" si="131"/>
        <v>Con</v>
      </c>
      <c r="AB369" s="33">
        <f t="shared" si="132"/>
        <v>0.16061371901812849</v>
      </c>
      <c r="AC369" s="33">
        <f t="shared" si="133"/>
        <v>0.2462150464699876</v>
      </c>
      <c r="AD369" s="60" t="str">
        <f t="shared" si="134"/>
        <v>Lab</v>
      </c>
      <c r="AF369" s="20" t="s">
        <v>1</v>
      </c>
      <c r="AG369" s="151" t="str">
        <f t="shared" si="135"/>
        <v>Con</v>
      </c>
      <c r="AH369" s="149" t="str">
        <f t="shared" si="136"/>
        <v>Hold</v>
      </c>
      <c r="AI369" s="149" t="str">
        <f t="shared" si="137"/>
        <v/>
      </c>
      <c r="AK369" s="33">
        <v>0.66174183537461795</v>
      </c>
      <c r="AL369" s="33">
        <v>9.6163315082843398E-2</v>
      </c>
      <c r="AM369" s="33">
        <v>0.17983039762844699</v>
      </c>
      <c r="AN369" s="33">
        <v>5.0924067924492299E-2</v>
      </c>
      <c r="AO369" s="33">
        <v>0</v>
      </c>
      <c r="AP369" s="86">
        <f t="shared" si="138"/>
        <v>1.1340383989599356E-2</v>
      </c>
    </row>
    <row r="370" spans="1:42" ht="19.95" customHeight="1">
      <c r="A370" s="132" t="s">
        <v>393</v>
      </c>
      <c r="B370" s="20" t="s">
        <v>309</v>
      </c>
      <c r="C370" s="20" t="s">
        <v>21</v>
      </c>
      <c r="D370" s="170">
        <f>('Eng19'!D370+'Eng19'!AD370+'Eng19'!AS370)+('Eng19'!E370+'Eng19'!AE370+'Eng19'!AT370)</f>
        <v>17037.035787721274</v>
      </c>
      <c r="E370" s="170">
        <f>('Eng19'!F370+'Eng19'!AF370+'Eng19'!AU370)+'Eng19'!G370+'Eng19'!AG370+'Eng19'!AV370</f>
        <v>9804.0864777696261</v>
      </c>
      <c r="F370" s="170">
        <f>('Eng19'!H370+'Eng19'!AH370+'Eng19'!AW370)+('Eng19'!I370+'Eng19'!AI370+'Eng19'!AX370)</f>
        <v>25204.695450535211</v>
      </c>
      <c r="G370" s="170">
        <f>('Eng19'!J370+'Eng19'!AJ370+'Eng19'!AY370)+('Eng19'!AZ370+'Eng19'!AK370+'Eng19'!K370)</f>
        <v>1963.9587630765088</v>
      </c>
      <c r="H370" s="170">
        <f>('Eng19'!L370+'Eng19'!AL370+'Eng19'!BA370)+('Eng19'!BB370+'Eng19'!AM370+'Eng19'!M370)</f>
        <v>2636.387956410173</v>
      </c>
      <c r="I370" s="170">
        <f>('Eng19'!N370+'Eng19'!AN370+'Eng19'!BC370)+('Eng19'!BD370+'Eng19'!AO370+'Eng19'!O370)</f>
        <v>1490.1290055514378</v>
      </c>
      <c r="J370" s="188">
        <f t="shared" si="123"/>
        <v>58136.293441064234</v>
      </c>
      <c r="L370" s="33">
        <f t="shared" si="124"/>
        <v>0.29305335409785965</v>
      </c>
      <c r="M370" s="33">
        <f t="shared" si="125"/>
        <v>0.16863968955483094</v>
      </c>
      <c r="N370" s="33">
        <f t="shared" si="126"/>
        <v>0.4335449330990892</v>
      </c>
      <c r="O370" s="33">
        <f t="shared" si="127"/>
        <v>3.3781974165027831E-2</v>
      </c>
      <c r="P370" s="33">
        <f t="shared" si="128"/>
        <v>4.5348401151215738E-2</v>
      </c>
      <c r="Q370" s="33">
        <f t="shared" si="129"/>
        <v>2.5631647931976583E-2</v>
      </c>
      <c r="S370" s="174">
        <f t="shared" si="139"/>
        <v>-0.18362302882882936</v>
      </c>
      <c r="T370" s="174">
        <f t="shared" si="140"/>
        <v>0.11153736953945234</v>
      </c>
      <c r="U370" s="174">
        <f t="shared" si="141"/>
        <v>-1.7671472088277795E-2</v>
      </c>
      <c r="V370" s="174">
        <f t="shared" si="142"/>
        <v>2.209677976823473E-2</v>
      </c>
      <c r="W370" s="174">
        <f t="shared" si="143"/>
        <v>4.5348401151215738E-2</v>
      </c>
      <c r="X370" s="174">
        <f t="shared" si="144"/>
        <v>2.2311950458204329E-2</v>
      </c>
      <c r="Z370" s="33">
        <f t="shared" si="130"/>
        <v>0.4335449330990892</v>
      </c>
      <c r="AA370" s="60" t="str">
        <f t="shared" si="131"/>
        <v>LD</v>
      </c>
      <c r="AB370" s="33">
        <f t="shared" si="132"/>
        <v>0.14049157900122955</v>
      </c>
      <c r="AC370" s="33">
        <f t="shared" si="133"/>
        <v>0.29305335409785965</v>
      </c>
      <c r="AD370" s="60" t="str">
        <f t="shared" si="134"/>
        <v>Con</v>
      </c>
      <c r="AF370" s="20" t="s">
        <v>1</v>
      </c>
      <c r="AG370" s="151" t="str">
        <f t="shared" si="135"/>
        <v>LD</v>
      </c>
      <c r="AH370" s="149" t="str">
        <f t="shared" si="136"/>
        <v>Gain from</v>
      </c>
      <c r="AI370" s="149" t="str">
        <f t="shared" si="137"/>
        <v>Con</v>
      </c>
      <c r="AK370" s="33">
        <v>0.47667638292668901</v>
      </c>
      <c r="AL370" s="33">
        <v>5.7102320015378599E-2</v>
      </c>
      <c r="AM370" s="33">
        <v>0.451216405187367</v>
      </c>
      <c r="AN370" s="33">
        <v>1.16851943967931E-2</v>
      </c>
      <c r="AO370" s="33">
        <v>0</v>
      </c>
      <c r="AP370" s="86">
        <f t="shared" si="138"/>
        <v>3.319697473772254E-3</v>
      </c>
    </row>
    <row r="371" spans="1:42" ht="19.95" customHeight="1">
      <c r="A371" s="132" t="s">
        <v>394</v>
      </c>
      <c r="B371" s="20" t="s">
        <v>309</v>
      </c>
      <c r="C371" s="20" t="s">
        <v>21</v>
      </c>
      <c r="D371" s="170">
        <f>('Eng19'!D371+'Eng19'!AD371+'Eng19'!AS371)+('Eng19'!E371+'Eng19'!AE371+'Eng19'!AT371)</f>
        <v>17221.451990486727</v>
      </c>
      <c r="E371" s="170">
        <f>('Eng19'!F371+'Eng19'!AF371+'Eng19'!AU371)+'Eng19'!G371+'Eng19'!AG371+'Eng19'!AV371</f>
        <v>16433.748196005596</v>
      </c>
      <c r="F371" s="170">
        <f>('Eng19'!H371+'Eng19'!AH371+'Eng19'!AW371)+('Eng19'!I371+'Eng19'!AI371+'Eng19'!AX371)</f>
        <v>9250.8075502308875</v>
      </c>
      <c r="G371" s="170">
        <f>('Eng19'!J371+'Eng19'!AJ371+'Eng19'!AY371)+('Eng19'!AZ371+'Eng19'!AK371+'Eng19'!K371)</f>
        <v>3027.7475698113903</v>
      </c>
      <c r="H371" s="170">
        <f>('Eng19'!L371+'Eng19'!AL371+'Eng19'!BA371)+('Eng19'!BB371+'Eng19'!AM371+'Eng19'!M371)</f>
        <v>2804.5970908365211</v>
      </c>
      <c r="I371" s="170">
        <f>('Eng19'!N371+'Eng19'!AN371+'Eng19'!BC371)+('Eng19'!BD371+'Eng19'!AO371+'Eng19'!O371)</f>
        <v>2157.8392176927355</v>
      </c>
      <c r="J371" s="188">
        <f t="shared" si="123"/>
        <v>50896.191615063857</v>
      </c>
      <c r="L371" s="33">
        <f t="shared" si="124"/>
        <v>0.33836425563498657</v>
      </c>
      <c r="M371" s="33">
        <f t="shared" si="125"/>
        <v>0.32288758106493892</v>
      </c>
      <c r="N371" s="33">
        <f t="shared" si="126"/>
        <v>0.18175834491107398</v>
      </c>
      <c r="O371" s="33">
        <f t="shared" si="127"/>
        <v>5.9488686161643205E-2</v>
      </c>
      <c r="P371" s="33">
        <f t="shared" si="128"/>
        <v>5.5104262260880797E-2</v>
      </c>
      <c r="Q371" s="33">
        <f t="shared" si="129"/>
        <v>4.2396869966476528E-2</v>
      </c>
      <c r="S371" s="174">
        <f t="shared" si="139"/>
        <v>-0.21185658318430439</v>
      </c>
      <c r="T371" s="174">
        <f t="shared" si="140"/>
        <v>0.12736596126054192</v>
      </c>
      <c r="U371" s="174">
        <f t="shared" si="141"/>
        <v>-1.7992921641039022E-2</v>
      </c>
      <c r="V371" s="174">
        <f t="shared" si="142"/>
        <v>2.5142533744597406E-2</v>
      </c>
      <c r="W371" s="174">
        <f t="shared" si="143"/>
        <v>5.1725649814646127E-2</v>
      </c>
      <c r="X371" s="174">
        <f t="shared" si="144"/>
        <v>2.5615360005557877E-2</v>
      </c>
      <c r="Z371" s="33">
        <f t="shared" si="130"/>
        <v>0.33836425563498657</v>
      </c>
      <c r="AA371" s="60" t="str">
        <f t="shared" si="131"/>
        <v>Con</v>
      </c>
      <c r="AB371" s="33">
        <f t="shared" si="132"/>
        <v>1.5476674570047644E-2</v>
      </c>
      <c r="AC371" s="33">
        <f t="shared" si="133"/>
        <v>0.32288758106493892</v>
      </c>
      <c r="AD371" s="60" t="str">
        <f t="shared" si="134"/>
        <v>Lab</v>
      </c>
      <c r="AF371" s="20" t="s">
        <v>1</v>
      </c>
      <c r="AG371" s="151" t="str">
        <f t="shared" si="135"/>
        <v>Con</v>
      </c>
      <c r="AH371" s="149" t="str">
        <f t="shared" si="136"/>
        <v>Hold</v>
      </c>
      <c r="AI371" s="149" t="str">
        <f t="shared" si="137"/>
        <v/>
      </c>
      <c r="AK371" s="33">
        <v>0.55022083881929096</v>
      </c>
      <c r="AL371" s="33">
        <v>0.195521619804397</v>
      </c>
      <c r="AM371" s="33">
        <v>0.199751266552113</v>
      </c>
      <c r="AN371" s="33">
        <v>3.4346152417045799E-2</v>
      </c>
      <c r="AO371" s="33">
        <v>3.3786124462346699E-3</v>
      </c>
      <c r="AP371" s="86">
        <f t="shared" si="138"/>
        <v>1.678150996091865E-2</v>
      </c>
    </row>
    <row r="372" spans="1:42" ht="19.95" customHeight="1">
      <c r="A372" s="132" t="s">
        <v>395</v>
      </c>
      <c r="B372" s="20" t="s">
        <v>309</v>
      </c>
      <c r="C372" s="20" t="s">
        <v>21</v>
      </c>
      <c r="D372" s="170">
        <f>('Eng19'!D372+'Eng19'!AD372+'Eng19'!AS372)+('Eng19'!E372+'Eng19'!AE372+'Eng19'!AT372)</f>
        <v>17314.368362453606</v>
      </c>
      <c r="E372" s="170">
        <f>('Eng19'!F372+'Eng19'!AF372+'Eng19'!AU372)+'Eng19'!G372+'Eng19'!AG372+'Eng19'!AV372</f>
        <v>14209.970150752404</v>
      </c>
      <c r="F372" s="170">
        <f>('Eng19'!H372+'Eng19'!AH372+'Eng19'!AW372)+('Eng19'!I372+'Eng19'!AI372+'Eng19'!AX372)</f>
        <v>14486.667866542339</v>
      </c>
      <c r="G372" s="170">
        <f>('Eng19'!J372+'Eng19'!AJ372+'Eng19'!AY372)+('Eng19'!AZ372+'Eng19'!AK372+'Eng19'!K372)</f>
        <v>1290.8721491934159</v>
      </c>
      <c r="H372" s="170">
        <f>('Eng19'!L372+'Eng19'!AL372+'Eng19'!BA372)+('Eng19'!BB372+'Eng19'!AM372+'Eng19'!M372)</f>
        <v>2653.5397873718716</v>
      </c>
      <c r="I372" s="170">
        <f>('Eng19'!N372+'Eng19'!AN372+'Eng19'!BC372)+('Eng19'!BD372+'Eng19'!AO372+'Eng19'!O372)</f>
        <v>1570.2684922656963</v>
      </c>
      <c r="J372" s="188">
        <f t="shared" si="123"/>
        <v>51525.686808579332</v>
      </c>
      <c r="L372" s="33">
        <f t="shared" si="124"/>
        <v>0.33603372288422678</v>
      </c>
      <c r="M372" s="33">
        <f t="shared" si="125"/>
        <v>0.27578419679378946</v>
      </c>
      <c r="N372" s="33">
        <f t="shared" si="126"/>
        <v>0.28115428951701471</v>
      </c>
      <c r="O372" s="33">
        <f t="shared" si="127"/>
        <v>2.5052982874135665E-2</v>
      </c>
      <c r="P372" s="33">
        <f t="shared" si="128"/>
        <v>5.1499357926657302E-2</v>
      </c>
      <c r="Q372" s="33">
        <f t="shared" si="129"/>
        <v>3.0475450004176115E-2</v>
      </c>
      <c r="S372" s="174">
        <f t="shared" si="139"/>
        <v>-0.2105498122906862</v>
      </c>
      <c r="T372" s="174">
        <f t="shared" si="140"/>
        <v>0.12646467647621146</v>
      </c>
      <c r="U372" s="174">
        <f t="shared" si="141"/>
        <v>-1.7684688357130274E-2</v>
      </c>
      <c r="V372" s="174">
        <f t="shared" si="142"/>
        <v>2.5052982874135665E-2</v>
      </c>
      <c r="W372" s="174">
        <f t="shared" si="143"/>
        <v>5.1415303135701737E-2</v>
      </c>
      <c r="X372" s="174">
        <f t="shared" si="144"/>
        <v>2.5301538161767553E-2</v>
      </c>
      <c r="Z372" s="33">
        <f t="shared" si="130"/>
        <v>0.33603372288422678</v>
      </c>
      <c r="AA372" s="60" t="str">
        <f t="shared" si="131"/>
        <v>Con</v>
      </c>
      <c r="AB372" s="33">
        <f t="shared" si="132"/>
        <v>5.4879433367212072E-2</v>
      </c>
      <c r="AC372" s="33">
        <f t="shared" si="133"/>
        <v>0.28115428951701471</v>
      </c>
      <c r="AD372" s="60" t="str">
        <f t="shared" si="134"/>
        <v>LD</v>
      </c>
      <c r="AF372" s="20" t="s">
        <v>1</v>
      </c>
      <c r="AG372" s="151" t="str">
        <f t="shared" si="135"/>
        <v>Con</v>
      </c>
      <c r="AH372" s="149" t="str">
        <f t="shared" si="136"/>
        <v>Hold</v>
      </c>
      <c r="AI372" s="149" t="str">
        <f t="shared" si="137"/>
        <v/>
      </c>
      <c r="AK372" s="33">
        <v>0.54658353517491298</v>
      </c>
      <c r="AL372" s="33">
        <v>0.149319520317578</v>
      </c>
      <c r="AM372" s="33">
        <v>0.29883897787414498</v>
      </c>
      <c r="AN372" s="33">
        <v>0</v>
      </c>
      <c r="AO372" s="33">
        <v>8.4054790955564003E-5</v>
      </c>
      <c r="AP372" s="86">
        <f t="shared" si="138"/>
        <v>5.1739118424085628E-3</v>
      </c>
    </row>
    <row r="373" spans="1:42" ht="19.95" customHeight="1">
      <c r="A373" s="132" t="s">
        <v>396</v>
      </c>
      <c r="B373" s="20" t="s">
        <v>309</v>
      </c>
      <c r="C373" s="20" t="s">
        <v>21</v>
      </c>
      <c r="D373" s="170">
        <f>('Eng19'!D373+'Eng19'!AD373+'Eng19'!AS373)+('Eng19'!E373+'Eng19'!AE373+'Eng19'!AT373)</f>
        <v>15003.066728031848</v>
      </c>
      <c r="E373" s="170">
        <f>('Eng19'!F373+'Eng19'!AF373+'Eng19'!AU373)+'Eng19'!G373+'Eng19'!AG373+'Eng19'!AV373</f>
        <v>14029.48925235959</v>
      </c>
      <c r="F373" s="170">
        <f>('Eng19'!H373+'Eng19'!AH373+'Eng19'!AW373)+('Eng19'!I373+'Eng19'!AI373+'Eng19'!AX373)</f>
        <v>14824.577970932703</v>
      </c>
      <c r="G373" s="170">
        <f>('Eng19'!J373+'Eng19'!AJ373+'Eng19'!AY373)+('Eng19'!AZ373+'Eng19'!AK373+'Eng19'!K373)</f>
        <v>2518.3737473791425</v>
      </c>
      <c r="H373" s="170">
        <f>('Eng19'!L373+'Eng19'!AL373+'Eng19'!BA373)+('Eng19'!BB373+'Eng19'!AM373+'Eng19'!M373)</f>
        <v>2318.4330674470161</v>
      </c>
      <c r="I373" s="170">
        <f>('Eng19'!N373+'Eng19'!AN373+'Eng19'!BC373)+('Eng19'!BD373+'Eng19'!AO373+'Eng19'!O373)</f>
        <v>1695.6032160333352</v>
      </c>
      <c r="J373" s="188">
        <f t="shared" si="123"/>
        <v>50389.543982183633</v>
      </c>
      <c r="L373" s="33">
        <f t="shared" si="124"/>
        <v>0.2977416650830681</v>
      </c>
      <c r="M373" s="33">
        <f t="shared" si="125"/>
        <v>0.27842064332473487</v>
      </c>
      <c r="N373" s="33">
        <f t="shared" si="126"/>
        <v>0.29419948662711193</v>
      </c>
      <c r="O373" s="33">
        <f t="shared" si="127"/>
        <v>4.9978101573405202E-2</v>
      </c>
      <c r="P373" s="33">
        <f t="shared" si="128"/>
        <v>4.6010201407394175E-2</v>
      </c>
      <c r="Q373" s="33">
        <f t="shared" si="129"/>
        <v>3.3649901984285753E-2</v>
      </c>
      <c r="S373" s="174">
        <f t="shared" si="139"/>
        <v>-0.18656065725436088</v>
      </c>
      <c r="T373" s="174">
        <f t="shared" si="140"/>
        <v>0.11316511071357988</v>
      </c>
      <c r="U373" s="174">
        <f t="shared" si="141"/>
        <v>-1.7671472088278073E-2</v>
      </c>
      <c r="V373" s="174">
        <f t="shared" si="142"/>
        <v>2.2419253199273202E-2</v>
      </c>
      <c r="W373" s="174">
        <f t="shared" si="143"/>
        <v>4.6010201407394175E-2</v>
      </c>
      <c r="X373" s="174">
        <f t="shared" si="144"/>
        <v>2.2637564022391816E-2</v>
      </c>
      <c r="Z373" s="33">
        <f t="shared" si="130"/>
        <v>0.2977416650830681</v>
      </c>
      <c r="AA373" s="60" t="str">
        <f t="shared" si="131"/>
        <v>Con</v>
      </c>
      <c r="AB373" s="33">
        <f t="shared" si="132"/>
        <v>3.5421784559561686E-3</v>
      </c>
      <c r="AC373" s="33">
        <f t="shared" si="133"/>
        <v>0.29419948662711193</v>
      </c>
      <c r="AD373" s="60" t="str">
        <f t="shared" si="134"/>
        <v>LD</v>
      </c>
      <c r="AF373" s="20" t="s">
        <v>1</v>
      </c>
      <c r="AG373" s="151" t="str">
        <f t="shared" si="135"/>
        <v>Con</v>
      </c>
      <c r="AH373" s="149" t="str">
        <f t="shared" si="136"/>
        <v>Hold</v>
      </c>
      <c r="AI373" s="149" t="str">
        <f t="shared" si="137"/>
        <v/>
      </c>
      <c r="AK373" s="33">
        <v>0.48430232233742898</v>
      </c>
      <c r="AL373" s="33">
        <v>0.165255532611155</v>
      </c>
      <c r="AM373" s="33">
        <v>0.31187095871539</v>
      </c>
      <c r="AN373" s="33">
        <v>2.7558848374132E-2</v>
      </c>
      <c r="AO373" s="33">
        <v>0</v>
      </c>
      <c r="AP373" s="86">
        <f t="shared" si="138"/>
        <v>1.1012337961893937E-2</v>
      </c>
    </row>
    <row r="374" spans="1:42" ht="19.95" customHeight="1">
      <c r="A374" s="132" t="s">
        <v>397</v>
      </c>
      <c r="B374" s="20" t="s">
        <v>309</v>
      </c>
      <c r="C374" s="20" t="s">
        <v>21</v>
      </c>
      <c r="D374" s="170">
        <f>('Eng19'!D374+'Eng19'!AD374+'Eng19'!AS374)+('Eng19'!E374+'Eng19'!AE374+'Eng19'!AT374)</f>
        <v>17685.313004134314</v>
      </c>
      <c r="E374" s="170">
        <f>('Eng19'!F374+'Eng19'!AF374+'Eng19'!AU374)+'Eng19'!G374+'Eng19'!AG374+'Eng19'!AV374</f>
        <v>11916.995935242414</v>
      </c>
      <c r="F374" s="170">
        <f>('Eng19'!H374+'Eng19'!AH374+'Eng19'!AW374)+('Eng19'!I374+'Eng19'!AI374+'Eng19'!AX374)</f>
        <v>18041.322814065421</v>
      </c>
      <c r="G374" s="170">
        <f>('Eng19'!J374+'Eng19'!AJ374+'Eng19'!AY374)+('Eng19'!AZ374+'Eng19'!AK374+'Eng19'!K374)</f>
        <v>2968.4226706250388</v>
      </c>
      <c r="H374" s="170">
        <f>('Eng19'!L374+'Eng19'!AL374+'Eng19'!BA374)+('Eng19'!BB374+'Eng19'!AM374+'Eng19'!M374)</f>
        <v>2715.0000951094121</v>
      </c>
      <c r="I374" s="170">
        <f>('Eng19'!N374+'Eng19'!AN374+'Eng19'!BC374)+('Eng19'!BD374+'Eng19'!AO374+'Eng19'!O374)</f>
        <v>1569.319412002081</v>
      </c>
      <c r="J374" s="188">
        <f t="shared" si="123"/>
        <v>54896.373931178685</v>
      </c>
      <c r="L374" s="33">
        <f t="shared" si="124"/>
        <v>0.32215812698859964</v>
      </c>
      <c r="M374" s="33">
        <f t="shared" si="125"/>
        <v>0.21708165916718397</v>
      </c>
      <c r="N374" s="33">
        <f t="shared" si="126"/>
        <v>0.32864325131352173</v>
      </c>
      <c r="O374" s="33">
        <f t="shared" si="127"/>
        <v>5.4073201161636428E-2</v>
      </c>
      <c r="P374" s="33">
        <f t="shared" si="128"/>
        <v>4.9456820199328566E-2</v>
      </c>
      <c r="Q374" s="33">
        <f t="shared" si="129"/>
        <v>2.8586941169729568E-2</v>
      </c>
      <c r="S374" s="174">
        <f t="shared" si="139"/>
        <v>-0.20185966211366341</v>
      </c>
      <c r="T374" s="174">
        <f t="shared" si="140"/>
        <v>0.12164229588656357</v>
      </c>
      <c r="U374" s="174">
        <f t="shared" si="141"/>
        <v>-1.767147208827724E-2</v>
      </c>
      <c r="V374" s="174">
        <f t="shared" si="142"/>
        <v>2.4098676827384726E-2</v>
      </c>
      <c r="W374" s="174">
        <f t="shared" si="143"/>
        <v>4.9456820199328566E-2</v>
      </c>
      <c r="X374" s="174">
        <f t="shared" si="144"/>
        <v>2.4333341288663685E-2</v>
      </c>
      <c r="Z374" s="33">
        <f t="shared" si="130"/>
        <v>0.32864325131352173</v>
      </c>
      <c r="AA374" s="60" t="str">
        <f t="shared" si="131"/>
        <v>LD</v>
      </c>
      <c r="AB374" s="33">
        <f t="shared" si="132"/>
        <v>6.485124324922098E-3</v>
      </c>
      <c r="AC374" s="33">
        <f t="shared" si="133"/>
        <v>0.32215812698859964</v>
      </c>
      <c r="AD374" s="60" t="str">
        <f t="shared" si="134"/>
        <v>Con</v>
      </c>
      <c r="AF374" s="20" t="s">
        <v>1</v>
      </c>
      <c r="AG374" s="151" t="str">
        <f t="shared" si="135"/>
        <v>LD</v>
      </c>
      <c r="AH374" s="149" t="str">
        <f t="shared" si="136"/>
        <v>Gain from</v>
      </c>
      <c r="AI374" s="149" t="str">
        <f t="shared" si="137"/>
        <v>Con</v>
      </c>
      <c r="AK374" s="33">
        <v>0.52401778910226304</v>
      </c>
      <c r="AL374" s="33">
        <v>9.5439363280620401E-2</v>
      </c>
      <c r="AM374" s="33">
        <v>0.34631472340179897</v>
      </c>
      <c r="AN374" s="33">
        <v>2.9974524334251702E-2</v>
      </c>
      <c r="AO374" s="33">
        <v>0</v>
      </c>
      <c r="AP374" s="86">
        <f t="shared" si="138"/>
        <v>4.2535998810658837E-3</v>
      </c>
    </row>
    <row r="375" spans="1:42" ht="19.95" customHeight="1">
      <c r="A375" s="132" t="s">
        <v>398</v>
      </c>
      <c r="B375" s="20" t="s">
        <v>309</v>
      </c>
      <c r="C375" s="20" t="s">
        <v>21</v>
      </c>
      <c r="D375" s="170">
        <f>('Eng19'!D375+'Eng19'!AD375+'Eng19'!AS375)+('Eng19'!E375+'Eng19'!AE375+'Eng19'!AT375)</f>
        <v>17420.228755467244</v>
      </c>
      <c r="E375" s="170">
        <f>('Eng19'!F375+'Eng19'!AF375+'Eng19'!AU375)+'Eng19'!G375+'Eng19'!AG375+'Eng19'!AV375</f>
        <v>22075.574110110076</v>
      </c>
      <c r="F375" s="170">
        <f>('Eng19'!H375+'Eng19'!AH375+'Eng19'!AW375)+('Eng19'!I375+'Eng19'!AI375+'Eng19'!AX375)</f>
        <v>5508.7318788711964</v>
      </c>
      <c r="G375" s="170">
        <f>('Eng19'!J375+'Eng19'!AJ375+'Eng19'!AY375)+('Eng19'!AZ375+'Eng19'!AK375+'Eng19'!K375)</f>
        <v>3230.7484735239159</v>
      </c>
      <c r="H375" s="170">
        <f>('Eng19'!L375+'Eng19'!AL375+'Eng19'!BA375)+('Eng19'!BB375+'Eng19'!AM375+'Eng19'!M375)</f>
        <v>2579.3148600990803</v>
      </c>
      <c r="I375" s="170">
        <f>('Eng19'!N375+'Eng19'!AN375+'Eng19'!BC375)+('Eng19'!BD375+'Eng19'!AO375+'Eng19'!O375)</f>
        <v>1727.0995522784563</v>
      </c>
      <c r="J375" s="188">
        <f t="shared" si="123"/>
        <v>52541.697630349976</v>
      </c>
      <c r="L375" s="33">
        <f t="shared" si="124"/>
        <v>0.33155055015589546</v>
      </c>
      <c r="M375" s="33">
        <f t="shared" si="125"/>
        <v>0.42015342300927921</v>
      </c>
      <c r="N375" s="33">
        <f t="shared" si="126"/>
        <v>0.10484495414722106</v>
      </c>
      <c r="O375" s="33">
        <f t="shared" si="127"/>
        <v>6.1489228921634984E-2</v>
      </c>
      <c r="P375" s="33">
        <f t="shared" si="128"/>
        <v>4.9090816940204368E-2</v>
      </c>
      <c r="Q375" s="33">
        <f t="shared" si="129"/>
        <v>3.2871026825764788E-2</v>
      </c>
      <c r="S375" s="174">
        <f t="shared" si="139"/>
        <v>-0.20774481976807652</v>
      </c>
      <c r="T375" s="174">
        <f t="shared" si="140"/>
        <v>0.12074208684436422</v>
      </c>
      <c r="U375" s="174">
        <f t="shared" si="141"/>
        <v>-1.0161682881059939E-2</v>
      </c>
      <c r="V375" s="174">
        <f t="shared" si="142"/>
        <v>2.392033551421778E-2</v>
      </c>
      <c r="W375" s="174">
        <f t="shared" si="143"/>
        <v>4.9090816940204368E-2</v>
      </c>
      <c r="X375" s="174">
        <f t="shared" si="144"/>
        <v>2.4153263350349924E-2</v>
      </c>
      <c r="Z375" s="33">
        <f t="shared" si="130"/>
        <v>0.42015342300927921</v>
      </c>
      <c r="AA375" s="60" t="str">
        <f t="shared" si="131"/>
        <v>Lab</v>
      </c>
      <c r="AB375" s="33">
        <f t="shared" si="132"/>
        <v>8.8602872853383752E-2</v>
      </c>
      <c r="AC375" s="33">
        <f t="shared" si="133"/>
        <v>0.33155055015589546</v>
      </c>
      <c r="AD375" s="60" t="str">
        <f t="shared" si="134"/>
        <v>Con</v>
      </c>
      <c r="AF375" s="20" t="s">
        <v>1</v>
      </c>
      <c r="AG375" s="151" t="str">
        <f t="shared" si="135"/>
        <v>Lab</v>
      </c>
      <c r="AH375" s="149" t="str">
        <f t="shared" si="136"/>
        <v>Gain from</v>
      </c>
      <c r="AI375" s="149" t="str">
        <f t="shared" si="137"/>
        <v>Con</v>
      </c>
      <c r="AK375" s="33">
        <v>0.53929536992397198</v>
      </c>
      <c r="AL375" s="33">
        <v>0.299411336164915</v>
      </c>
      <c r="AM375" s="33">
        <v>0.115006637028281</v>
      </c>
      <c r="AN375" s="33">
        <v>3.7568893407417203E-2</v>
      </c>
      <c r="AO375" s="33">
        <v>0</v>
      </c>
      <c r="AP375" s="86">
        <f t="shared" si="138"/>
        <v>8.7177634754148636E-3</v>
      </c>
    </row>
    <row r="376" spans="1:42" ht="19.95" customHeight="1">
      <c r="A376" s="132" t="s">
        <v>399</v>
      </c>
      <c r="B376" s="20" t="s">
        <v>309</v>
      </c>
      <c r="C376" s="20" t="s">
        <v>21</v>
      </c>
      <c r="D376" s="170">
        <f>('Eng19'!D376+'Eng19'!AD376+'Eng19'!AS376)+('Eng19'!E376+'Eng19'!AE376+'Eng19'!AT376)</f>
        <v>13365.612123375142</v>
      </c>
      <c r="E376" s="170">
        <f>('Eng19'!F376+'Eng19'!AF376+'Eng19'!AU376)+'Eng19'!G376+'Eng19'!AG376+'Eng19'!AV376</f>
        <v>24259.161986058127</v>
      </c>
      <c r="F376" s="170">
        <f>('Eng19'!H376+'Eng19'!AH376+'Eng19'!AW376)+('Eng19'!I376+'Eng19'!AI376+'Eng19'!AX376)</f>
        <v>5176.5982383170749</v>
      </c>
      <c r="G376" s="170">
        <f>('Eng19'!J376+'Eng19'!AJ376+'Eng19'!AY376)+('Eng19'!AZ376+'Eng19'!AK376+'Eng19'!K376)</f>
        <v>2308.0578267460896</v>
      </c>
      <c r="H376" s="170">
        <f>('Eng19'!L376+'Eng19'!AL376+'Eng19'!BA376)+('Eng19'!BB376+'Eng19'!AM376+'Eng19'!M376)</f>
        <v>1999.7146118337562</v>
      </c>
      <c r="I376" s="170">
        <f>('Eng19'!N376+'Eng19'!AN376+'Eng19'!BC376)+('Eng19'!BD376+'Eng19'!AO376+'Eng19'!O376)</f>
        <v>2223.1045742454316</v>
      </c>
      <c r="J376" s="188">
        <f t="shared" si="123"/>
        <v>49332.249360575617</v>
      </c>
      <c r="L376" s="33">
        <f t="shared" si="124"/>
        <v>0.27093052306786586</v>
      </c>
      <c r="M376" s="33">
        <f t="shared" si="125"/>
        <v>0.49175057493820845</v>
      </c>
      <c r="N376" s="33">
        <f t="shared" si="126"/>
        <v>0.10493335101103271</v>
      </c>
      <c r="O376" s="33">
        <f t="shared" si="127"/>
        <v>4.6785983948881081E-2</v>
      </c>
      <c r="P376" s="33">
        <f t="shared" si="128"/>
        <v>4.0535646311555561E-2</v>
      </c>
      <c r="Q376" s="33">
        <f t="shared" si="129"/>
        <v>4.5063920722456435E-2</v>
      </c>
      <c r="S376" s="174">
        <f t="shared" si="139"/>
        <v>-0.16976118018184516</v>
      </c>
      <c r="T376" s="174">
        <f t="shared" si="140"/>
        <v>9.970008307671846E-2</v>
      </c>
      <c r="U376" s="174">
        <f t="shared" si="141"/>
        <v>-1.0170250397780287E-2</v>
      </c>
      <c r="V376" s="174">
        <f t="shared" si="142"/>
        <v>1.9751683114973183E-2</v>
      </c>
      <c r="W376" s="174">
        <f t="shared" si="143"/>
        <v>4.0535646311555561E-2</v>
      </c>
      <c r="X376" s="174">
        <f t="shared" si="144"/>
        <v>1.9944018076378384E-2</v>
      </c>
      <c r="Z376" s="33">
        <f t="shared" si="130"/>
        <v>0.49175057493820845</v>
      </c>
      <c r="AA376" s="60" t="str">
        <f t="shared" si="131"/>
        <v>Lab</v>
      </c>
      <c r="AB376" s="33">
        <f t="shared" si="132"/>
        <v>0.22082005187034259</v>
      </c>
      <c r="AC376" s="33">
        <f t="shared" si="133"/>
        <v>0.27093052306786586</v>
      </c>
      <c r="AD376" s="60" t="str">
        <f t="shared" si="134"/>
        <v>Con</v>
      </c>
      <c r="AF376" s="20" t="s">
        <v>1</v>
      </c>
      <c r="AG376" s="151" t="str">
        <f t="shared" si="135"/>
        <v>Lab</v>
      </c>
      <c r="AH376" s="149" t="str">
        <f t="shared" si="136"/>
        <v>Gain from</v>
      </c>
      <c r="AI376" s="149" t="str">
        <f t="shared" si="137"/>
        <v>Con</v>
      </c>
      <c r="AK376" s="33">
        <v>0.44069170324971102</v>
      </c>
      <c r="AL376" s="33">
        <v>0.39205049186148999</v>
      </c>
      <c r="AM376" s="33">
        <v>0.115103601408813</v>
      </c>
      <c r="AN376" s="33">
        <v>2.7034300833907898E-2</v>
      </c>
      <c r="AO376" s="33">
        <v>0</v>
      </c>
      <c r="AP376" s="86">
        <f t="shared" si="138"/>
        <v>2.5119902646078052E-2</v>
      </c>
    </row>
    <row r="377" spans="1:42" ht="19.95" customHeight="1">
      <c r="A377" s="132" t="s">
        <v>400</v>
      </c>
      <c r="B377" s="20" t="s">
        <v>401</v>
      </c>
      <c r="C377" s="20" t="s">
        <v>21</v>
      </c>
      <c r="D377" s="170">
        <f>('Eng19'!D377+'Eng19'!AD377+'Eng19'!AS377)+('Eng19'!E377+'Eng19'!AE377+'Eng19'!AT377)</f>
        <v>11333.069737530179</v>
      </c>
      <c r="E377" s="170">
        <f>('Eng19'!F377+'Eng19'!AF377+'Eng19'!AU377)+'Eng19'!G377+'Eng19'!AG377+'Eng19'!AV377</f>
        <v>11998.190166781913</v>
      </c>
      <c r="F377" s="170">
        <f>('Eng19'!H377+'Eng19'!AH377+'Eng19'!AW377)+('Eng19'!I377+'Eng19'!AI377+'Eng19'!AX377)</f>
        <v>29998.926578456318</v>
      </c>
      <c r="G377" s="170">
        <f>('Eng19'!J377+'Eng19'!AJ377+'Eng19'!AY377)+('Eng19'!AZ377+'Eng19'!AK377+'Eng19'!K377)</f>
        <v>1022.414266359815</v>
      </c>
      <c r="H377" s="170">
        <f>('Eng19'!L377+'Eng19'!AL377+'Eng19'!BA377)+('Eng19'!BB377+'Eng19'!AM377+'Eng19'!M377)</f>
        <v>2471.7898651841888</v>
      </c>
      <c r="I377" s="170">
        <f>('Eng19'!N377+'Eng19'!AN377+'Eng19'!BC377)+('Eng19'!BD377+'Eng19'!AO377+'Eng19'!O377)</f>
        <v>1312.1574790123964</v>
      </c>
      <c r="J377" s="188">
        <f t="shared" si="123"/>
        <v>58136.548093324818</v>
      </c>
      <c r="L377" s="33">
        <f t="shared" si="124"/>
        <v>0.19493881403721372</v>
      </c>
      <c r="M377" s="33">
        <f t="shared" si="125"/>
        <v>0.20637947315897714</v>
      </c>
      <c r="N377" s="33">
        <f t="shared" si="126"/>
        <v>0.51600804592491389</v>
      </c>
      <c r="O377" s="33">
        <f t="shared" si="127"/>
        <v>1.7586428845389388E-2</v>
      </c>
      <c r="P377" s="33">
        <f t="shared" si="128"/>
        <v>4.2516969896738629E-2</v>
      </c>
      <c r="Q377" s="33">
        <f t="shared" si="129"/>
        <v>2.2570268136767085E-2</v>
      </c>
      <c r="S377" s="174">
        <f t="shared" si="139"/>
        <v>-0.12017781822699128</v>
      </c>
      <c r="T377" s="174">
        <f t="shared" si="140"/>
        <v>7.8246587691728153E-2</v>
      </c>
      <c r="U377" s="174">
        <f t="shared" si="141"/>
        <v>-2.0877994907200104E-2</v>
      </c>
      <c r="V377" s="174">
        <f t="shared" si="142"/>
        <v>1.5322260219006408E-2</v>
      </c>
      <c r="W377" s="174">
        <f t="shared" si="143"/>
        <v>3.1405380544974028E-2</v>
      </c>
      <c r="X377" s="174">
        <f t="shared" si="144"/>
        <v>1.6081584678482679E-2</v>
      </c>
      <c r="Z377" s="33">
        <f t="shared" si="130"/>
        <v>0.51600804592491389</v>
      </c>
      <c r="AA377" s="60" t="str">
        <f t="shared" si="131"/>
        <v>LD</v>
      </c>
      <c r="AB377" s="33">
        <f t="shared" si="132"/>
        <v>0.30962857276593675</v>
      </c>
      <c r="AC377" s="33">
        <f t="shared" si="133"/>
        <v>0.20637947315897714</v>
      </c>
      <c r="AD377" s="60" t="str">
        <f t="shared" si="134"/>
        <v>Lab</v>
      </c>
      <c r="AF377" s="20" t="s">
        <v>3</v>
      </c>
      <c r="AG377" s="151" t="str">
        <f t="shared" si="135"/>
        <v>LD</v>
      </c>
      <c r="AH377" s="149" t="str">
        <f t="shared" si="136"/>
        <v>Hold</v>
      </c>
      <c r="AI377" s="149" t="str">
        <f t="shared" si="137"/>
        <v/>
      </c>
      <c r="AK377" s="33">
        <v>0.315116632264205</v>
      </c>
      <c r="AL377" s="33">
        <v>0.12813288546724899</v>
      </c>
      <c r="AM377" s="33">
        <v>0.536886040832114</v>
      </c>
      <c r="AN377" s="33">
        <v>2.2641686263829802E-3</v>
      </c>
      <c r="AO377" s="33">
        <v>1.11115893517646E-2</v>
      </c>
      <c r="AP377" s="86">
        <f t="shared" si="138"/>
        <v>6.4886834582844055E-3</v>
      </c>
    </row>
    <row r="378" spans="1:42" ht="19.95" customHeight="1">
      <c r="A378" s="132" t="s">
        <v>402</v>
      </c>
      <c r="B378" s="20" t="s">
        <v>401</v>
      </c>
      <c r="C378" s="20" t="s">
        <v>21</v>
      </c>
      <c r="D378" s="170">
        <f>('Eng19'!D378+'Eng19'!AD378+'Eng19'!AS378)+('Eng19'!E378+'Eng19'!AE378+'Eng19'!AT378)</f>
        <v>15324.123799451321</v>
      </c>
      <c r="E378" s="170">
        <f>('Eng19'!F378+'Eng19'!AF378+'Eng19'!AU378)+'Eng19'!G378+'Eng19'!AG378+'Eng19'!AV378</f>
        <v>21705.662789727474</v>
      </c>
      <c r="F378" s="170">
        <f>('Eng19'!H378+'Eng19'!AH378+'Eng19'!AW378)+('Eng19'!I378+'Eng19'!AI378+'Eng19'!AX378)</f>
        <v>4939.2798211285581</v>
      </c>
      <c r="G378" s="170">
        <f>('Eng19'!J378+'Eng19'!AJ378+'Eng19'!AY378)+('Eng19'!AZ378+'Eng19'!AK378+'Eng19'!K378)</f>
        <v>3155.5812385020818</v>
      </c>
      <c r="H378" s="170">
        <f>('Eng19'!L378+'Eng19'!AL378+'Eng19'!BA378)+('Eng19'!BB378+'Eng19'!AM378+'Eng19'!M378)</f>
        <v>2270.9956127697988</v>
      </c>
      <c r="I378" s="170">
        <f>('Eng19'!N378+'Eng19'!AN378+'Eng19'!BC378)+('Eng19'!BD378+'Eng19'!AO378+'Eng19'!O378)</f>
        <v>1878.3567384207684</v>
      </c>
      <c r="J378" s="188">
        <f t="shared" si="123"/>
        <v>49274</v>
      </c>
      <c r="L378" s="33">
        <f t="shared" si="124"/>
        <v>0.31099816940884284</v>
      </c>
      <c r="M378" s="33">
        <f t="shared" si="125"/>
        <v>0.44050945305287725</v>
      </c>
      <c r="N378" s="33">
        <f t="shared" si="126"/>
        <v>0.10024109715323615</v>
      </c>
      <c r="O378" s="33">
        <f t="shared" si="127"/>
        <v>6.4041507458336686E-2</v>
      </c>
      <c r="P378" s="33">
        <f t="shared" si="128"/>
        <v>4.6089126370292624E-2</v>
      </c>
      <c r="Q378" s="33">
        <f t="shared" si="129"/>
        <v>3.8120646556414506E-2</v>
      </c>
      <c r="S378" s="174">
        <f t="shared" si="139"/>
        <v>-0.19486699274564012</v>
      </c>
      <c r="T378" s="174">
        <f t="shared" si="140"/>
        <v>0.11335923184087926</v>
      </c>
      <c r="U378" s="174">
        <f t="shared" si="141"/>
        <v>-9.7154722342708555E-3</v>
      </c>
      <c r="V378" s="174">
        <f t="shared" si="142"/>
        <v>2.2457710729838883E-2</v>
      </c>
      <c r="W378" s="174">
        <f t="shared" si="143"/>
        <v>4.6089126370292624E-2</v>
      </c>
      <c r="X378" s="174">
        <f t="shared" si="144"/>
        <v>2.2676396038900204E-2</v>
      </c>
      <c r="Z378" s="33">
        <f t="shared" si="130"/>
        <v>0.44050945305287725</v>
      </c>
      <c r="AA378" s="60" t="str">
        <f t="shared" si="131"/>
        <v>Lab</v>
      </c>
      <c r="AB378" s="33">
        <f t="shared" si="132"/>
        <v>0.12951128364403441</v>
      </c>
      <c r="AC378" s="33">
        <f t="shared" si="133"/>
        <v>0.31099816940884284</v>
      </c>
      <c r="AD378" s="60" t="str">
        <f t="shared" si="134"/>
        <v>Con</v>
      </c>
      <c r="AF378" s="20" t="s">
        <v>1</v>
      </c>
      <c r="AG378" s="151" t="str">
        <f t="shared" si="135"/>
        <v>Lab</v>
      </c>
      <c r="AH378" s="149" t="str">
        <f t="shared" si="136"/>
        <v>Gain from</v>
      </c>
      <c r="AI378" s="149" t="str">
        <f t="shared" si="137"/>
        <v>Con</v>
      </c>
      <c r="AK378" s="33">
        <v>0.50586516215448296</v>
      </c>
      <c r="AL378" s="33">
        <v>0.32715022121199799</v>
      </c>
      <c r="AM378" s="33">
        <v>0.109956569387507</v>
      </c>
      <c r="AN378" s="33">
        <v>4.1583796728497803E-2</v>
      </c>
      <c r="AO378" s="33">
        <v>0</v>
      </c>
      <c r="AP378" s="86">
        <f t="shared" si="138"/>
        <v>1.5444250517514302E-2</v>
      </c>
    </row>
    <row r="379" spans="1:42" ht="19.95" customHeight="1">
      <c r="A379" s="132" t="s">
        <v>403</v>
      </c>
      <c r="B379" s="20" t="s">
        <v>401</v>
      </c>
      <c r="C379" s="20" t="s">
        <v>21</v>
      </c>
      <c r="D379" s="170">
        <f>('Eng19'!D379+'Eng19'!AD379+'Eng19'!AS379)+('Eng19'!E379+'Eng19'!AE379+'Eng19'!AT379)</f>
        <v>15011.13564542884</v>
      </c>
      <c r="E379" s="170">
        <f>('Eng19'!F379+'Eng19'!AF379+'Eng19'!AU379)+'Eng19'!G379+'Eng19'!AG379+'Eng19'!AV379</f>
        <v>19907.164471587865</v>
      </c>
      <c r="F379" s="170">
        <f>('Eng19'!H379+'Eng19'!AH379+'Eng19'!AW379)+('Eng19'!I379+'Eng19'!AI379+'Eng19'!AX379)</f>
        <v>4511.0028292283687</v>
      </c>
      <c r="G379" s="170">
        <f>('Eng19'!J379+'Eng19'!AJ379+'Eng19'!AY379)+('Eng19'!AZ379+'Eng19'!AK379+'Eng19'!K379)</f>
        <v>3173.7828704222848</v>
      </c>
      <c r="H379" s="170">
        <f>('Eng19'!L379+'Eng19'!AL379+'Eng19'!BA379)+('Eng19'!BB379+'Eng19'!AM379+'Eng19'!M379)</f>
        <v>2217.4629999948884</v>
      </c>
      <c r="I379" s="170">
        <f>('Eng19'!N379+'Eng19'!AN379+'Eng19'!BC379)+('Eng19'!BD379+'Eng19'!AO379+'Eng19'!O379)</f>
        <v>1133.4503071684292</v>
      </c>
      <c r="J379" s="188">
        <f t="shared" si="123"/>
        <v>45953.999123830676</v>
      </c>
      <c r="L379" s="33">
        <f t="shared" si="124"/>
        <v>0.32665569768974501</v>
      </c>
      <c r="M379" s="33">
        <f t="shared" si="125"/>
        <v>0.43319765093664009</v>
      </c>
      <c r="N379" s="33">
        <f t="shared" si="126"/>
        <v>9.8163444210213849E-2</v>
      </c>
      <c r="O379" s="33">
        <f t="shared" si="127"/>
        <v>6.906434545272111E-2</v>
      </c>
      <c r="P379" s="33">
        <f t="shared" si="128"/>
        <v>4.8253972282576899E-2</v>
      </c>
      <c r="Q379" s="33">
        <f t="shared" si="129"/>
        <v>2.4664889428103073E-2</v>
      </c>
      <c r="S379" s="174">
        <f t="shared" si="139"/>
        <v>-0.20467777541271903</v>
      </c>
      <c r="T379" s="174">
        <f t="shared" si="140"/>
        <v>0.11868381247403709</v>
      </c>
      <c r="U379" s="174">
        <f t="shared" si="141"/>
        <v>-9.5141039327091559E-3</v>
      </c>
      <c r="V379" s="174">
        <f t="shared" si="142"/>
        <v>2.3512568721334511E-2</v>
      </c>
      <c r="W379" s="174">
        <f t="shared" si="143"/>
        <v>4.8253972282576899E-2</v>
      </c>
      <c r="X379" s="174">
        <f t="shared" si="144"/>
        <v>2.374152586747957E-2</v>
      </c>
      <c r="Z379" s="33">
        <f t="shared" si="130"/>
        <v>0.43319765093664009</v>
      </c>
      <c r="AA379" s="60" t="str">
        <f t="shared" si="131"/>
        <v>Lab</v>
      </c>
      <c r="AB379" s="33">
        <f t="shared" si="132"/>
        <v>0.10654195324689508</v>
      </c>
      <c r="AC379" s="33">
        <f t="shared" si="133"/>
        <v>0.32665569768974501</v>
      </c>
      <c r="AD379" s="60" t="str">
        <f t="shared" si="134"/>
        <v>Con</v>
      </c>
      <c r="AF379" s="20" t="s">
        <v>1</v>
      </c>
      <c r="AG379" s="151" t="str">
        <f t="shared" si="135"/>
        <v>Lab</v>
      </c>
      <c r="AH379" s="149" t="str">
        <f t="shared" si="136"/>
        <v>Gain from</v>
      </c>
      <c r="AI379" s="149" t="str">
        <f t="shared" si="137"/>
        <v>Con</v>
      </c>
      <c r="AK379" s="33">
        <v>0.53133347310246404</v>
      </c>
      <c r="AL379" s="33">
        <v>0.314513838462603</v>
      </c>
      <c r="AM379" s="33">
        <v>0.107677548142923</v>
      </c>
      <c r="AN379" s="33">
        <v>4.5551776731386599E-2</v>
      </c>
      <c r="AO379" s="33">
        <v>0</v>
      </c>
      <c r="AP379" s="86">
        <f t="shared" si="138"/>
        <v>9.2336356062350244E-4</v>
      </c>
    </row>
    <row r="380" spans="1:42" ht="19.95" customHeight="1">
      <c r="A380" s="132" t="s">
        <v>404</v>
      </c>
      <c r="B380" s="20" t="s">
        <v>401</v>
      </c>
      <c r="C380" s="20" t="s">
        <v>21</v>
      </c>
      <c r="D380" s="170">
        <f>('Eng19'!D380+'Eng19'!AD380+'Eng19'!AS380)+('Eng19'!E380+'Eng19'!AE380+'Eng19'!AT380)</f>
        <v>17017.184748765401</v>
      </c>
      <c r="E380" s="170">
        <f>('Eng19'!F380+'Eng19'!AF380+'Eng19'!AU380)+'Eng19'!G380+'Eng19'!AG380+'Eng19'!AV380</f>
        <v>15892.706572799481</v>
      </c>
      <c r="F380" s="170">
        <f>('Eng19'!H380+'Eng19'!AH380+'Eng19'!AW380)+('Eng19'!I380+'Eng19'!AI380+'Eng19'!AX380)</f>
        <v>4619.4556333418896</v>
      </c>
      <c r="G380" s="170">
        <f>('Eng19'!J380+'Eng19'!AJ380+'Eng19'!AY380)+('Eng19'!AZ380+'Eng19'!AK380+'Eng19'!K380)</f>
        <v>2080.6208384798015</v>
      </c>
      <c r="H380" s="170">
        <f>('Eng19'!L380+'Eng19'!AL380+'Eng19'!BA380)+('Eng19'!BB380+'Eng19'!AM380+'Eng19'!M380)</f>
        <v>2503.004193981159</v>
      </c>
      <c r="I380" s="170">
        <f>('Eng19'!N380+'Eng19'!AN380+'Eng19'!BC380)+('Eng19'!BD380+'Eng19'!AO380+'Eng19'!O380)</f>
        <v>1893.604959727282</v>
      </c>
      <c r="J380" s="188">
        <f t="shared" si="123"/>
        <v>44006.576947095004</v>
      </c>
      <c r="L380" s="33">
        <f t="shared" si="124"/>
        <v>0.38669639697774205</v>
      </c>
      <c r="M380" s="33">
        <f t="shared" si="125"/>
        <v>0.36114389428438842</v>
      </c>
      <c r="N380" s="33">
        <f t="shared" si="126"/>
        <v>0.1049719372378231</v>
      </c>
      <c r="O380" s="33">
        <f t="shared" si="127"/>
        <v>4.7279770043944513E-2</v>
      </c>
      <c r="P380" s="33">
        <f t="shared" si="128"/>
        <v>5.6877957060606804E-2</v>
      </c>
      <c r="Q380" s="33">
        <f t="shared" si="129"/>
        <v>4.303004439549539E-2</v>
      </c>
      <c r="S380" s="174">
        <f t="shared" si="139"/>
        <v>-0.24229841650792794</v>
      </c>
      <c r="T380" s="174">
        <f t="shared" si="140"/>
        <v>0.13989506915941041</v>
      </c>
      <c r="U380" s="174">
        <f t="shared" si="141"/>
        <v>-1.0173990215336909E-2</v>
      </c>
      <c r="V380" s="174">
        <f t="shared" si="142"/>
        <v>2.7714751985289013E-2</v>
      </c>
      <c r="W380" s="174">
        <f t="shared" si="143"/>
        <v>5.6877957060606804E-2</v>
      </c>
      <c r="X380" s="174">
        <f t="shared" si="144"/>
        <v>2.7984628517958895E-2</v>
      </c>
      <c r="Z380" s="33">
        <f t="shared" si="130"/>
        <v>0.38669639697774205</v>
      </c>
      <c r="AA380" s="60" t="str">
        <f t="shared" si="131"/>
        <v>Con</v>
      </c>
      <c r="AB380" s="33">
        <f t="shared" si="132"/>
        <v>2.5552502693353629E-2</v>
      </c>
      <c r="AC380" s="33">
        <f t="shared" si="133"/>
        <v>0.36114389428438842</v>
      </c>
      <c r="AD380" s="60" t="str">
        <f t="shared" si="134"/>
        <v>Lab</v>
      </c>
      <c r="AF380" s="20" t="s">
        <v>1</v>
      </c>
      <c r="AG380" s="151" t="str">
        <f t="shared" si="135"/>
        <v>Con</v>
      </c>
      <c r="AH380" s="149" t="str">
        <f t="shared" si="136"/>
        <v>Hold</v>
      </c>
      <c r="AI380" s="149" t="str">
        <f t="shared" si="137"/>
        <v/>
      </c>
      <c r="AK380" s="33">
        <v>0.62899481348566999</v>
      </c>
      <c r="AL380" s="33">
        <v>0.22124882512497801</v>
      </c>
      <c r="AM380" s="33">
        <v>0.11514592745316</v>
      </c>
      <c r="AN380" s="33">
        <v>1.9565018058655501E-2</v>
      </c>
      <c r="AO380" s="33">
        <v>0</v>
      </c>
      <c r="AP380" s="86">
        <f t="shared" si="138"/>
        <v>1.5045415877536494E-2</v>
      </c>
    </row>
    <row r="381" spans="1:42" ht="19.95" customHeight="1">
      <c r="A381" s="132" t="s">
        <v>405</v>
      </c>
      <c r="B381" s="20" t="s">
        <v>401</v>
      </c>
      <c r="C381" s="20" t="s">
        <v>21</v>
      </c>
      <c r="D381" s="170">
        <f>('Eng19'!D381+'Eng19'!AD381+'Eng19'!AS381)+('Eng19'!E381+'Eng19'!AE381+'Eng19'!AT381)</f>
        <v>4317.0210441329982</v>
      </c>
      <c r="E381" s="170">
        <f>('Eng19'!F381+'Eng19'!AF381+'Eng19'!AU381)+'Eng19'!G381+'Eng19'!AG381+'Eng19'!AV381</f>
        <v>28907.125457269707</v>
      </c>
      <c r="F381" s="170">
        <f>('Eng19'!H381+'Eng19'!AH381+'Eng19'!AW381)+('Eng19'!I381+'Eng19'!AI381+'Eng19'!AX381)</f>
        <v>0</v>
      </c>
      <c r="G381" s="170">
        <f>('Eng19'!J381+'Eng19'!AJ381+'Eng19'!AY381)+('Eng19'!AZ381+'Eng19'!AK381+'Eng19'!K381)</f>
        <v>15245.396624278477</v>
      </c>
      <c r="H381" s="170">
        <f>('Eng19'!L381+'Eng19'!AL381+'Eng19'!BA381)+('Eng19'!BB381+'Eng19'!AM381+'Eng19'!M381)</f>
        <v>1110.1477750558656</v>
      </c>
      <c r="I381" s="170">
        <f>('Eng19'!N381+'Eng19'!AN381+'Eng19'!BC381)+('Eng19'!BD381+'Eng19'!AO381+'Eng19'!O381)</f>
        <v>328.67035624943099</v>
      </c>
      <c r="J381" s="188">
        <f t="shared" si="123"/>
        <v>49908.361256986478</v>
      </c>
      <c r="L381" s="33">
        <f t="shared" si="124"/>
        <v>8.6498953990974306E-2</v>
      </c>
      <c r="M381" s="33">
        <f t="shared" si="125"/>
        <v>0.57920405978513489</v>
      </c>
      <c r="N381" s="33">
        <f t="shared" si="126"/>
        <v>0</v>
      </c>
      <c r="O381" s="33">
        <f t="shared" si="127"/>
        <v>0.30546778616467463</v>
      </c>
      <c r="P381" s="33">
        <f t="shared" si="128"/>
        <v>2.2243723237866487E-2</v>
      </c>
      <c r="Q381" s="33">
        <f t="shared" si="129"/>
        <v>6.5854768213496834E-3</v>
      </c>
      <c r="S381" s="174">
        <f t="shared" si="139"/>
        <v>-5.1416536849837699E-2</v>
      </c>
      <c r="T381" s="174">
        <f t="shared" si="140"/>
        <v>2.8418053626221851E-2</v>
      </c>
      <c r="U381" s="174">
        <f t="shared" si="141"/>
        <v>0</v>
      </c>
      <c r="V381" s="174">
        <f t="shared" si="142"/>
        <v>4.2594640025886421E-3</v>
      </c>
      <c r="W381" s="174">
        <f t="shared" si="143"/>
        <v>1.2153542399676887E-2</v>
      </c>
      <c r="X381" s="174">
        <f t="shared" si="144"/>
        <v>6.5854768213502385E-3</v>
      </c>
      <c r="Z381" s="33">
        <f t="shared" si="130"/>
        <v>0.57920405978513489</v>
      </c>
      <c r="AA381" s="60" t="str">
        <f t="shared" si="131"/>
        <v>Lab</v>
      </c>
      <c r="AB381" s="33">
        <f t="shared" si="132"/>
        <v>0.27373627362046027</v>
      </c>
      <c r="AC381" s="33">
        <f t="shared" si="133"/>
        <v>0.30546778616467463</v>
      </c>
      <c r="AD381" s="60" t="str">
        <f t="shared" si="134"/>
        <v>Grn</v>
      </c>
      <c r="AF381" s="20" t="s">
        <v>2</v>
      </c>
      <c r="AG381" s="151" t="str">
        <f t="shared" si="135"/>
        <v>Lab</v>
      </c>
      <c r="AH381" s="149" t="str">
        <f t="shared" si="136"/>
        <v>Hold</v>
      </c>
      <c r="AI381" s="149" t="str">
        <f t="shared" si="137"/>
        <v/>
      </c>
      <c r="AK381" s="33">
        <v>0.13791549084081201</v>
      </c>
      <c r="AL381" s="33">
        <v>0.55078600615891304</v>
      </c>
      <c r="AM381" s="33">
        <v>0</v>
      </c>
      <c r="AN381" s="33">
        <v>0.30120832216208598</v>
      </c>
      <c r="AO381" s="33">
        <v>1.00901808381896E-2</v>
      </c>
      <c r="AP381" s="86">
        <f t="shared" si="138"/>
        <v>-5.5511151231257827E-16</v>
      </c>
    </row>
    <row r="382" spans="1:42" ht="19.95" customHeight="1">
      <c r="A382" s="132" t="s">
        <v>406</v>
      </c>
      <c r="B382" s="20" t="s">
        <v>401</v>
      </c>
      <c r="C382" s="20" t="s">
        <v>21</v>
      </c>
      <c r="D382" s="170">
        <f>('Eng19'!D382+'Eng19'!AD382+'Eng19'!AS382)+('Eng19'!E382+'Eng19'!AE382+'Eng19'!AT382)</f>
        <v>9615.8401159314562</v>
      </c>
      <c r="E382" s="170">
        <f>('Eng19'!F382+'Eng19'!AF382+'Eng19'!AU382)+'Eng19'!G382+'Eng19'!AG382+'Eng19'!AV382</f>
        <v>37071.563662167624</v>
      </c>
      <c r="F382" s="170">
        <f>('Eng19'!H382+'Eng19'!AH382+'Eng19'!AW382)+('Eng19'!I382+'Eng19'!AI382+'Eng19'!AX382)</f>
        <v>2432.4718604311893</v>
      </c>
      <c r="G382" s="170">
        <f>('Eng19'!J382+'Eng19'!AJ382+'Eng19'!AY382)+('Eng19'!AZ382+'Eng19'!AK382+'Eng19'!K382)</f>
        <v>4131.9353283638338</v>
      </c>
      <c r="H382" s="170">
        <f>('Eng19'!L382+'Eng19'!AL382+'Eng19'!BA382)+('Eng19'!BB382+'Eng19'!AM382+'Eng19'!M382)</f>
        <v>3162.6660730241397</v>
      </c>
      <c r="I382" s="170">
        <f>('Eng19'!N382+'Eng19'!AN382+'Eng19'!BC382)+('Eng19'!BD382+'Eng19'!AO382+'Eng19'!O382)</f>
        <v>794.89915952635795</v>
      </c>
      <c r="J382" s="188">
        <f t="shared" si="123"/>
        <v>57209.376199444603</v>
      </c>
      <c r="L382" s="33">
        <f t="shared" si="124"/>
        <v>0.16808154108180623</v>
      </c>
      <c r="M382" s="33">
        <f t="shared" si="125"/>
        <v>0.64799804026752383</v>
      </c>
      <c r="N382" s="33">
        <f t="shared" si="126"/>
        <v>4.2518762168478323E-2</v>
      </c>
      <c r="O382" s="33">
        <f t="shared" si="127"/>
        <v>7.2224792557761666E-2</v>
      </c>
      <c r="P382" s="33">
        <f t="shared" si="128"/>
        <v>5.5282303061623725E-2</v>
      </c>
      <c r="Q382" s="33">
        <f t="shared" si="129"/>
        <v>1.3894560862806172E-2</v>
      </c>
      <c r="S382" s="174">
        <f t="shared" si="139"/>
        <v>-9.9036993310318788E-2</v>
      </c>
      <c r="T382" s="174">
        <f t="shared" si="140"/>
        <v>5.4991064615217855E-2</v>
      </c>
      <c r="U382" s="174">
        <f t="shared" si="141"/>
        <v>-4.9337441741681767E-3</v>
      </c>
      <c r="V382" s="174">
        <f t="shared" si="142"/>
        <v>1.0964137841453468E-2</v>
      </c>
      <c r="W382" s="174">
        <f t="shared" si="143"/>
        <v>2.4120974165009426E-2</v>
      </c>
      <c r="X382" s="174">
        <f t="shared" si="144"/>
        <v>1.3894560862806172E-2</v>
      </c>
      <c r="Z382" s="33">
        <f t="shared" si="130"/>
        <v>0.64799804026752383</v>
      </c>
      <c r="AA382" s="60" t="str">
        <f t="shared" si="131"/>
        <v>Lab</v>
      </c>
      <c r="AB382" s="33">
        <f t="shared" si="132"/>
        <v>0.4799164991857176</v>
      </c>
      <c r="AC382" s="33">
        <f t="shared" si="133"/>
        <v>0.16808154108180623</v>
      </c>
      <c r="AD382" s="60" t="str">
        <f t="shared" si="134"/>
        <v>Con</v>
      </c>
      <c r="AF382" s="20" t="s">
        <v>2</v>
      </c>
      <c r="AG382" s="151" t="str">
        <f t="shared" si="135"/>
        <v>Lab</v>
      </c>
      <c r="AH382" s="149" t="str">
        <f t="shared" si="136"/>
        <v>Hold</v>
      </c>
      <c r="AI382" s="149" t="str">
        <f t="shared" si="137"/>
        <v/>
      </c>
      <c r="AK382" s="33">
        <v>0.26711853439212502</v>
      </c>
      <c r="AL382" s="33">
        <v>0.59300697565230598</v>
      </c>
      <c r="AM382" s="33">
        <v>4.74525063426465E-2</v>
      </c>
      <c r="AN382" s="33">
        <v>6.1260654716308198E-2</v>
      </c>
      <c r="AO382" s="33">
        <v>3.1161328896614299E-2</v>
      </c>
      <c r="AP382" s="86">
        <f t="shared" si="138"/>
        <v>0</v>
      </c>
    </row>
    <row r="383" spans="1:42" ht="19.95" customHeight="1">
      <c r="A383" s="132" t="s">
        <v>407</v>
      </c>
      <c r="B383" s="20" t="s">
        <v>401</v>
      </c>
      <c r="C383" s="20" t="s">
        <v>21</v>
      </c>
      <c r="D383" s="170">
        <f>('Eng19'!D383+'Eng19'!AD383+'Eng19'!AS383)+('Eng19'!E383+'Eng19'!AE383+'Eng19'!AT383)</f>
        <v>11220.247556609658</v>
      </c>
      <c r="E383" s="170">
        <f>('Eng19'!F383+'Eng19'!AF383+'Eng19'!AU383)+'Eng19'!G383+'Eng19'!AG383+'Eng19'!AV383</f>
        <v>31405.857391287507</v>
      </c>
      <c r="F383" s="170">
        <f>('Eng19'!H383+'Eng19'!AH383+'Eng19'!AW383)+('Eng19'!I383+'Eng19'!AI383+'Eng19'!AX383)</f>
        <v>2613.9824275024889</v>
      </c>
      <c r="G383" s="170">
        <f>('Eng19'!J383+'Eng19'!AJ383+'Eng19'!AY383)+('Eng19'!AZ383+'Eng19'!AK383+'Eng19'!K383)</f>
        <v>2383.4313727966696</v>
      </c>
      <c r="H383" s="170">
        <f>('Eng19'!L383+'Eng19'!AL383+'Eng19'!BA383)+('Eng19'!BB383+'Eng19'!AM383+'Eng19'!M383)</f>
        <v>2304.4313515399658</v>
      </c>
      <c r="I383" s="170">
        <f>('Eng19'!N383+'Eng19'!AN383+'Eng19'!BC383)+('Eng19'!BD383+'Eng19'!AO383+'Eng19'!O383)</f>
        <v>1010.9061033103526</v>
      </c>
      <c r="J383" s="188">
        <f t="shared" si="123"/>
        <v>50938.856203046642</v>
      </c>
      <c r="L383" s="33">
        <f t="shared" si="124"/>
        <v>0.22026893403112136</v>
      </c>
      <c r="M383" s="33">
        <f t="shared" si="125"/>
        <v>0.61654029423238466</v>
      </c>
      <c r="N383" s="33">
        <f t="shared" si="126"/>
        <v>5.1316080146812312E-2</v>
      </c>
      <c r="O383" s="33">
        <f t="shared" si="127"/>
        <v>4.6790044976591311E-2</v>
      </c>
      <c r="P383" s="33">
        <f t="shared" si="128"/>
        <v>4.5239165605806014E-2</v>
      </c>
      <c r="Q383" s="33">
        <f t="shared" si="129"/>
        <v>1.9845481007284387E-2</v>
      </c>
      <c r="S383" s="174">
        <f t="shared" si="139"/>
        <v>-0.13599570974205466</v>
      </c>
      <c r="T383" s="174">
        <f t="shared" si="140"/>
        <v>7.7220045697694695E-2</v>
      </c>
      <c r="U383" s="174">
        <f t="shared" si="141"/>
        <v>-5.3866594031767856E-3</v>
      </c>
      <c r="V383" s="174">
        <f t="shared" si="142"/>
        <v>1.5468440565344507E-2</v>
      </c>
      <c r="W383" s="174">
        <f t="shared" si="143"/>
        <v>3.2117974128589716E-2</v>
      </c>
      <c r="X383" s="174">
        <f t="shared" si="144"/>
        <v>1.6575908753602535E-2</v>
      </c>
      <c r="Z383" s="33">
        <f t="shared" si="130"/>
        <v>0.61654029423238466</v>
      </c>
      <c r="AA383" s="60" t="str">
        <f t="shared" si="131"/>
        <v>Lab</v>
      </c>
      <c r="AB383" s="33">
        <f t="shared" si="132"/>
        <v>0.3962713602012633</v>
      </c>
      <c r="AC383" s="33">
        <f t="shared" si="133"/>
        <v>0.22026893403112136</v>
      </c>
      <c r="AD383" s="60" t="str">
        <f t="shared" si="134"/>
        <v>Con</v>
      </c>
      <c r="AF383" s="20" t="s">
        <v>2</v>
      </c>
      <c r="AG383" s="151" t="str">
        <f t="shared" si="135"/>
        <v>Lab</v>
      </c>
      <c r="AH383" s="149" t="str">
        <f t="shared" si="136"/>
        <v>Hold</v>
      </c>
      <c r="AI383" s="149" t="str">
        <f t="shared" si="137"/>
        <v/>
      </c>
      <c r="AK383" s="33">
        <v>0.35626464377317602</v>
      </c>
      <c r="AL383" s="33">
        <v>0.53932024853468996</v>
      </c>
      <c r="AM383" s="33">
        <v>5.6702739549989098E-2</v>
      </c>
      <c r="AN383" s="33">
        <v>3.1321604411246803E-2</v>
      </c>
      <c r="AO383" s="33">
        <v>1.31211914772163E-2</v>
      </c>
      <c r="AP383" s="86">
        <f t="shared" si="138"/>
        <v>3.2695722536818517E-3</v>
      </c>
    </row>
    <row r="384" spans="1:42" ht="19.95" customHeight="1">
      <c r="A384" s="132" t="s">
        <v>408</v>
      </c>
      <c r="B384" s="20" t="s">
        <v>401</v>
      </c>
      <c r="C384" s="20" t="s">
        <v>21</v>
      </c>
      <c r="D384" s="170">
        <f>('Eng19'!D384+'Eng19'!AD384+'Eng19'!AS384)+('Eng19'!E384+'Eng19'!AE384+'Eng19'!AT384)</f>
        <v>13015.281345024936</v>
      </c>
      <c r="E384" s="170">
        <f>('Eng19'!F384+'Eng19'!AF384+'Eng19'!AU384)+'Eng19'!G384+'Eng19'!AG384+'Eng19'!AV384</f>
        <v>31432.582264247067</v>
      </c>
      <c r="F384" s="170">
        <f>('Eng19'!H384+'Eng19'!AH384+'Eng19'!AW384)+('Eng19'!I384+'Eng19'!AI384+'Eng19'!AX384)</f>
        <v>4295.7696115362269</v>
      </c>
      <c r="G384" s="170">
        <f>('Eng19'!J384+'Eng19'!AJ384+'Eng19'!AY384)+('Eng19'!AZ384+'Eng19'!AK384+'Eng19'!K384)</f>
        <v>4682.375459186831</v>
      </c>
      <c r="H384" s="170">
        <f>('Eng19'!L384+'Eng19'!AL384+'Eng19'!BA384)+('Eng19'!BB384+'Eng19'!AM384+'Eng19'!M384)</f>
        <v>1993.3474528964719</v>
      </c>
      <c r="I384" s="170">
        <f>('Eng19'!N384+'Eng19'!AN384+'Eng19'!BC384)+('Eng19'!BD384+'Eng19'!AO384+'Eng19'!O384)</f>
        <v>953.67884526713613</v>
      </c>
      <c r="J384" s="188">
        <f t="shared" si="123"/>
        <v>56373.034978158677</v>
      </c>
      <c r="L384" s="33">
        <f t="shared" si="124"/>
        <v>0.23087778314698884</v>
      </c>
      <c r="M384" s="33">
        <f t="shared" si="125"/>
        <v>0.55758187006297233</v>
      </c>
      <c r="N384" s="33">
        <f t="shared" si="126"/>
        <v>7.6202560554005858E-2</v>
      </c>
      <c r="O384" s="33">
        <f t="shared" si="127"/>
        <v>8.3060552993128423E-2</v>
      </c>
      <c r="P384" s="33">
        <f t="shared" si="128"/>
        <v>3.5359945648992995E-2</v>
      </c>
      <c r="Q384" s="33">
        <f t="shared" si="129"/>
        <v>1.6917287593911381E-2</v>
      </c>
      <c r="S384" s="174">
        <f t="shared" si="139"/>
        <v>-0.14450495376727515</v>
      </c>
      <c r="T384" s="174">
        <f t="shared" si="140"/>
        <v>8.4121178549177333E-2</v>
      </c>
      <c r="U384" s="174">
        <f t="shared" si="141"/>
        <v>-7.4373400713436399E-3</v>
      </c>
      <c r="V384" s="174">
        <f t="shared" si="142"/>
        <v>1.6650024830220628E-2</v>
      </c>
      <c r="W384" s="174">
        <f t="shared" si="143"/>
        <v>3.4253802865308852E-2</v>
      </c>
      <c r="X384" s="174">
        <f t="shared" si="144"/>
        <v>1.6917287593911881E-2</v>
      </c>
      <c r="Z384" s="33">
        <f t="shared" si="130"/>
        <v>0.55758187006297233</v>
      </c>
      <c r="AA384" s="60" t="str">
        <f t="shared" si="131"/>
        <v>Lab</v>
      </c>
      <c r="AB384" s="33">
        <f t="shared" si="132"/>
        <v>0.32670408691598352</v>
      </c>
      <c r="AC384" s="33">
        <f t="shared" si="133"/>
        <v>0.23087778314698884</v>
      </c>
      <c r="AD384" s="60" t="str">
        <f t="shared" si="134"/>
        <v>Con</v>
      </c>
      <c r="AF384" s="20" t="s">
        <v>2</v>
      </c>
      <c r="AG384" s="151" t="str">
        <f t="shared" si="135"/>
        <v>Lab</v>
      </c>
      <c r="AH384" s="149" t="str">
        <f t="shared" si="136"/>
        <v>Hold</v>
      </c>
      <c r="AI384" s="149" t="str">
        <f t="shared" si="137"/>
        <v/>
      </c>
      <c r="AK384" s="33">
        <v>0.37538273691426399</v>
      </c>
      <c r="AL384" s="33">
        <v>0.473460691513795</v>
      </c>
      <c r="AM384" s="33">
        <v>8.3639900625349498E-2</v>
      </c>
      <c r="AN384" s="33">
        <v>6.6410528162907795E-2</v>
      </c>
      <c r="AO384" s="33">
        <v>1.10614278368414E-3</v>
      </c>
      <c r="AP384" s="86">
        <f t="shared" si="138"/>
        <v>-4.9960036108132044E-16</v>
      </c>
    </row>
    <row r="385" spans="1:42" ht="19.95" customHeight="1">
      <c r="A385" s="132" t="s">
        <v>409</v>
      </c>
      <c r="B385" s="20" t="s">
        <v>401</v>
      </c>
      <c r="C385" s="20" t="s">
        <v>21</v>
      </c>
      <c r="D385" s="170">
        <f>('Eng19'!D385+'Eng19'!AD385+'Eng19'!AS385)+('Eng19'!E385+'Eng19'!AE385+'Eng19'!AT385)</f>
        <v>10217.261083312851</v>
      </c>
      <c r="E385" s="170">
        <f>('Eng19'!F385+'Eng19'!AF385+'Eng19'!AU385)+'Eng19'!G385+'Eng19'!AG385+'Eng19'!AV385</f>
        <v>28641.098646414233</v>
      </c>
      <c r="F385" s="170">
        <f>('Eng19'!H385+'Eng19'!AH385+'Eng19'!AW385)+('Eng19'!I385+'Eng19'!AI385+'Eng19'!AX385)</f>
        <v>3283.3284760336687</v>
      </c>
      <c r="G385" s="170">
        <f>('Eng19'!J385+'Eng19'!AJ385+'Eng19'!AY385)+('Eng19'!AZ385+'Eng19'!AK385+'Eng19'!K385)</f>
        <v>3159.062283599088</v>
      </c>
      <c r="H385" s="170">
        <f>('Eng19'!L385+'Eng19'!AL385+'Eng19'!BA385)+('Eng19'!BB385+'Eng19'!AM385+'Eng19'!M385)</f>
        <v>3610.1838333440655</v>
      </c>
      <c r="I385" s="170">
        <f>('Eng19'!N385+'Eng19'!AN385+'Eng19'!BC385)+('Eng19'!BD385+'Eng19'!AO385+'Eng19'!O385)</f>
        <v>865.62677518748887</v>
      </c>
      <c r="J385" s="188">
        <f t="shared" si="123"/>
        <v>49776.561097891397</v>
      </c>
      <c r="L385" s="33">
        <f t="shared" si="124"/>
        <v>0.20526249419318901</v>
      </c>
      <c r="M385" s="33">
        <f t="shared" si="125"/>
        <v>0.57539327777361282</v>
      </c>
      <c r="N385" s="33">
        <f t="shared" si="126"/>
        <v>6.5961336091029291E-2</v>
      </c>
      <c r="O385" s="33">
        <f t="shared" si="127"/>
        <v>6.3464856027045033E-2</v>
      </c>
      <c r="P385" s="33">
        <f t="shared" si="128"/>
        <v>7.2527787249991399E-2</v>
      </c>
      <c r="Q385" s="33">
        <f t="shared" si="129"/>
        <v>1.7390248665132432E-2</v>
      </c>
      <c r="S385" s="174">
        <f t="shared" si="139"/>
        <v>-0.121380783951378</v>
      </c>
      <c r="T385" s="174">
        <f t="shared" si="140"/>
        <v>6.9082463138244843E-2</v>
      </c>
      <c r="U385" s="174">
        <f t="shared" si="141"/>
        <v>-8.1381838764917058E-3</v>
      </c>
      <c r="V385" s="174">
        <f t="shared" si="142"/>
        <v>1.3646961888959731E-2</v>
      </c>
      <c r="W385" s="174">
        <f t="shared" si="143"/>
        <v>2.93992941355323E-2</v>
      </c>
      <c r="X385" s="174">
        <f t="shared" si="144"/>
        <v>1.7390248665132432E-2</v>
      </c>
      <c r="Z385" s="33">
        <f t="shared" si="130"/>
        <v>0.57539327777361282</v>
      </c>
      <c r="AA385" s="60" t="str">
        <f t="shared" si="131"/>
        <v>Lab</v>
      </c>
      <c r="AB385" s="33">
        <f t="shared" si="132"/>
        <v>0.37013078358042384</v>
      </c>
      <c r="AC385" s="33">
        <f t="shared" si="133"/>
        <v>0.20526249419318901</v>
      </c>
      <c r="AD385" s="60" t="str">
        <f t="shared" si="134"/>
        <v>Con</v>
      </c>
      <c r="AF385" s="20" t="s">
        <v>2</v>
      </c>
      <c r="AG385" s="151" t="str">
        <f t="shared" si="135"/>
        <v>Lab</v>
      </c>
      <c r="AH385" s="149" t="str">
        <f t="shared" si="136"/>
        <v>Hold</v>
      </c>
      <c r="AI385" s="149" t="str">
        <f t="shared" si="137"/>
        <v/>
      </c>
      <c r="AK385" s="33">
        <v>0.32664327814456701</v>
      </c>
      <c r="AL385" s="33">
        <v>0.50631081463536798</v>
      </c>
      <c r="AM385" s="33">
        <v>7.4099519967520996E-2</v>
      </c>
      <c r="AN385" s="33">
        <v>4.9817894138085302E-2</v>
      </c>
      <c r="AO385" s="33">
        <v>4.3128493114459099E-2</v>
      </c>
      <c r="AP385" s="86">
        <f t="shared" si="138"/>
        <v>0</v>
      </c>
    </row>
    <row r="386" spans="1:42" ht="19.95" customHeight="1">
      <c r="A386" s="132" t="s">
        <v>410</v>
      </c>
      <c r="B386" s="20" t="s">
        <v>401</v>
      </c>
      <c r="C386" s="20" t="s">
        <v>21</v>
      </c>
      <c r="D386" s="170">
        <f>('Eng19'!D386+'Eng19'!AD386+'Eng19'!AS386)+('Eng19'!E386+'Eng19'!AE386+'Eng19'!AT386)</f>
        <v>16665.91426494973</v>
      </c>
      <c r="E386" s="170">
        <f>('Eng19'!F386+'Eng19'!AF386+'Eng19'!AU386)+'Eng19'!G386+'Eng19'!AG386+'Eng19'!AV386</f>
        <v>26045.752445717662</v>
      </c>
      <c r="F386" s="170">
        <f>('Eng19'!H386+'Eng19'!AH386+'Eng19'!AW386)+('Eng19'!I386+'Eng19'!AI386+'Eng19'!AX386)</f>
        <v>3607.8570285389587</v>
      </c>
      <c r="G386" s="170">
        <f>('Eng19'!J386+'Eng19'!AJ386+'Eng19'!AY386)+('Eng19'!AZ386+'Eng19'!AK386+'Eng19'!K386)</f>
        <v>2616.7098031129572</v>
      </c>
      <c r="H386" s="170">
        <f>('Eng19'!L386+'Eng19'!AL386+'Eng19'!BA386)+('Eng19'!BB386+'Eng19'!AM386+'Eng19'!M386)</f>
        <v>2431.3309815131688</v>
      </c>
      <c r="I386" s="170">
        <f>('Eng19'!N386+'Eng19'!AN386+'Eng19'!BC386)+('Eng19'!BD386+'Eng19'!AO386+'Eng19'!O386)</f>
        <v>1878.159182368544</v>
      </c>
      <c r="J386" s="188">
        <f t="shared" si="123"/>
        <v>53245.723706201024</v>
      </c>
      <c r="L386" s="33">
        <f t="shared" si="124"/>
        <v>0.31300005155172317</v>
      </c>
      <c r="M386" s="33">
        <f t="shared" si="125"/>
        <v>0.48916139424515626</v>
      </c>
      <c r="N386" s="33">
        <f t="shared" si="126"/>
        <v>6.7758625057786306E-2</v>
      </c>
      <c r="O386" s="33">
        <f t="shared" si="127"/>
        <v>4.914403675967341E-2</v>
      </c>
      <c r="P386" s="33">
        <f t="shared" si="128"/>
        <v>4.5662464744187801E-2</v>
      </c>
      <c r="Q386" s="33">
        <f t="shared" si="129"/>
        <v>3.5273427641472975E-2</v>
      </c>
      <c r="S386" s="174">
        <f t="shared" si="139"/>
        <v>-0.19612134338621079</v>
      </c>
      <c r="T386" s="174">
        <f t="shared" si="140"/>
        <v>0.11230982956315627</v>
      </c>
      <c r="U386" s="174">
        <f t="shared" si="141"/>
        <v>-6.567236982401789E-3</v>
      </c>
      <c r="V386" s="174">
        <f t="shared" si="142"/>
        <v>2.2249812595654308E-2</v>
      </c>
      <c r="W386" s="174">
        <f t="shared" si="143"/>
        <v>4.5662464744187801E-2</v>
      </c>
      <c r="X386" s="174">
        <f t="shared" si="144"/>
        <v>2.246647346561411E-2</v>
      </c>
      <c r="Z386" s="33">
        <f t="shared" si="130"/>
        <v>0.48916139424515626</v>
      </c>
      <c r="AA386" s="60" t="str">
        <f t="shared" si="131"/>
        <v>Lab</v>
      </c>
      <c r="AB386" s="33">
        <f t="shared" si="132"/>
        <v>0.17616134269343309</v>
      </c>
      <c r="AC386" s="33">
        <f t="shared" si="133"/>
        <v>0.31300005155172317</v>
      </c>
      <c r="AD386" s="60" t="str">
        <f t="shared" si="134"/>
        <v>Con</v>
      </c>
      <c r="AF386" s="20" t="s">
        <v>1</v>
      </c>
      <c r="AG386" s="151" t="str">
        <f t="shared" si="135"/>
        <v>Lab</v>
      </c>
      <c r="AH386" s="149" t="str">
        <f t="shared" si="136"/>
        <v>Gain from</v>
      </c>
      <c r="AI386" s="149" t="str">
        <f t="shared" si="137"/>
        <v>Con</v>
      </c>
      <c r="AK386" s="33">
        <v>0.50912139493793396</v>
      </c>
      <c r="AL386" s="33">
        <v>0.37685156468199998</v>
      </c>
      <c r="AM386" s="33">
        <v>7.4325862040188095E-2</v>
      </c>
      <c r="AN386" s="33">
        <v>2.6894224164019102E-2</v>
      </c>
      <c r="AO386" s="33">
        <v>0</v>
      </c>
      <c r="AP386" s="86">
        <f t="shared" si="138"/>
        <v>1.2806954175858865E-2</v>
      </c>
    </row>
    <row r="387" spans="1:42" ht="19.95" customHeight="1">
      <c r="A387" s="132" t="s">
        <v>411</v>
      </c>
      <c r="B387" s="20" t="s">
        <v>401</v>
      </c>
      <c r="C387" s="20" t="s">
        <v>21</v>
      </c>
      <c r="D387" s="170">
        <f>('Eng19'!D387+'Eng19'!AD387+'Eng19'!AS387)+('Eng19'!E387+'Eng19'!AE387+'Eng19'!AT387)</f>
        <v>19214.326919179861</v>
      </c>
      <c r="E387" s="170">
        <f>('Eng19'!F387+'Eng19'!AF387+'Eng19'!AU387)+'Eng19'!G387+'Eng19'!AG387+'Eng19'!AV387</f>
        <v>21192.505791766056</v>
      </c>
      <c r="F387" s="170">
        <f>('Eng19'!H387+'Eng19'!AH387+'Eng19'!AW387)+('Eng19'!I387+'Eng19'!AI387+'Eng19'!AX387)</f>
        <v>7803.682515811206</v>
      </c>
      <c r="G387" s="170">
        <f>('Eng19'!J387+'Eng19'!AJ387+'Eng19'!AY387)+('Eng19'!AZ387+'Eng19'!AK387+'Eng19'!K387)</f>
        <v>4173.4093461864895</v>
      </c>
      <c r="H387" s="170">
        <f>('Eng19'!L387+'Eng19'!AL387+'Eng19'!BA387)+('Eng19'!BB387+'Eng19'!AM387+'Eng19'!M387)</f>
        <v>2882.6787652412313</v>
      </c>
      <c r="I387" s="170">
        <f>('Eng19'!N387+'Eng19'!AN387+'Eng19'!BC387)+('Eng19'!BD387+'Eng19'!AO387+'Eng19'!O387)</f>
        <v>1418.5355350685311</v>
      </c>
      <c r="J387" s="188">
        <f t="shared" ref="J387:J450" si="145">SUM(D387:I387)</f>
        <v>56685.138873253374</v>
      </c>
      <c r="L387" s="33">
        <f t="shared" ref="L387:L450" si="146">D387/J387</f>
        <v>0.33896586126643596</v>
      </c>
      <c r="M387" s="33">
        <f t="shared" ref="M387:M450" si="147">E387/J387</f>
        <v>0.37386352425019187</v>
      </c>
      <c r="N387" s="33">
        <f t="shared" ref="N387:N450" si="148">F387/J387</f>
        <v>0.13766716763736003</v>
      </c>
      <c r="O387" s="33">
        <f t="shared" ref="O387:O450" si="149">G387/J387</f>
        <v>7.3624400136306167E-2</v>
      </c>
      <c r="P387" s="33">
        <f t="shared" ref="P387:P450" si="150">H387/J387</f>
        <v>5.0854224273611338E-2</v>
      </c>
      <c r="Q387" s="33">
        <f t="shared" ref="Q387:Q450" si="151">I387/J387</f>
        <v>2.5024822436094635E-2</v>
      </c>
      <c r="S387" s="174">
        <f t="shared" si="139"/>
        <v>-0.21239114736264503</v>
      </c>
      <c r="T387" s="174">
        <f t="shared" si="140"/>
        <v>0.12507930294022987</v>
      </c>
      <c r="U387" s="174">
        <f t="shared" si="141"/>
        <v>-1.3342846225104954E-2</v>
      </c>
      <c r="V387" s="174">
        <f t="shared" si="142"/>
        <v>2.4779585730296171E-2</v>
      </c>
      <c r="W387" s="174">
        <f t="shared" si="143"/>
        <v>5.0854224273611338E-2</v>
      </c>
      <c r="X387" s="174">
        <f t="shared" si="144"/>
        <v>2.5020880643612547E-2</v>
      </c>
      <c r="Z387" s="33">
        <f t="shared" ref="Z387:Z450" si="152">LARGE(L387:Q387,1)</f>
        <v>0.37386352425019187</v>
      </c>
      <c r="AA387" s="60" t="str">
        <f t="shared" ref="AA387:AA450" si="153">IF(L387=Z387,"Con",IF(M387=Z387,"Lab",IF(N387=Z387,"LD",IF(O387=Z387,"Grn",IF(P387=Z387,"Ref",IF(Q387=Z387,"Oth","OTH "))))))</f>
        <v>Lab</v>
      </c>
      <c r="AB387" s="33">
        <f t="shared" ref="AB387:AB450" si="154">Z387-AC387</f>
        <v>3.4897662983755906E-2</v>
      </c>
      <c r="AC387" s="33">
        <f t="shared" ref="AC387:AC450" si="155">LARGE(L387:Q387,2)</f>
        <v>0.33896586126643596</v>
      </c>
      <c r="AD387" s="60" t="str">
        <f t="shared" ref="AD387:AD450" si="156">IF(L387=AC387,"Con",IF(M387=AC387,"Lab",IF(N387=AC387,"LD",IF(O387=AC387,"Grn",IF(P387=AC387,"Ref",IF(Q387=AC387,"Oth","OTH "))))))</f>
        <v>Con</v>
      </c>
      <c r="AF387" s="20" t="s">
        <v>1</v>
      </c>
      <c r="AG387" s="151" t="str">
        <f t="shared" ref="AG387:AG450" si="157">AA387</f>
        <v>Lab</v>
      </c>
      <c r="AH387" s="149" t="str">
        <f t="shared" ref="AH387:AH450" si="158">IF(AG387=AF387,"Hold","Gain from")</f>
        <v>Gain from</v>
      </c>
      <c r="AI387" s="149" t="str">
        <f t="shared" ref="AI387:AI450" si="159">IF(AH387="Hold","",(AF387))</f>
        <v>Con</v>
      </c>
      <c r="AK387" s="33">
        <v>0.55135700862908099</v>
      </c>
      <c r="AL387" s="33">
        <v>0.248784221309962</v>
      </c>
      <c r="AM387" s="33">
        <v>0.15101001386246499</v>
      </c>
      <c r="AN387" s="33">
        <v>4.8844814406009997E-2</v>
      </c>
      <c r="AO387" s="33">
        <v>0</v>
      </c>
      <c r="AP387" s="86">
        <f t="shared" si="138"/>
        <v>3.9417924820872585E-6</v>
      </c>
    </row>
    <row r="388" spans="1:42" ht="19.95" customHeight="1">
      <c r="A388" s="132" t="s">
        <v>412</v>
      </c>
      <c r="B388" s="20" t="s">
        <v>401</v>
      </c>
      <c r="C388" s="20" t="s">
        <v>21</v>
      </c>
      <c r="D388" s="170">
        <f>('Eng19'!D388+'Eng19'!AD388+'Eng19'!AS388)+('Eng19'!E388+'Eng19'!AE388+'Eng19'!AT388)</f>
        <v>16593.406965035596</v>
      </c>
      <c r="E388" s="170">
        <f>('Eng19'!F388+'Eng19'!AF388+'Eng19'!AU388)+'Eng19'!G388+'Eng19'!AG388+'Eng19'!AV388</f>
        <v>8981.5511524590129</v>
      </c>
      <c r="F388" s="170">
        <f>('Eng19'!H388+'Eng19'!AH388+'Eng19'!AW388)+('Eng19'!I388+'Eng19'!AI388+'Eng19'!AX388)</f>
        <v>25937.624201858103</v>
      </c>
      <c r="G388" s="170">
        <f>('Eng19'!J388+'Eng19'!AJ388+'Eng19'!AY388)+('Eng19'!AZ388+'Eng19'!AK388+'Eng19'!K388)</f>
        <v>1251.9262247335557</v>
      </c>
      <c r="H388" s="170">
        <f>('Eng19'!L388+'Eng19'!AL388+'Eng19'!BA388)+('Eng19'!BB388+'Eng19'!AM388+'Eng19'!M388)</f>
        <v>2569.2817345520302</v>
      </c>
      <c r="I388" s="170">
        <f>('Eng19'!N388+'Eng19'!AN388+'Eng19'!BC388)+('Eng19'!BD388+'Eng19'!AO388+'Eng19'!O388)</f>
        <v>1676.2457921759842</v>
      </c>
      <c r="J388" s="188">
        <f t="shared" si="145"/>
        <v>57010.036070814283</v>
      </c>
      <c r="L388" s="33">
        <f t="shared" si="146"/>
        <v>0.29106115534507482</v>
      </c>
      <c r="M388" s="33">
        <f t="shared" si="147"/>
        <v>0.15754333397198161</v>
      </c>
      <c r="N388" s="33">
        <f t="shared" si="148"/>
        <v>0.4549659321323708</v>
      </c>
      <c r="O388" s="33">
        <f t="shared" si="149"/>
        <v>2.1959751493201857E-2</v>
      </c>
      <c r="P388" s="33">
        <f t="shared" si="150"/>
        <v>4.5067183107209932E-2</v>
      </c>
      <c r="Q388" s="33">
        <f t="shared" si="151"/>
        <v>2.9402643950160935E-2</v>
      </c>
      <c r="S388" s="174">
        <f t="shared" si="139"/>
        <v>-0.18237474566161821</v>
      </c>
      <c r="T388" s="174">
        <f t="shared" si="140"/>
        <v>0.11084569529958582</v>
      </c>
      <c r="U388" s="174">
        <f t="shared" si="141"/>
        <v>-1.7671472088277185E-2</v>
      </c>
      <c r="V388" s="174">
        <f t="shared" si="142"/>
        <v>2.1959751493201857E-2</v>
      </c>
      <c r="W388" s="174">
        <f t="shared" si="143"/>
        <v>4.5067183107209932E-2</v>
      </c>
      <c r="X388" s="174">
        <f t="shared" si="144"/>
        <v>2.2173587849897793E-2</v>
      </c>
      <c r="Z388" s="33">
        <f t="shared" si="152"/>
        <v>0.4549659321323708</v>
      </c>
      <c r="AA388" s="60" t="str">
        <f t="shared" si="153"/>
        <v>LD</v>
      </c>
      <c r="AB388" s="33">
        <f t="shared" si="154"/>
        <v>0.16390477678729598</v>
      </c>
      <c r="AC388" s="33">
        <f t="shared" si="155"/>
        <v>0.29106115534507482</v>
      </c>
      <c r="AD388" s="60" t="str">
        <f t="shared" si="156"/>
        <v>Con</v>
      </c>
      <c r="AF388" s="20" t="s">
        <v>1</v>
      </c>
      <c r="AG388" s="151" t="str">
        <f t="shared" si="157"/>
        <v>LD</v>
      </c>
      <c r="AH388" s="149" t="str">
        <f t="shared" si="158"/>
        <v>Gain from</v>
      </c>
      <c r="AI388" s="149" t="str">
        <f t="shared" si="159"/>
        <v>Con</v>
      </c>
      <c r="AK388" s="33">
        <v>0.47343590100669303</v>
      </c>
      <c r="AL388" s="33">
        <v>4.6697638672395798E-2</v>
      </c>
      <c r="AM388" s="33">
        <v>0.47263740422064798</v>
      </c>
      <c r="AN388" s="33">
        <v>0</v>
      </c>
      <c r="AO388" s="33">
        <v>0</v>
      </c>
      <c r="AP388" s="86">
        <f t="shared" ref="AP388:AP451" si="160">100%-AO388-AN388-AM388-AL388-AK388</f>
        <v>7.2290561002631426E-3</v>
      </c>
    </row>
    <row r="389" spans="1:42" ht="19.95" customHeight="1">
      <c r="A389" s="132" t="s">
        <v>413</v>
      </c>
      <c r="B389" s="20" t="s">
        <v>401</v>
      </c>
      <c r="C389" s="20" t="s">
        <v>21</v>
      </c>
      <c r="D389" s="170">
        <f>('Eng19'!D389+'Eng19'!AD389+'Eng19'!AS389)+('Eng19'!E389+'Eng19'!AE389+'Eng19'!AT389)</f>
        <v>17904.357783749525</v>
      </c>
      <c r="E389" s="170">
        <f>('Eng19'!F389+'Eng19'!AF389+'Eng19'!AU389)+'Eng19'!G389+'Eng19'!AG389+'Eng19'!AV389</f>
        <v>13524.737225636969</v>
      </c>
      <c r="F389" s="170">
        <f>('Eng19'!H389+'Eng19'!AH389+'Eng19'!AW389)+('Eng19'!I389+'Eng19'!AI389+'Eng19'!AX389)</f>
        <v>12946.664797086438</v>
      </c>
      <c r="G389" s="170">
        <f>('Eng19'!J389+'Eng19'!AJ389+'Eng19'!AY389)+('Eng19'!AZ389+'Eng19'!AK389+'Eng19'!K389)</f>
        <v>2093.7156723712169</v>
      </c>
      <c r="H389" s="170">
        <f>('Eng19'!L389+'Eng19'!AL389+'Eng19'!BA389)+('Eng19'!BB389+'Eng19'!AM389+'Eng19'!M389)</f>
        <v>2728.5794097217477</v>
      </c>
      <c r="I389" s="170">
        <f>('Eng19'!N389+'Eng19'!AN389+'Eng19'!BC389)+('Eng19'!BD389+'Eng19'!AO389+'Eng19'!O389)</f>
        <v>1342.4933859957223</v>
      </c>
      <c r="J389" s="188">
        <f t="shared" si="145"/>
        <v>50540.548274561617</v>
      </c>
      <c r="L389" s="33">
        <f t="shared" si="146"/>
        <v>0.35425729231277964</v>
      </c>
      <c r="M389" s="33">
        <f t="shared" si="147"/>
        <v>0.26760171164277463</v>
      </c>
      <c r="N389" s="33">
        <f t="shared" si="148"/>
        <v>0.25616391667841942</v>
      </c>
      <c r="O389" s="33">
        <f t="shared" si="149"/>
        <v>4.1426453488337775E-2</v>
      </c>
      <c r="P389" s="33">
        <f t="shared" si="150"/>
        <v>5.3987926583200785E-2</v>
      </c>
      <c r="Q389" s="33">
        <f t="shared" si="151"/>
        <v>2.6562699294487756E-2</v>
      </c>
      <c r="S389" s="174">
        <f t="shared" si="139"/>
        <v>-0.22197253875296236</v>
      </c>
      <c r="T389" s="174">
        <f t="shared" si="140"/>
        <v>0.13278684948339864</v>
      </c>
      <c r="U389" s="174">
        <f t="shared" si="141"/>
        <v>-1.7671472088277573E-2</v>
      </c>
      <c r="V389" s="174">
        <f t="shared" si="142"/>
        <v>2.6306535480151775E-2</v>
      </c>
      <c r="W389" s="174">
        <f t="shared" si="143"/>
        <v>5.3987926583200785E-2</v>
      </c>
      <c r="X389" s="174">
        <f t="shared" si="144"/>
        <v>2.6562699294488755E-2</v>
      </c>
      <c r="Z389" s="33">
        <f t="shared" si="152"/>
        <v>0.35425729231277964</v>
      </c>
      <c r="AA389" s="60" t="str">
        <f t="shared" si="153"/>
        <v>Con</v>
      </c>
      <c r="AB389" s="33">
        <f t="shared" si="154"/>
        <v>8.6655580670005006E-2</v>
      </c>
      <c r="AC389" s="33">
        <f t="shared" si="155"/>
        <v>0.26760171164277463</v>
      </c>
      <c r="AD389" s="60" t="str">
        <f t="shared" si="156"/>
        <v>Lab</v>
      </c>
      <c r="AF389" s="20" t="s">
        <v>1</v>
      </c>
      <c r="AG389" s="151" t="str">
        <f t="shared" si="157"/>
        <v>Con</v>
      </c>
      <c r="AH389" s="149" t="str">
        <f t="shared" si="158"/>
        <v>Hold</v>
      </c>
      <c r="AI389" s="149" t="str">
        <f t="shared" si="159"/>
        <v/>
      </c>
      <c r="AK389" s="33">
        <v>0.57622983106574199</v>
      </c>
      <c r="AL389" s="33">
        <v>0.13481486215937599</v>
      </c>
      <c r="AM389" s="33">
        <v>0.273835388766697</v>
      </c>
      <c r="AN389" s="33">
        <v>1.5119918008186E-2</v>
      </c>
      <c r="AO389" s="33">
        <v>0</v>
      </c>
      <c r="AP389" s="86">
        <f t="shared" si="160"/>
        <v>-9.9920072216264089E-16</v>
      </c>
    </row>
    <row r="390" spans="1:42" ht="19.95" customHeight="1">
      <c r="A390" s="132" t="s">
        <v>414</v>
      </c>
      <c r="B390" s="20" t="s">
        <v>401</v>
      </c>
      <c r="C390" s="20" t="s">
        <v>21</v>
      </c>
      <c r="D390" s="170">
        <f>('Eng19'!D390+'Eng19'!AD390+'Eng19'!AS390)+('Eng19'!E390+'Eng19'!AE390+'Eng19'!AT390)</f>
        <v>20827.478823407029</v>
      </c>
      <c r="E390" s="170">
        <f>('Eng19'!F390+'Eng19'!AF390+'Eng19'!AU390)+'Eng19'!G390+'Eng19'!AG390+'Eng19'!AV390</f>
        <v>14312.500523590752</v>
      </c>
      <c r="F390" s="170">
        <f>('Eng19'!H390+'Eng19'!AH390+'Eng19'!AW390)+('Eng19'!I390+'Eng19'!AI390+'Eng19'!AX390)</f>
        <v>8430.1034760575531</v>
      </c>
      <c r="G390" s="170">
        <f>('Eng19'!J390+'Eng19'!AJ390+'Eng19'!AY390)+('Eng19'!AZ390+'Eng19'!AK390+'Eng19'!K390)</f>
        <v>3721.0869483238607</v>
      </c>
      <c r="H390" s="170">
        <f>('Eng19'!L390+'Eng19'!AL390+'Eng19'!BA390)+('Eng19'!BB390+'Eng19'!AM390+'Eng19'!M390)</f>
        <v>3124.0684388149698</v>
      </c>
      <c r="I390" s="170">
        <f>('Eng19'!N390+'Eng19'!AN390+'Eng19'!BC390)+('Eng19'!BD390+'Eng19'!AO390+'Eng19'!O390)</f>
        <v>1537.0786723538217</v>
      </c>
      <c r="J390" s="188">
        <f t="shared" si="145"/>
        <v>51952.316882547981</v>
      </c>
      <c r="L390" s="33">
        <f t="shared" si="146"/>
        <v>0.40089605378895959</v>
      </c>
      <c r="M390" s="33">
        <f t="shared" si="147"/>
        <v>0.27549301710543467</v>
      </c>
      <c r="N390" s="33">
        <f t="shared" si="148"/>
        <v>0.16226616986333917</v>
      </c>
      <c r="O390" s="33">
        <f t="shared" si="149"/>
        <v>7.1625043339960504E-2</v>
      </c>
      <c r="P390" s="33">
        <f t="shared" si="150"/>
        <v>6.0133380497307883E-2</v>
      </c>
      <c r="Q390" s="33">
        <f t="shared" si="151"/>
        <v>2.9586335404998328E-2</v>
      </c>
      <c r="S390" s="174">
        <f t="shared" si="139"/>
        <v>-0.25119571782028544</v>
      </c>
      <c r="T390" s="174">
        <f t="shared" si="140"/>
        <v>0.14790199680512667</v>
      </c>
      <c r="U390" s="174">
        <f t="shared" si="141"/>
        <v>-1.5727007311768848E-2</v>
      </c>
      <c r="V390" s="174">
        <f t="shared" si="142"/>
        <v>2.9301012424621201E-2</v>
      </c>
      <c r="W390" s="174">
        <f t="shared" si="143"/>
        <v>6.0133380497307883E-2</v>
      </c>
      <c r="X390" s="174">
        <f t="shared" si="144"/>
        <v>2.9586335404998328E-2</v>
      </c>
      <c r="Z390" s="33">
        <f t="shared" si="152"/>
        <v>0.40089605378895959</v>
      </c>
      <c r="AA390" s="60" t="str">
        <f t="shared" si="153"/>
        <v>Con</v>
      </c>
      <c r="AB390" s="33">
        <f t="shared" si="154"/>
        <v>0.12540303668352493</v>
      </c>
      <c r="AC390" s="33">
        <f t="shared" si="155"/>
        <v>0.27549301710543467</v>
      </c>
      <c r="AD390" s="60" t="str">
        <f t="shared" si="156"/>
        <v>Lab</v>
      </c>
      <c r="AF390" s="20" t="s">
        <v>1</v>
      </c>
      <c r="AG390" s="151" t="str">
        <f t="shared" si="157"/>
        <v>Con</v>
      </c>
      <c r="AH390" s="149" t="str">
        <f t="shared" si="158"/>
        <v>Hold</v>
      </c>
      <c r="AI390" s="149" t="str">
        <f t="shared" si="159"/>
        <v/>
      </c>
      <c r="AK390" s="33">
        <v>0.65209177160924503</v>
      </c>
      <c r="AL390" s="33">
        <v>0.127591020300308</v>
      </c>
      <c r="AM390" s="33">
        <v>0.17799317717510801</v>
      </c>
      <c r="AN390" s="33">
        <v>4.2324030915339303E-2</v>
      </c>
      <c r="AO390" s="33">
        <v>0</v>
      </c>
      <c r="AP390" s="86">
        <f t="shared" si="160"/>
        <v>0</v>
      </c>
    </row>
    <row r="391" spans="1:42" ht="19.95" customHeight="1">
      <c r="A391" s="132" t="s">
        <v>415</v>
      </c>
      <c r="B391" s="20" t="s">
        <v>401</v>
      </c>
      <c r="C391" s="20" t="s">
        <v>21</v>
      </c>
      <c r="D391" s="170">
        <f>('Eng19'!D391+'Eng19'!AD391+'Eng19'!AS391)+('Eng19'!E391+'Eng19'!AE391+'Eng19'!AT391)</f>
        <v>19391.489663943874</v>
      </c>
      <c r="E391" s="170">
        <f>('Eng19'!F391+'Eng19'!AF391+'Eng19'!AU391)+'Eng19'!G391+'Eng19'!AG391+'Eng19'!AV391</f>
        <v>15749.520159429921</v>
      </c>
      <c r="F391" s="170">
        <f>('Eng19'!H391+'Eng19'!AH391+'Eng19'!AW391)+('Eng19'!I391+'Eng19'!AI391+'Eng19'!AX391)</f>
        <v>6954.8089196743458</v>
      </c>
      <c r="G391" s="170">
        <f>('Eng19'!J391+'Eng19'!AJ391+'Eng19'!AY391)+('Eng19'!AZ391+'Eng19'!AK391+'Eng19'!K391)</f>
        <v>3436.4140130008263</v>
      </c>
      <c r="H391" s="170">
        <f>('Eng19'!L391+'Eng19'!AL391+'Eng19'!BA391)+('Eng19'!BB391+'Eng19'!AM391+'Eng19'!M391)</f>
        <v>2889.1520526359927</v>
      </c>
      <c r="I391" s="170">
        <f>('Eng19'!N391+'Eng19'!AN391+'Eng19'!BC391)+('Eng19'!BD391+'Eng19'!AO391+'Eng19'!O391)</f>
        <v>1555.5780197573365</v>
      </c>
      <c r="J391" s="188">
        <f t="shared" si="145"/>
        <v>49976.962828442294</v>
      </c>
      <c r="L391" s="33">
        <f t="shared" si="146"/>
        <v>0.38800856567674458</v>
      </c>
      <c r="M391" s="33">
        <f t="shared" si="147"/>
        <v>0.31513559984615036</v>
      </c>
      <c r="N391" s="33">
        <f t="shared" si="148"/>
        <v>0.13916029558555543</v>
      </c>
      <c r="O391" s="33">
        <f t="shared" si="149"/>
        <v>6.8759960960355429E-2</v>
      </c>
      <c r="P391" s="33">
        <f t="shared" si="150"/>
        <v>5.7809676481415814E-2</v>
      </c>
      <c r="Q391" s="33">
        <f t="shared" si="151"/>
        <v>3.1125901449778465E-2</v>
      </c>
      <c r="S391" s="174">
        <f t="shared" si="139"/>
        <v>-0.24312060259614743</v>
      </c>
      <c r="T391" s="174">
        <f t="shared" si="140"/>
        <v>0.14218669423786337</v>
      </c>
      <c r="U391" s="174">
        <f t="shared" si="141"/>
        <v>-1.3487561751319571E-2</v>
      </c>
      <c r="V391" s="174">
        <f t="shared" si="142"/>
        <v>2.8168748120207927E-2</v>
      </c>
      <c r="W391" s="174">
        <f t="shared" si="143"/>
        <v>5.7809676481415814E-2</v>
      </c>
      <c r="X391" s="174">
        <f t="shared" si="144"/>
        <v>2.8443045507980064E-2</v>
      </c>
      <c r="Z391" s="33">
        <f t="shared" si="152"/>
        <v>0.38800856567674458</v>
      </c>
      <c r="AA391" s="60" t="str">
        <f t="shared" si="153"/>
        <v>Con</v>
      </c>
      <c r="AB391" s="33">
        <f t="shared" si="154"/>
        <v>7.2872965830594216E-2</v>
      </c>
      <c r="AC391" s="33">
        <f t="shared" si="155"/>
        <v>0.31513559984615036</v>
      </c>
      <c r="AD391" s="60" t="str">
        <f t="shared" si="156"/>
        <v>Lab</v>
      </c>
      <c r="AF391" s="20" t="s">
        <v>1</v>
      </c>
      <c r="AG391" s="151" t="str">
        <f t="shared" si="157"/>
        <v>Con</v>
      </c>
      <c r="AH391" s="149" t="str">
        <f t="shared" si="158"/>
        <v>Hold</v>
      </c>
      <c r="AI391" s="149" t="str">
        <f t="shared" si="159"/>
        <v/>
      </c>
      <c r="AK391" s="33">
        <v>0.631129168272892</v>
      </c>
      <c r="AL391" s="33">
        <v>0.17294890560828699</v>
      </c>
      <c r="AM391" s="33">
        <v>0.152647857336875</v>
      </c>
      <c r="AN391" s="33">
        <v>4.0591212840147502E-2</v>
      </c>
      <c r="AO391" s="33">
        <v>0</v>
      </c>
      <c r="AP391" s="86">
        <f t="shared" si="160"/>
        <v>2.682855941798401E-3</v>
      </c>
    </row>
    <row r="392" spans="1:42" ht="19.95" customHeight="1">
      <c r="A392" s="132" t="s">
        <v>416</v>
      </c>
      <c r="B392" s="20" t="s">
        <v>401</v>
      </c>
      <c r="C392" s="20" t="s">
        <v>21</v>
      </c>
      <c r="D392" s="170">
        <f>('Eng19'!D392+'Eng19'!AD392+'Eng19'!AS392)+('Eng19'!E392+'Eng19'!AE392+'Eng19'!AT392)</f>
        <v>10787.917002731159</v>
      </c>
      <c r="E392" s="170">
        <f>('Eng19'!F392+'Eng19'!AF392+'Eng19'!AU392)+'Eng19'!G392+'Eng19'!AG392+'Eng19'!AV392</f>
        <v>31379.600529562049</v>
      </c>
      <c r="F392" s="170">
        <f>('Eng19'!H392+'Eng19'!AH392+'Eng19'!AW392)+('Eng19'!I392+'Eng19'!AI392+'Eng19'!AX392)</f>
        <v>12.125572468576927</v>
      </c>
      <c r="G392" s="170">
        <f>('Eng19'!J392+'Eng19'!AJ392+'Eng19'!AY392)+('Eng19'!AZ392+'Eng19'!AK392+'Eng19'!K392)</f>
        <v>5160.5085804886348</v>
      </c>
      <c r="H392" s="170">
        <f>('Eng19'!L392+'Eng19'!AL392+'Eng19'!BA392)+('Eng19'!BB392+'Eng19'!AM392+'Eng19'!M392)</f>
        <v>2705.8469754206508</v>
      </c>
      <c r="I392" s="170">
        <f>('Eng19'!N392+'Eng19'!AN392+'Eng19'!BC392)+('Eng19'!BD392+'Eng19'!AO392+'Eng19'!O392)</f>
        <v>1627.0841334352785</v>
      </c>
      <c r="J392" s="188">
        <f t="shared" si="145"/>
        <v>51673.082794106347</v>
      </c>
      <c r="L392" s="33">
        <f t="shared" si="146"/>
        <v>0.20877246758657858</v>
      </c>
      <c r="M392" s="33">
        <f t="shared" si="147"/>
        <v>0.60727169413513482</v>
      </c>
      <c r="N392" s="33">
        <f t="shared" si="148"/>
        <v>2.3465935866245487E-4</v>
      </c>
      <c r="O392" s="33">
        <f t="shared" si="149"/>
        <v>9.9868409265437219E-2</v>
      </c>
      <c r="P392" s="33">
        <f t="shared" si="150"/>
        <v>5.2364728967346813E-2</v>
      </c>
      <c r="Q392" s="33">
        <f t="shared" si="151"/>
        <v>3.1488040686840114E-2</v>
      </c>
      <c r="S392" s="174">
        <f t="shared" si="139"/>
        <v>-0.12699895264371941</v>
      </c>
      <c r="T392" s="174">
        <f t="shared" si="140"/>
        <v>6.8975321693330871E-2</v>
      </c>
      <c r="U392" s="174">
        <f t="shared" si="141"/>
        <v>-2.608110393518813E-5</v>
      </c>
      <c r="V392" s="174">
        <f t="shared" si="142"/>
        <v>1.3253640863512217E-2</v>
      </c>
      <c r="W392" s="174">
        <f t="shared" si="143"/>
        <v>2.9178568358029514E-2</v>
      </c>
      <c r="X392" s="174">
        <f t="shared" si="144"/>
        <v>1.5617502832781939E-2</v>
      </c>
      <c r="Z392" s="33">
        <f t="shared" si="152"/>
        <v>0.60727169413513482</v>
      </c>
      <c r="AA392" s="60" t="str">
        <f t="shared" si="153"/>
        <v>Lab</v>
      </c>
      <c r="AB392" s="33">
        <f t="shared" si="154"/>
        <v>0.39849922654855624</v>
      </c>
      <c r="AC392" s="33">
        <f t="shared" si="155"/>
        <v>0.20877246758657858</v>
      </c>
      <c r="AD392" s="60" t="str">
        <f t="shared" si="156"/>
        <v>Con</v>
      </c>
      <c r="AF392" s="20" t="s">
        <v>2</v>
      </c>
      <c r="AG392" s="151" t="str">
        <f t="shared" si="157"/>
        <v>Lab</v>
      </c>
      <c r="AH392" s="149" t="str">
        <f t="shared" si="158"/>
        <v>Hold</v>
      </c>
      <c r="AI392" s="149" t="str">
        <f t="shared" si="159"/>
        <v/>
      </c>
      <c r="AK392" s="33">
        <v>0.33577142023029799</v>
      </c>
      <c r="AL392" s="33">
        <v>0.53829637244180395</v>
      </c>
      <c r="AM392" s="33">
        <v>2.60740462597643E-4</v>
      </c>
      <c r="AN392" s="33">
        <v>8.6614768401925002E-2</v>
      </c>
      <c r="AO392" s="33">
        <v>2.3186160609317299E-2</v>
      </c>
      <c r="AP392" s="86">
        <f t="shared" si="160"/>
        <v>1.5870537854058175E-2</v>
      </c>
    </row>
    <row r="393" spans="1:42" ht="19.95" customHeight="1">
      <c r="A393" s="132" t="s">
        <v>417</v>
      </c>
      <c r="B393" s="20" t="s">
        <v>401</v>
      </c>
      <c r="C393" s="20" t="s">
        <v>21</v>
      </c>
      <c r="D393" s="170">
        <f>('Eng19'!D393+'Eng19'!AD393+'Eng19'!AS393)+('Eng19'!E393+'Eng19'!AE393+'Eng19'!AT393)</f>
        <v>18377.368113086995</v>
      </c>
      <c r="E393" s="170">
        <f>('Eng19'!F393+'Eng19'!AF393+'Eng19'!AU393)+'Eng19'!G393+'Eng19'!AG393+'Eng19'!AV393</f>
        <v>18068.607974463779</v>
      </c>
      <c r="F393" s="170">
        <f>('Eng19'!H393+'Eng19'!AH393+'Eng19'!AW393)+('Eng19'!I393+'Eng19'!AI393+'Eng19'!AX393)</f>
        <v>1233.8899027514785</v>
      </c>
      <c r="G393" s="170">
        <f>('Eng19'!J393+'Eng19'!AJ393+'Eng19'!AY393)+('Eng19'!AZ393+'Eng19'!AK393+'Eng19'!K393)</f>
        <v>2244.1968262902524</v>
      </c>
      <c r="H393" s="170">
        <f>('Eng19'!L393+'Eng19'!AL393+'Eng19'!BA393)+('Eng19'!BB393+'Eng19'!AM393+'Eng19'!M393)</f>
        <v>2866.3203893392488</v>
      </c>
      <c r="I393" s="170">
        <f>('Eng19'!N393+'Eng19'!AN393+'Eng19'!BC393)+('Eng19'!BD393+'Eng19'!AO393+'Eng19'!O393)</f>
        <v>1605.3842699494217</v>
      </c>
      <c r="J393" s="188">
        <f t="shared" si="145"/>
        <v>44395.767475881177</v>
      </c>
      <c r="L393" s="33">
        <f t="shared" si="146"/>
        <v>0.41394414733500984</v>
      </c>
      <c r="M393" s="33">
        <f t="shared" si="147"/>
        <v>0.40698942718537046</v>
      </c>
      <c r="N393" s="33">
        <f t="shared" si="148"/>
        <v>2.7792962548103536E-2</v>
      </c>
      <c r="O393" s="33">
        <f t="shared" si="149"/>
        <v>5.0549792331204858E-2</v>
      </c>
      <c r="P393" s="33">
        <f t="shared" si="150"/>
        <v>6.4562920122879522E-2</v>
      </c>
      <c r="Q393" s="33">
        <f t="shared" si="151"/>
        <v>3.6160750477431801E-2</v>
      </c>
      <c r="S393" s="174">
        <f t="shared" si="139"/>
        <v>-8.5833077413509151E-2</v>
      </c>
      <c r="T393" s="174">
        <f t="shared" si="140"/>
        <v>0.30739475520039894</v>
      </c>
      <c r="U393" s="174">
        <f t="shared" si="141"/>
        <v>1.1472506693918361E-3</v>
      </c>
      <c r="V393" s="174">
        <f t="shared" si="142"/>
        <v>3.1512068154256258E-2</v>
      </c>
      <c r="W393" s="174">
        <f t="shared" si="143"/>
        <v>5.9734999770451179E-2</v>
      </c>
      <c r="X393" s="174">
        <f t="shared" si="144"/>
        <v>-0.31395599638098914</v>
      </c>
      <c r="Z393" s="33">
        <f t="shared" si="152"/>
        <v>0.41394414733500984</v>
      </c>
      <c r="AA393" s="60" t="str">
        <f t="shared" si="153"/>
        <v>Con</v>
      </c>
      <c r="AB393" s="33">
        <f t="shared" si="154"/>
        <v>6.9547201496393818E-3</v>
      </c>
      <c r="AC393" s="33">
        <f t="shared" si="155"/>
        <v>0.40698942718537046</v>
      </c>
      <c r="AD393" s="60" t="str">
        <f t="shared" si="156"/>
        <v>Lab</v>
      </c>
      <c r="AF393" s="20" t="s">
        <v>1</v>
      </c>
      <c r="AG393" s="151" t="str">
        <f t="shared" si="157"/>
        <v>Con</v>
      </c>
      <c r="AH393" s="149" t="str">
        <f t="shared" si="158"/>
        <v>Hold</v>
      </c>
      <c r="AI393" s="149" t="str">
        <f t="shared" si="159"/>
        <v/>
      </c>
      <c r="AK393" s="33">
        <v>0.49977722474851899</v>
      </c>
      <c r="AL393" s="33">
        <v>9.9594671984971503E-2</v>
      </c>
      <c r="AM393" s="33">
        <v>2.66457118787117E-2</v>
      </c>
      <c r="AN393" s="33">
        <v>1.9037724176948601E-2</v>
      </c>
      <c r="AO393" s="33">
        <v>4.8279203524283403E-3</v>
      </c>
      <c r="AP393" s="86">
        <f t="shared" si="160"/>
        <v>0.35011674685842092</v>
      </c>
    </row>
    <row r="394" spans="1:42" ht="19.95" customHeight="1">
      <c r="A394" s="132" t="s">
        <v>418</v>
      </c>
      <c r="B394" s="20" t="s">
        <v>401</v>
      </c>
      <c r="C394" s="20" t="s">
        <v>21</v>
      </c>
      <c r="D394" s="170">
        <f>('Eng19'!D394+'Eng19'!AD394+'Eng19'!AS394)+('Eng19'!E394+'Eng19'!AE394+'Eng19'!AT394)</f>
        <v>15822.711054336054</v>
      </c>
      <c r="E394" s="170">
        <f>('Eng19'!F394+'Eng19'!AF394+'Eng19'!AU394)+'Eng19'!G394+'Eng19'!AG394+'Eng19'!AV394</f>
        <v>25590.95838726221</v>
      </c>
      <c r="F394" s="170">
        <f>('Eng19'!H394+'Eng19'!AH394+'Eng19'!AW394)+('Eng19'!I394+'Eng19'!AI394+'Eng19'!AX394)</f>
        <v>4417.7012994632178</v>
      </c>
      <c r="G394" s="170">
        <f>('Eng19'!J394+'Eng19'!AJ394+'Eng19'!AY394)+('Eng19'!AZ394+'Eng19'!AK394+'Eng19'!K394)</f>
        <v>2559.2813468535328</v>
      </c>
      <c r="H394" s="170">
        <f>('Eng19'!L394+'Eng19'!AL394+'Eng19'!BA394)+('Eng19'!BB394+'Eng19'!AM394+'Eng19'!M394)</f>
        <v>2329.9874712053593</v>
      </c>
      <c r="I394" s="170">
        <f>('Eng19'!N394+'Eng19'!AN394+'Eng19'!BC394)+('Eng19'!BD394+'Eng19'!AO394+'Eng19'!O394)</f>
        <v>1433.0587316067026</v>
      </c>
      <c r="J394" s="188">
        <f t="shared" si="145"/>
        <v>52153.698290727072</v>
      </c>
      <c r="L394" s="33">
        <f t="shared" si="146"/>
        <v>0.30338617534145862</v>
      </c>
      <c r="M394" s="33">
        <f t="shared" si="147"/>
        <v>0.49068348412431345</v>
      </c>
      <c r="N394" s="33">
        <f t="shared" si="148"/>
        <v>8.4705427309048287E-2</v>
      </c>
      <c r="O394" s="33">
        <f t="shared" si="149"/>
        <v>4.9071905363009954E-2</v>
      </c>
      <c r="P394" s="33">
        <f t="shared" si="150"/>
        <v>4.4675402657295943E-2</v>
      </c>
      <c r="Q394" s="33">
        <f t="shared" si="151"/>
        <v>2.7477605204873849E-2</v>
      </c>
      <c r="S394" s="174">
        <f t="shared" si="139"/>
        <v>-0.19009742643105837</v>
      </c>
      <c r="T394" s="174">
        <f t="shared" si="140"/>
        <v>0.10988208556448847</v>
      </c>
      <c r="U394" s="174">
        <f t="shared" si="141"/>
        <v>-8.209738824536808E-3</v>
      </c>
      <c r="V394" s="174">
        <f t="shared" si="142"/>
        <v>2.1768849805391854E-2</v>
      </c>
      <c r="W394" s="174">
        <f t="shared" si="143"/>
        <v>4.4675402657295943E-2</v>
      </c>
      <c r="X394" s="174">
        <f t="shared" si="144"/>
        <v>2.1980827228419035E-2</v>
      </c>
      <c r="Z394" s="33">
        <f t="shared" si="152"/>
        <v>0.49068348412431345</v>
      </c>
      <c r="AA394" s="60" t="str">
        <f t="shared" si="153"/>
        <v>Lab</v>
      </c>
      <c r="AB394" s="33">
        <f t="shared" si="154"/>
        <v>0.18729730878285483</v>
      </c>
      <c r="AC394" s="33">
        <f t="shared" si="155"/>
        <v>0.30338617534145862</v>
      </c>
      <c r="AD394" s="60" t="str">
        <f t="shared" si="156"/>
        <v>Con</v>
      </c>
      <c r="AF394" s="20" t="s">
        <v>1</v>
      </c>
      <c r="AG394" s="151" t="str">
        <f t="shared" si="157"/>
        <v>Lab</v>
      </c>
      <c r="AH394" s="149" t="str">
        <f t="shared" si="158"/>
        <v>Gain from</v>
      </c>
      <c r="AI394" s="149" t="str">
        <f t="shared" si="159"/>
        <v>Con</v>
      </c>
      <c r="AK394" s="33">
        <v>0.49348360177251699</v>
      </c>
      <c r="AL394" s="33">
        <v>0.38080139855982498</v>
      </c>
      <c r="AM394" s="33">
        <v>9.2915166133585095E-2</v>
      </c>
      <c r="AN394" s="33">
        <v>2.7303055557618101E-2</v>
      </c>
      <c r="AO394" s="33">
        <v>0</v>
      </c>
      <c r="AP394" s="86">
        <f t="shared" si="160"/>
        <v>5.4967779764548141E-3</v>
      </c>
    </row>
    <row r="395" spans="1:42" ht="19.95" customHeight="1">
      <c r="A395" s="132" t="s">
        <v>419</v>
      </c>
      <c r="B395" s="20" t="s">
        <v>401</v>
      </c>
      <c r="C395" s="20" t="s">
        <v>21</v>
      </c>
      <c r="D395" s="170">
        <f>('Eng19'!D395+'Eng19'!AD395+'Eng19'!AS395)+('Eng19'!E395+'Eng19'!AE395+'Eng19'!AT395)</f>
        <v>18861.595048028823</v>
      </c>
      <c r="E395" s="170">
        <f>('Eng19'!F395+'Eng19'!AF395+'Eng19'!AU395)+'Eng19'!G395+'Eng19'!AG395+'Eng19'!AV395</f>
        <v>21359.58326724849</v>
      </c>
      <c r="F395" s="170">
        <f>('Eng19'!H395+'Eng19'!AH395+'Eng19'!AW395)+('Eng19'!I395+'Eng19'!AI395+'Eng19'!AX395)</f>
        <v>0</v>
      </c>
      <c r="G395" s="170">
        <f>('Eng19'!J395+'Eng19'!AJ395+'Eng19'!AY395)+('Eng19'!AZ395+'Eng19'!AK395+'Eng19'!K395)</f>
        <v>5978.3463768047122</v>
      </c>
      <c r="H395" s="170">
        <f>('Eng19'!L395+'Eng19'!AL395+'Eng19'!BA395)+('Eng19'!BB395+'Eng19'!AM395+'Eng19'!M395)</f>
        <v>2662.495827197014</v>
      </c>
      <c r="I395" s="170">
        <f>('Eng19'!N395+'Eng19'!AN395+'Eng19'!BC395)+('Eng19'!BD395+'Eng19'!AO395+'Eng19'!O395)</f>
        <v>2612.979480720961</v>
      </c>
      <c r="J395" s="188">
        <f t="shared" si="145"/>
        <v>51475.000000000007</v>
      </c>
      <c r="L395" s="33">
        <f t="shared" si="146"/>
        <v>0.36642243900978766</v>
      </c>
      <c r="M395" s="33">
        <f t="shared" si="147"/>
        <v>0.41495062199608523</v>
      </c>
      <c r="N395" s="33">
        <f t="shared" si="148"/>
        <v>0</v>
      </c>
      <c r="O395" s="33">
        <f t="shared" si="149"/>
        <v>0.11614077468294728</v>
      </c>
      <c r="P395" s="33">
        <f t="shared" si="150"/>
        <v>5.1724056866382005E-2</v>
      </c>
      <c r="Q395" s="33">
        <f t="shared" si="151"/>
        <v>5.0762107444797679E-2</v>
      </c>
      <c r="S395" s="174">
        <f t="shared" si="139"/>
        <v>-0.22959504520585139</v>
      </c>
      <c r="T395" s="174">
        <f t="shared" si="140"/>
        <v>0.12721871330254425</v>
      </c>
      <c r="U395" s="174">
        <f t="shared" si="141"/>
        <v>0</v>
      </c>
      <c r="V395" s="174">
        <f t="shared" si="142"/>
        <v>2.5203426455652489E-2</v>
      </c>
      <c r="W395" s="174">
        <f t="shared" si="143"/>
        <v>5.1724056866382005E-2</v>
      </c>
      <c r="X395" s="174">
        <f t="shared" si="144"/>
        <v>2.5448848581272589E-2</v>
      </c>
      <c r="Z395" s="33">
        <f t="shared" si="152"/>
        <v>0.41495062199608523</v>
      </c>
      <c r="AA395" s="60" t="str">
        <f t="shared" si="153"/>
        <v>Lab</v>
      </c>
      <c r="AB395" s="33">
        <f t="shared" si="154"/>
        <v>4.8528182986297574E-2</v>
      </c>
      <c r="AC395" s="33">
        <f t="shared" si="155"/>
        <v>0.36642243900978766</v>
      </c>
      <c r="AD395" s="60" t="str">
        <f t="shared" si="156"/>
        <v>Con</v>
      </c>
      <c r="AF395" s="20" t="s">
        <v>1</v>
      </c>
      <c r="AG395" s="151" t="str">
        <f t="shared" si="157"/>
        <v>Lab</v>
      </c>
      <c r="AH395" s="149" t="str">
        <f t="shared" si="158"/>
        <v>Gain from</v>
      </c>
      <c r="AI395" s="149" t="str">
        <f t="shared" si="159"/>
        <v>Con</v>
      </c>
      <c r="AK395" s="33">
        <v>0.59601748421563905</v>
      </c>
      <c r="AL395" s="33">
        <v>0.28773190869354098</v>
      </c>
      <c r="AM395" s="33">
        <v>0</v>
      </c>
      <c r="AN395" s="33">
        <v>9.0937348227294795E-2</v>
      </c>
      <c r="AO395" s="33">
        <v>0</v>
      </c>
      <c r="AP395" s="86">
        <f t="shared" si="160"/>
        <v>2.531325886352509E-2</v>
      </c>
    </row>
    <row r="396" spans="1:42" ht="19.95" customHeight="1">
      <c r="A396" s="132" t="s">
        <v>420</v>
      </c>
      <c r="B396" s="20" t="s">
        <v>401</v>
      </c>
      <c r="C396" s="20" t="s">
        <v>21</v>
      </c>
      <c r="D396" s="170">
        <f>('Eng19'!D396+'Eng19'!AD396+'Eng19'!AS396)+('Eng19'!E396+'Eng19'!AE396+'Eng19'!AT396)</f>
        <v>16755.624180134328</v>
      </c>
      <c r="E396" s="170">
        <f>('Eng19'!F396+'Eng19'!AF396+'Eng19'!AU396)+'Eng19'!G396+'Eng19'!AG396+'Eng19'!AV396</f>
        <v>17039.201949143022</v>
      </c>
      <c r="F396" s="170">
        <f>('Eng19'!H396+'Eng19'!AH396+'Eng19'!AW396)+('Eng19'!I396+'Eng19'!AI396+'Eng19'!AX396)</f>
        <v>9736.2975545374848</v>
      </c>
      <c r="G396" s="170">
        <f>('Eng19'!J396+'Eng19'!AJ396+'Eng19'!AY396)+('Eng19'!AZ396+'Eng19'!AK396+'Eng19'!K396)</f>
        <v>3162.6640595319359</v>
      </c>
      <c r="H396" s="170">
        <f>('Eng19'!L396+'Eng19'!AL396+'Eng19'!BA396)+('Eng19'!BB396+'Eng19'!AM396+'Eng19'!M396)</f>
        <v>2567.2163547810046</v>
      </c>
      <c r="I396" s="170">
        <f>('Eng19'!N396+'Eng19'!AN396+'Eng19'!BC396)+('Eng19'!BD396+'Eng19'!AO396+'Eng19'!O396)</f>
        <v>1478.4236381105154</v>
      </c>
      <c r="J396" s="188">
        <f t="shared" si="145"/>
        <v>50739.427736238293</v>
      </c>
      <c r="L396" s="33">
        <f t="shared" si="146"/>
        <v>0.33022887580120258</v>
      </c>
      <c r="M396" s="33">
        <f t="shared" si="147"/>
        <v>0.33581777937502355</v>
      </c>
      <c r="N396" s="33">
        <f t="shared" si="148"/>
        <v>0.1918882019156827</v>
      </c>
      <c r="O396" s="33">
        <f t="shared" si="149"/>
        <v>6.2331488560978567E-2</v>
      </c>
      <c r="P396" s="33">
        <f t="shared" si="150"/>
        <v>5.0596084136508478E-2</v>
      </c>
      <c r="Q396" s="33">
        <f t="shared" si="151"/>
        <v>2.9137570210604081E-2</v>
      </c>
      <c r="S396" s="174">
        <f t="shared" si="139"/>
        <v>-0.2069166775723284</v>
      </c>
      <c r="T396" s="174">
        <f t="shared" si="140"/>
        <v>0.12444439032734655</v>
      </c>
      <c r="U396" s="174">
        <f t="shared" si="141"/>
        <v>-1.7671472088277296E-2</v>
      </c>
      <c r="V396" s="174">
        <f t="shared" si="142"/>
        <v>2.4653802557921767E-2</v>
      </c>
      <c r="W396" s="174">
        <f t="shared" si="143"/>
        <v>5.0596084136508478E-2</v>
      </c>
      <c r="X396" s="174">
        <f t="shared" si="144"/>
        <v>2.4893872638828852E-2</v>
      </c>
      <c r="Z396" s="33">
        <f t="shared" si="152"/>
        <v>0.33581777937502355</v>
      </c>
      <c r="AA396" s="60" t="str">
        <f t="shared" si="153"/>
        <v>Lab</v>
      </c>
      <c r="AB396" s="33">
        <f t="shared" si="154"/>
        <v>5.5889035738209691E-3</v>
      </c>
      <c r="AC396" s="33">
        <f t="shared" si="155"/>
        <v>0.33022887580120258</v>
      </c>
      <c r="AD396" s="60" t="str">
        <f t="shared" si="156"/>
        <v>Con</v>
      </c>
      <c r="AF396" s="20" t="s">
        <v>1</v>
      </c>
      <c r="AG396" s="151" t="str">
        <f t="shared" si="157"/>
        <v>Lab</v>
      </c>
      <c r="AH396" s="149" t="str">
        <f t="shared" si="158"/>
        <v>Gain from</v>
      </c>
      <c r="AI396" s="149" t="str">
        <f t="shared" si="159"/>
        <v>Con</v>
      </c>
      <c r="AK396" s="33">
        <v>0.53714555337353098</v>
      </c>
      <c r="AL396" s="33">
        <v>0.211373389047677</v>
      </c>
      <c r="AM396" s="33">
        <v>0.20955967400396</v>
      </c>
      <c r="AN396" s="33">
        <v>3.76776860030568E-2</v>
      </c>
      <c r="AO396" s="33">
        <v>0</v>
      </c>
      <c r="AP396" s="86">
        <f t="shared" si="160"/>
        <v>4.243697571775229E-3</v>
      </c>
    </row>
    <row r="397" spans="1:42" ht="19.95" customHeight="1">
      <c r="A397" s="132" t="s">
        <v>421</v>
      </c>
      <c r="B397" s="20" t="s">
        <v>401</v>
      </c>
      <c r="C397" s="20" t="s">
        <v>21</v>
      </c>
      <c r="D397" s="170">
        <f>('Eng19'!D397+'Eng19'!AD397+'Eng19'!AS397)+('Eng19'!E397+'Eng19'!AE397+'Eng19'!AT397)</f>
        <v>18424.763565973502</v>
      </c>
      <c r="E397" s="170">
        <f>('Eng19'!F397+'Eng19'!AF397+'Eng19'!AU397)+'Eng19'!G397+'Eng19'!AG397+'Eng19'!AV397</f>
        <v>12167.718066371577</v>
      </c>
      <c r="F397" s="170">
        <f>('Eng19'!H397+'Eng19'!AH397+'Eng19'!AW397)+('Eng19'!I397+'Eng19'!AI397+'Eng19'!AX397)</f>
        <v>14987.74634314775</v>
      </c>
      <c r="G397" s="170">
        <f>('Eng19'!J397+'Eng19'!AJ397+'Eng19'!AY397)+('Eng19'!AZ397+'Eng19'!AK397+'Eng19'!K397)</f>
        <v>3431.6958635792726</v>
      </c>
      <c r="H397" s="170">
        <f>('Eng19'!L397+'Eng19'!AL397+'Eng19'!BA397)+('Eng19'!BB397+'Eng19'!AM397+'Eng19'!M397)</f>
        <v>2813.3075429564369</v>
      </c>
      <c r="I397" s="170">
        <f>('Eng19'!N397+'Eng19'!AN397+'Eng19'!BC397)+('Eng19'!BD397+'Eng19'!AO397+'Eng19'!O397)</f>
        <v>1545.6531563730061</v>
      </c>
      <c r="J397" s="188">
        <f t="shared" si="145"/>
        <v>53370.884538401544</v>
      </c>
      <c r="L397" s="33">
        <f t="shared" si="146"/>
        <v>0.34522125172417695</v>
      </c>
      <c r="M397" s="33">
        <f t="shared" si="147"/>
        <v>0.22798419347194129</v>
      </c>
      <c r="N397" s="33">
        <f t="shared" si="148"/>
        <v>0.28082252098264798</v>
      </c>
      <c r="O397" s="33">
        <f t="shared" si="149"/>
        <v>6.429902545666244E-2</v>
      </c>
      <c r="P397" s="33">
        <f t="shared" si="150"/>
        <v>5.2712402413570628E-2</v>
      </c>
      <c r="Q397" s="33">
        <f t="shared" si="151"/>
        <v>2.8960605951000758E-2</v>
      </c>
      <c r="S397" s="174">
        <f t="shared" ref="S397:S460" si="161">L397-AK397</f>
        <v>-0.21631068531126707</v>
      </c>
      <c r="T397" s="174">
        <f t="shared" ref="T397:T460" si="162">M397-AL397</f>
        <v>0.12964961405606551</v>
      </c>
      <c r="U397" s="174">
        <f t="shared" ref="U397:U460" si="163">N397-AM397</f>
        <v>-1.7671472088277018E-2</v>
      </c>
      <c r="V397" s="174">
        <f t="shared" ref="V397:V460" si="164">O397-AN397</f>
        <v>2.5685014633774136E-2</v>
      </c>
      <c r="W397" s="174">
        <f t="shared" ref="W397:W460" si="165">P397-AO397</f>
        <v>5.2712402413570628E-2</v>
      </c>
      <c r="X397" s="174">
        <f t="shared" ref="X397:X460" si="166">Q397-AP397</f>
        <v>2.5935126296133766E-2</v>
      </c>
      <c r="Z397" s="33">
        <f t="shared" si="152"/>
        <v>0.34522125172417695</v>
      </c>
      <c r="AA397" s="60" t="str">
        <f t="shared" si="153"/>
        <v>Con</v>
      </c>
      <c r="AB397" s="33">
        <f t="shared" si="154"/>
        <v>6.4398730741528964E-2</v>
      </c>
      <c r="AC397" s="33">
        <f t="shared" si="155"/>
        <v>0.28082252098264798</v>
      </c>
      <c r="AD397" s="60" t="str">
        <f t="shared" si="156"/>
        <v>LD</v>
      </c>
      <c r="AF397" s="20" t="s">
        <v>1</v>
      </c>
      <c r="AG397" s="151" t="str">
        <f t="shared" si="157"/>
        <v>Con</v>
      </c>
      <c r="AH397" s="149" t="str">
        <f t="shared" si="158"/>
        <v>Hold</v>
      </c>
      <c r="AI397" s="149" t="str">
        <f t="shared" si="159"/>
        <v/>
      </c>
      <c r="AK397" s="33">
        <v>0.56153193703544402</v>
      </c>
      <c r="AL397" s="33">
        <v>9.8334579415875797E-2</v>
      </c>
      <c r="AM397" s="33">
        <v>0.298493993070925</v>
      </c>
      <c r="AN397" s="33">
        <v>3.8614010822888303E-2</v>
      </c>
      <c r="AO397" s="33">
        <v>0</v>
      </c>
      <c r="AP397" s="86">
        <f t="shared" si="160"/>
        <v>3.0254796548669916E-3</v>
      </c>
    </row>
    <row r="398" spans="1:42" ht="19.95" customHeight="1">
      <c r="A398" s="132" t="s">
        <v>422</v>
      </c>
      <c r="B398" s="20" t="s">
        <v>401</v>
      </c>
      <c r="C398" s="20" t="s">
        <v>21</v>
      </c>
      <c r="D398" s="170">
        <f>('Eng19'!D398+'Eng19'!AD398+'Eng19'!AS398)+('Eng19'!E398+'Eng19'!AE398+'Eng19'!AT398)</f>
        <v>16725.527424375257</v>
      </c>
      <c r="E398" s="170">
        <f>('Eng19'!F398+'Eng19'!AF398+'Eng19'!AU398)+'Eng19'!G398+'Eng19'!AG398+'Eng19'!AV398</f>
        <v>23844.321890427742</v>
      </c>
      <c r="F398" s="170">
        <f>('Eng19'!H398+'Eng19'!AH398+'Eng19'!AW398)+('Eng19'!I398+'Eng19'!AI398+'Eng19'!AX398)</f>
        <v>3554.4500400884062</v>
      </c>
      <c r="G398" s="170">
        <f>('Eng19'!J398+'Eng19'!AJ398+'Eng19'!AY398)+('Eng19'!AZ398+'Eng19'!AK398+'Eng19'!K398)</f>
        <v>2473.3633026344605</v>
      </c>
      <c r="H398" s="170">
        <f>('Eng19'!L398+'Eng19'!AL398+'Eng19'!BA398)+('Eng19'!BB398+'Eng19'!AM398+'Eng19'!M398)</f>
        <v>2438.5798250922226</v>
      </c>
      <c r="I398" s="170">
        <f>('Eng19'!N398+'Eng19'!AN398+'Eng19'!BC398)+('Eng19'!BD398+'Eng19'!AO398+'Eng19'!O398)</f>
        <v>1199.8101556966467</v>
      </c>
      <c r="J398" s="188">
        <f t="shared" si="145"/>
        <v>50236.052638314737</v>
      </c>
      <c r="L398" s="33">
        <f t="shared" si="146"/>
        <v>0.3329387271885052</v>
      </c>
      <c r="M398" s="33">
        <f t="shared" si="147"/>
        <v>0.4746456108345149</v>
      </c>
      <c r="N398" s="33">
        <f t="shared" si="148"/>
        <v>7.075496288849431E-2</v>
      </c>
      <c r="O398" s="33">
        <f t="shared" si="149"/>
        <v>4.9234825841950033E-2</v>
      </c>
      <c r="P398" s="33">
        <f t="shared" si="150"/>
        <v>4.8542425151301243E-2</v>
      </c>
      <c r="Q398" s="33">
        <f t="shared" si="151"/>
        <v>2.388344809523427E-2</v>
      </c>
      <c r="S398" s="174">
        <f t="shared" si="161"/>
        <v>-0.20861463158805477</v>
      </c>
      <c r="T398" s="174">
        <f t="shared" si="162"/>
        <v>0.11939328124023091</v>
      </c>
      <c r="U398" s="174">
        <f t="shared" si="163"/>
        <v>-6.8576451864764965E-3</v>
      </c>
      <c r="V398" s="174">
        <f t="shared" si="164"/>
        <v>2.3653122287764932E-2</v>
      </c>
      <c r="W398" s="174">
        <f t="shared" si="165"/>
        <v>4.8542425151301243E-2</v>
      </c>
      <c r="X398" s="174">
        <f t="shared" si="166"/>
        <v>2.388344809523427E-2</v>
      </c>
      <c r="Z398" s="33">
        <f t="shared" si="152"/>
        <v>0.4746456108345149</v>
      </c>
      <c r="AA398" s="60" t="str">
        <f t="shared" si="153"/>
        <v>Lab</v>
      </c>
      <c r="AB398" s="33">
        <f t="shared" si="154"/>
        <v>0.1417068836460097</v>
      </c>
      <c r="AC398" s="33">
        <f t="shared" si="155"/>
        <v>0.3329387271885052</v>
      </c>
      <c r="AD398" s="60" t="str">
        <f t="shared" si="156"/>
        <v>Con</v>
      </c>
      <c r="AF398" s="20" t="s">
        <v>1</v>
      </c>
      <c r="AG398" s="151" t="str">
        <f t="shared" si="157"/>
        <v>Lab</v>
      </c>
      <c r="AH398" s="149" t="str">
        <f t="shared" si="158"/>
        <v>Gain from</v>
      </c>
      <c r="AI398" s="149" t="str">
        <f t="shared" si="159"/>
        <v>Con</v>
      </c>
      <c r="AK398" s="33">
        <v>0.54155335877655997</v>
      </c>
      <c r="AL398" s="33">
        <v>0.35525232959428399</v>
      </c>
      <c r="AM398" s="33">
        <v>7.7612608074970807E-2</v>
      </c>
      <c r="AN398" s="33">
        <v>2.5581703554185101E-2</v>
      </c>
      <c r="AO398" s="33">
        <v>0</v>
      </c>
      <c r="AP398" s="86">
        <f t="shared" si="160"/>
        <v>0</v>
      </c>
    </row>
    <row r="399" spans="1:42" ht="19.95" customHeight="1">
      <c r="A399" s="132" t="s">
        <v>423</v>
      </c>
      <c r="B399" s="20" t="s">
        <v>401</v>
      </c>
      <c r="C399" s="20" t="s">
        <v>21</v>
      </c>
      <c r="D399" s="170">
        <f>('Eng19'!D399+'Eng19'!AD399+'Eng19'!AS399)+('Eng19'!E399+'Eng19'!AE399+'Eng19'!AT399)</f>
        <v>20212.647325251288</v>
      </c>
      <c r="E399" s="170">
        <f>('Eng19'!F399+'Eng19'!AF399+'Eng19'!AU399)+'Eng19'!G399+'Eng19'!AG399+'Eng19'!AV399</f>
        <v>14627.507292683687</v>
      </c>
      <c r="F399" s="170">
        <f>('Eng19'!H399+'Eng19'!AH399+'Eng19'!AW399)+('Eng19'!I399+'Eng19'!AI399+'Eng19'!AX399)</f>
        <v>5818.3439851906278</v>
      </c>
      <c r="G399" s="170">
        <f>('Eng19'!J399+'Eng19'!AJ399+'Eng19'!AY399)+('Eng19'!AZ399+'Eng19'!AK399+'Eng19'!K399)</f>
        <v>3051.096870209672</v>
      </c>
      <c r="H399" s="170">
        <f>('Eng19'!L399+'Eng19'!AL399+'Eng19'!BA399)+('Eng19'!BB399+'Eng19'!AM399+'Eng19'!M399)</f>
        <v>2980.2519416111486</v>
      </c>
      <c r="I399" s="170">
        <f>('Eng19'!N399+'Eng19'!AN399+'Eng19'!BC399)+('Eng19'!BD399+'Eng19'!AO399+'Eng19'!O399)</f>
        <v>10201.989797136592</v>
      </c>
      <c r="J399" s="188">
        <f t="shared" si="145"/>
        <v>56891.837212083017</v>
      </c>
      <c r="L399" s="33">
        <f t="shared" si="146"/>
        <v>0.35528202842003509</v>
      </c>
      <c r="M399" s="33">
        <f t="shared" si="147"/>
        <v>0.25711082660513929</v>
      </c>
      <c r="N399" s="33">
        <f t="shared" si="148"/>
        <v>0.10227027760592154</v>
      </c>
      <c r="O399" s="33">
        <f t="shared" si="149"/>
        <v>5.362978275487406E-2</v>
      </c>
      <c r="P399" s="33">
        <f t="shared" si="150"/>
        <v>5.2384526281007239E-2</v>
      </c>
      <c r="Q399" s="33">
        <f t="shared" si="151"/>
        <v>0.17932255833302277</v>
      </c>
      <c r="S399" s="174">
        <f t="shared" si="161"/>
        <v>-0.22261462370143092</v>
      </c>
      <c r="T399" s="174">
        <f t="shared" si="162"/>
        <v>0.1288431811845083</v>
      </c>
      <c r="U399" s="174">
        <f t="shared" si="163"/>
        <v>-9.9121425312474615E-3</v>
      </c>
      <c r="V399" s="174">
        <f t="shared" si="164"/>
        <v>2.5525251411508361E-2</v>
      </c>
      <c r="W399" s="174">
        <f t="shared" si="165"/>
        <v>5.2384526281007239E-2</v>
      </c>
      <c r="X399" s="174">
        <f t="shared" si="166"/>
        <v>2.577380735565446E-2</v>
      </c>
      <c r="Z399" s="33">
        <f t="shared" si="152"/>
        <v>0.35528202842003509</v>
      </c>
      <c r="AA399" s="60" t="str">
        <f t="shared" si="153"/>
        <v>Con</v>
      </c>
      <c r="AB399" s="33">
        <f t="shared" si="154"/>
        <v>9.8171201814895803E-2</v>
      </c>
      <c r="AC399" s="33">
        <f t="shared" si="155"/>
        <v>0.25711082660513929</v>
      </c>
      <c r="AD399" s="60" t="str">
        <f t="shared" si="156"/>
        <v>Lab</v>
      </c>
      <c r="AF399" s="20" t="s">
        <v>1</v>
      </c>
      <c r="AG399" s="151" t="str">
        <f t="shared" si="157"/>
        <v>Con</v>
      </c>
      <c r="AH399" s="149" t="str">
        <f t="shared" si="158"/>
        <v>Hold</v>
      </c>
      <c r="AI399" s="149" t="str">
        <f t="shared" si="159"/>
        <v/>
      </c>
      <c r="AK399" s="33">
        <v>0.57789665212146601</v>
      </c>
      <c r="AL399" s="33">
        <v>0.12826764542063099</v>
      </c>
      <c r="AM399" s="33">
        <v>0.112182420137169</v>
      </c>
      <c r="AN399" s="33">
        <v>2.8104531343365699E-2</v>
      </c>
      <c r="AO399" s="33">
        <v>0</v>
      </c>
      <c r="AP399" s="86">
        <f t="shared" si="160"/>
        <v>0.15354875097736831</v>
      </c>
    </row>
    <row r="400" spans="1:42" ht="19.95" customHeight="1">
      <c r="A400" s="132" t="s">
        <v>424</v>
      </c>
      <c r="B400" s="20" t="s">
        <v>401</v>
      </c>
      <c r="C400" s="20" t="s">
        <v>21</v>
      </c>
      <c r="D400" s="170">
        <f>('Eng19'!D400+'Eng19'!AD400+'Eng19'!AS400)+('Eng19'!E400+'Eng19'!AE400+'Eng19'!AT400)</f>
        <v>18570.767509861689</v>
      </c>
      <c r="E400" s="170">
        <f>('Eng19'!F400+'Eng19'!AF400+'Eng19'!AU400)+'Eng19'!G400+'Eng19'!AG400+'Eng19'!AV400</f>
        <v>12631.883283270967</v>
      </c>
      <c r="F400" s="170">
        <f>('Eng19'!H400+'Eng19'!AH400+'Eng19'!AW400)+('Eng19'!I400+'Eng19'!AI400+'Eng19'!AX400)</f>
        <v>14274.127710252276</v>
      </c>
      <c r="G400" s="170">
        <f>('Eng19'!J400+'Eng19'!AJ400+'Eng19'!AY400)+('Eng19'!AZ400+'Eng19'!AK400+'Eng19'!K400)</f>
        <v>2836.2522371472201</v>
      </c>
      <c r="H400" s="170">
        <f>('Eng19'!L400+'Eng19'!AL400+'Eng19'!BA400)+('Eng19'!BB400+'Eng19'!AM400+'Eng19'!M400)</f>
        <v>2830.5948908808341</v>
      </c>
      <c r="I400" s="170">
        <f>('Eng19'!N400+'Eng19'!AN400+'Eng19'!BC400)+('Eng19'!BD400+'Eng19'!AO400+'Eng19'!O400)</f>
        <v>1392.6862109643794</v>
      </c>
      <c r="J400" s="188">
        <f t="shared" si="145"/>
        <v>52536.31184237737</v>
      </c>
      <c r="L400" s="33">
        <f t="shared" si="146"/>
        <v>0.35348441598981734</v>
      </c>
      <c r="M400" s="33">
        <f t="shared" si="147"/>
        <v>0.24044099862148507</v>
      </c>
      <c r="N400" s="33">
        <f t="shared" si="148"/>
        <v>0.27170022427684648</v>
      </c>
      <c r="O400" s="33">
        <f t="shared" si="149"/>
        <v>5.3986512141482562E-2</v>
      </c>
      <c r="P400" s="33">
        <f t="shared" si="150"/>
        <v>5.3878827645407551E-2</v>
      </c>
      <c r="Q400" s="33">
        <f t="shared" si="151"/>
        <v>2.6509021324960934E-2</v>
      </c>
      <c r="S400" s="174">
        <f t="shared" si="161"/>
        <v>-0.22148826553326267</v>
      </c>
      <c r="T400" s="174">
        <f t="shared" si="162"/>
        <v>0.13251851348406707</v>
      </c>
      <c r="U400" s="174">
        <f t="shared" si="163"/>
        <v>-1.7671472088278517E-2</v>
      </c>
      <c r="V400" s="174">
        <f t="shared" si="164"/>
        <v>2.6253375167105162E-2</v>
      </c>
      <c r="W400" s="174">
        <f t="shared" si="165"/>
        <v>5.3878827645407551E-2</v>
      </c>
      <c r="X400" s="174">
        <f t="shared" si="166"/>
        <v>2.6509021324960934E-2</v>
      </c>
      <c r="Z400" s="33">
        <f t="shared" si="152"/>
        <v>0.35348441598981734</v>
      </c>
      <c r="AA400" s="60" t="str">
        <f t="shared" si="153"/>
        <v>Con</v>
      </c>
      <c r="AB400" s="33">
        <f t="shared" si="154"/>
        <v>8.1784191712970855E-2</v>
      </c>
      <c r="AC400" s="33">
        <f t="shared" si="155"/>
        <v>0.27170022427684648</v>
      </c>
      <c r="AD400" s="60" t="str">
        <f t="shared" si="156"/>
        <v>LD</v>
      </c>
      <c r="AF400" s="20" t="s">
        <v>1</v>
      </c>
      <c r="AG400" s="151" t="str">
        <f t="shared" si="157"/>
        <v>Con</v>
      </c>
      <c r="AH400" s="149" t="str">
        <f t="shared" si="158"/>
        <v>Hold</v>
      </c>
      <c r="AI400" s="149" t="str">
        <f t="shared" si="159"/>
        <v/>
      </c>
      <c r="AK400" s="33">
        <v>0.57497268152308001</v>
      </c>
      <c r="AL400" s="33">
        <v>0.10792248513741801</v>
      </c>
      <c r="AM400" s="33">
        <v>0.289371696365125</v>
      </c>
      <c r="AN400" s="33">
        <v>2.77331369743774E-2</v>
      </c>
      <c r="AO400" s="33">
        <v>0</v>
      </c>
      <c r="AP400" s="86">
        <f t="shared" si="160"/>
        <v>0</v>
      </c>
    </row>
    <row r="401" spans="1:42" ht="19.95" customHeight="1">
      <c r="A401" s="132" t="s">
        <v>425</v>
      </c>
      <c r="B401" s="20" t="s">
        <v>401</v>
      </c>
      <c r="C401" s="20" t="s">
        <v>21</v>
      </c>
      <c r="D401" s="170">
        <f>('Eng19'!D401+'Eng19'!AD401+'Eng19'!AS401)+('Eng19'!E401+'Eng19'!AE401+'Eng19'!AT401)</f>
        <v>20370.329272244198</v>
      </c>
      <c r="E401" s="170">
        <f>('Eng19'!F401+'Eng19'!AF401+'Eng19'!AU401)+'Eng19'!G401+'Eng19'!AG401+'Eng19'!AV401</f>
        <v>11738.614723957649</v>
      </c>
      <c r="F401" s="170">
        <f>('Eng19'!H401+'Eng19'!AH401+'Eng19'!AW401)+('Eng19'!I401+'Eng19'!AI401+'Eng19'!AX401)</f>
        <v>14889.55964001473</v>
      </c>
      <c r="G401" s="170">
        <f>('Eng19'!J401+'Eng19'!AJ401+'Eng19'!AY401)+('Eng19'!AZ401+'Eng19'!AK401+'Eng19'!K401)</f>
        <v>3150.1232321146044</v>
      </c>
      <c r="H401" s="170">
        <f>('Eng19'!L401+'Eng19'!AL401+'Eng19'!BA401)+('Eng19'!BB401+'Eng19'!AM401+'Eng19'!M401)</f>
        <v>3093.5604158469159</v>
      </c>
      <c r="I401" s="170">
        <f>('Eng19'!N401+'Eng19'!AN401+'Eng19'!BC401)+('Eng19'!BD401+'Eng19'!AO401+'Eng19'!O401)</f>
        <v>1539.7485540276568</v>
      </c>
      <c r="J401" s="188">
        <f t="shared" si="145"/>
        <v>54781.935838205747</v>
      </c>
      <c r="L401" s="33">
        <f t="shared" si="146"/>
        <v>0.37184391096376013</v>
      </c>
      <c r="M401" s="33">
        <f t="shared" si="147"/>
        <v>0.21427893235877515</v>
      </c>
      <c r="N401" s="33">
        <f t="shared" si="148"/>
        <v>0.27179688728032364</v>
      </c>
      <c r="O401" s="33">
        <f t="shared" si="149"/>
        <v>5.7502955744723083E-2</v>
      </c>
      <c r="P401" s="33">
        <f t="shared" si="150"/>
        <v>5.6470447210619022E-2</v>
      </c>
      <c r="Q401" s="33">
        <f t="shared" si="151"/>
        <v>2.8106866441799105E-2</v>
      </c>
      <c r="S401" s="174">
        <f t="shared" si="161"/>
        <v>-0.23299206177972187</v>
      </c>
      <c r="T401" s="174">
        <f t="shared" si="162"/>
        <v>0.13889277193227126</v>
      </c>
      <c r="U401" s="174">
        <f t="shared" si="163"/>
        <v>-1.7671472088277351E-2</v>
      </c>
      <c r="V401" s="174">
        <f t="shared" si="164"/>
        <v>2.7516185879759882E-2</v>
      </c>
      <c r="W401" s="174">
        <f t="shared" si="165"/>
        <v>5.6470447210619022E-2</v>
      </c>
      <c r="X401" s="174">
        <f t="shared" si="166"/>
        <v>2.7784128845349143E-2</v>
      </c>
      <c r="Z401" s="33">
        <f t="shared" si="152"/>
        <v>0.37184391096376013</v>
      </c>
      <c r="AA401" s="60" t="str">
        <f t="shared" si="153"/>
        <v>Con</v>
      </c>
      <c r="AB401" s="33">
        <f t="shared" si="154"/>
        <v>0.10004702368343649</v>
      </c>
      <c r="AC401" s="33">
        <f t="shared" si="155"/>
        <v>0.27179688728032364</v>
      </c>
      <c r="AD401" s="60" t="str">
        <f t="shared" si="156"/>
        <v>LD</v>
      </c>
      <c r="AF401" s="20" t="s">
        <v>1</v>
      </c>
      <c r="AG401" s="151" t="str">
        <f t="shared" si="157"/>
        <v>Con</v>
      </c>
      <c r="AH401" s="149" t="str">
        <f t="shared" si="158"/>
        <v>Hold</v>
      </c>
      <c r="AI401" s="149" t="str">
        <f t="shared" si="159"/>
        <v/>
      </c>
      <c r="AK401" s="33">
        <v>0.604835972743482</v>
      </c>
      <c r="AL401" s="33">
        <v>7.5386160426503895E-2</v>
      </c>
      <c r="AM401" s="33">
        <v>0.28946835936860099</v>
      </c>
      <c r="AN401" s="33">
        <v>2.9986769864963202E-2</v>
      </c>
      <c r="AO401" s="33">
        <v>0</v>
      </c>
      <c r="AP401" s="86">
        <f t="shared" si="160"/>
        <v>3.2273759644996236E-4</v>
      </c>
    </row>
    <row r="402" spans="1:42" ht="19.95" customHeight="1">
      <c r="A402" s="132" t="s">
        <v>426</v>
      </c>
      <c r="B402" s="20" t="s">
        <v>401</v>
      </c>
      <c r="C402" s="20" t="s">
        <v>21</v>
      </c>
      <c r="D402" s="170">
        <f>('Eng19'!D402+'Eng19'!AD402+'Eng19'!AS402)+('Eng19'!E402+'Eng19'!AE402+'Eng19'!AT402)</f>
        <v>17910.335044980857</v>
      </c>
      <c r="E402" s="170">
        <f>('Eng19'!F402+'Eng19'!AF402+'Eng19'!AU402)+'Eng19'!G402+'Eng19'!AG402+'Eng19'!AV402</f>
        <v>16052.394346203355</v>
      </c>
      <c r="F402" s="170">
        <f>('Eng19'!H402+'Eng19'!AH402+'Eng19'!AW402)+('Eng19'!I402+'Eng19'!AI402+'Eng19'!AX402)</f>
        <v>10670.650438147732</v>
      </c>
      <c r="G402" s="170">
        <f>('Eng19'!J402+'Eng19'!AJ402+'Eng19'!AY402)+('Eng19'!AZ402+'Eng19'!AK402+'Eng19'!K402)</f>
        <v>2831.0546912205673</v>
      </c>
      <c r="H402" s="170">
        <f>('Eng19'!L402+'Eng19'!AL402+'Eng19'!BA402)+('Eng19'!BB402+'Eng19'!AM402+'Eng19'!M402)</f>
        <v>2736.7761058678684</v>
      </c>
      <c r="I402" s="170">
        <f>('Eng19'!N402+'Eng19'!AN402+'Eng19'!BC402)+('Eng19'!BD402+'Eng19'!AO402+'Eng19'!O402)</f>
        <v>2186.3028165243718</v>
      </c>
      <c r="J402" s="188">
        <f t="shared" si="145"/>
        <v>52387.51344294475</v>
      </c>
      <c r="L402" s="33">
        <f t="shared" si="146"/>
        <v>0.34188175517219394</v>
      </c>
      <c r="M402" s="33">
        <f t="shared" si="147"/>
        <v>0.30641642046412493</v>
      </c>
      <c r="N402" s="33">
        <f t="shared" si="148"/>
        <v>0.20368690431870065</v>
      </c>
      <c r="O402" s="33">
        <f t="shared" si="149"/>
        <v>5.4040638792751054E-2</v>
      </c>
      <c r="P402" s="33">
        <f t="shared" si="150"/>
        <v>5.2241000307229543E-2</v>
      </c>
      <c r="Q402" s="33">
        <f t="shared" si="151"/>
        <v>4.1733280944999888E-2</v>
      </c>
      <c r="S402" s="174">
        <f t="shared" si="161"/>
        <v>-0.2142182046654591</v>
      </c>
      <c r="T402" s="174">
        <f t="shared" si="162"/>
        <v>0.12849016963020093</v>
      </c>
      <c r="U402" s="174">
        <f t="shared" si="163"/>
        <v>-1.767147208827835E-2</v>
      </c>
      <c r="V402" s="174">
        <f t="shared" si="164"/>
        <v>2.5455315939626855E-2</v>
      </c>
      <c r="W402" s="174">
        <f t="shared" si="165"/>
        <v>5.2241000307229543E-2</v>
      </c>
      <c r="X402" s="174">
        <f t="shared" si="166"/>
        <v>2.5703190876680097E-2</v>
      </c>
      <c r="Z402" s="33">
        <f t="shared" si="152"/>
        <v>0.34188175517219394</v>
      </c>
      <c r="AA402" s="60" t="str">
        <f t="shared" si="153"/>
        <v>Con</v>
      </c>
      <c r="AB402" s="33">
        <f t="shared" si="154"/>
        <v>3.5465334708069007E-2</v>
      </c>
      <c r="AC402" s="33">
        <f t="shared" si="155"/>
        <v>0.30641642046412493</v>
      </c>
      <c r="AD402" s="60" t="str">
        <f t="shared" si="156"/>
        <v>Lab</v>
      </c>
      <c r="AF402" s="20" t="s">
        <v>1</v>
      </c>
      <c r="AG402" s="151" t="str">
        <f t="shared" si="157"/>
        <v>Con</v>
      </c>
      <c r="AH402" s="149" t="str">
        <f t="shared" si="158"/>
        <v>Hold</v>
      </c>
      <c r="AI402" s="149" t="str">
        <f t="shared" si="159"/>
        <v/>
      </c>
      <c r="AK402" s="33">
        <v>0.55609995983765304</v>
      </c>
      <c r="AL402" s="33">
        <v>0.17792625083392399</v>
      </c>
      <c r="AM402" s="33">
        <v>0.221358376406979</v>
      </c>
      <c r="AN402" s="33">
        <v>2.85853228531242E-2</v>
      </c>
      <c r="AO402" s="33">
        <v>0</v>
      </c>
      <c r="AP402" s="86">
        <f t="shared" si="160"/>
        <v>1.6030090068319791E-2</v>
      </c>
    </row>
    <row r="403" spans="1:42" ht="19.95" customHeight="1">
      <c r="A403" s="132" t="s">
        <v>427</v>
      </c>
      <c r="B403" s="20" t="s">
        <v>401</v>
      </c>
      <c r="C403" s="20" t="s">
        <v>21</v>
      </c>
      <c r="D403" s="170">
        <f>('Eng19'!D403+'Eng19'!AD403+'Eng19'!AS403)+('Eng19'!E403+'Eng19'!AE403+'Eng19'!AT403)</f>
        <v>20244.142327419475</v>
      </c>
      <c r="E403" s="170">
        <f>('Eng19'!F403+'Eng19'!AF403+'Eng19'!AU403)+'Eng19'!G403+'Eng19'!AG403+'Eng19'!AV403</f>
        <v>12820.071370291651</v>
      </c>
      <c r="F403" s="170">
        <f>('Eng19'!H403+'Eng19'!AH403+'Eng19'!AW403)+('Eng19'!I403+'Eng19'!AI403+'Eng19'!AX403)</f>
        <v>15441.744827920336</v>
      </c>
      <c r="G403" s="170">
        <f>('Eng19'!J403+'Eng19'!AJ403+'Eng19'!AY403)+('Eng19'!AZ403+'Eng19'!AK403+'Eng19'!K403)</f>
        <v>1632.9810635584088</v>
      </c>
      <c r="H403" s="170">
        <f>('Eng19'!L403+'Eng19'!AL403+'Eng19'!BA403)+('Eng19'!BB403+'Eng19'!AM403+'Eng19'!M403)</f>
        <v>3078.281528626419</v>
      </c>
      <c r="I403" s="170">
        <f>('Eng19'!N403+'Eng19'!AN403+'Eng19'!BC403)+('Eng19'!BD403+'Eng19'!AO403+'Eng19'!O403)</f>
        <v>2201.1260722572624</v>
      </c>
      <c r="J403" s="188">
        <f t="shared" si="145"/>
        <v>55418.347190073546</v>
      </c>
      <c r="L403" s="33">
        <f t="shared" si="146"/>
        <v>0.36529675376254411</v>
      </c>
      <c r="M403" s="33">
        <f t="shared" si="147"/>
        <v>0.2313326185337401</v>
      </c>
      <c r="N403" s="33">
        <f t="shared" si="148"/>
        <v>0.27863957715949783</v>
      </c>
      <c r="O403" s="33">
        <f t="shared" si="149"/>
        <v>2.9466433886193306E-2</v>
      </c>
      <c r="P403" s="33">
        <f t="shared" si="150"/>
        <v>5.5546252905532272E-2</v>
      </c>
      <c r="Q403" s="33">
        <f t="shared" si="151"/>
        <v>3.9718363752492512E-2</v>
      </c>
      <c r="S403" s="174">
        <f t="shared" si="161"/>
        <v>-0.22888970697403588</v>
      </c>
      <c r="T403" s="174">
        <f t="shared" si="162"/>
        <v>0.1366196553699256</v>
      </c>
      <c r="U403" s="174">
        <f t="shared" si="163"/>
        <v>-1.7671472088277185E-2</v>
      </c>
      <c r="V403" s="174">
        <f t="shared" si="164"/>
        <v>2.7065856485467506E-2</v>
      </c>
      <c r="W403" s="174">
        <f t="shared" si="165"/>
        <v>5.5546252905532272E-2</v>
      </c>
      <c r="X403" s="174">
        <f t="shared" si="166"/>
        <v>2.7329414301387821E-2</v>
      </c>
      <c r="Z403" s="33">
        <f t="shared" si="152"/>
        <v>0.36529675376254411</v>
      </c>
      <c r="AA403" s="60" t="str">
        <f t="shared" si="153"/>
        <v>Con</v>
      </c>
      <c r="AB403" s="33">
        <f t="shared" si="154"/>
        <v>8.6657176603046282E-2</v>
      </c>
      <c r="AC403" s="33">
        <f t="shared" si="155"/>
        <v>0.27863957715949783</v>
      </c>
      <c r="AD403" s="60" t="str">
        <f t="shared" si="156"/>
        <v>LD</v>
      </c>
      <c r="AF403" s="20" t="s">
        <v>1</v>
      </c>
      <c r="AG403" s="151" t="str">
        <f t="shared" si="157"/>
        <v>Con</v>
      </c>
      <c r="AH403" s="149" t="str">
        <f t="shared" si="158"/>
        <v>Hold</v>
      </c>
      <c r="AI403" s="149" t="str">
        <f t="shared" si="159"/>
        <v/>
      </c>
      <c r="AK403" s="33">
        <v>0.59418646073657999</v>
      </c>
      <c r="AL403" s="33">
        <v>9.4712963163814501E-2</v>
      </c>
      <c r="AM403" s="33">
        <v>0.29631104924777502</v>
      </c>
      <c r="AN403" s="33">
        <v>2.4005774007257999E-3</v>
      </c>
      <c r="AO403" s="33">
        <v>0</v>
      </c>
      <c r="AP403" s="86">
        <f t="shared" si="160"/>
        <v>1.2388949451104692E-2</v>
      </c>
    </row>
    <row r="404" spans="1:42" ht="19.95" customHeight="1">
      <c r="A404" s="132" t="s">
        <v>428</v>
      </c>
      <c r="B404" s="20" t="s">
        <v>401</v>
      </c>
      <c r="C404" s="20" t="s">
        <v>21</v>
      </c>
      <c r="D404" s="170">
        <f>('Eng19'!D404+'Eng19'!AD404+'Eng19'!AS404)+('Eng19'!E404+'Eng19'!AE404+'Eng19'!AT404)</f>
        <v>18321.024182183151</v>
      </c>
      <c r="E404" s="170">
        <f>('Eng19'!F404+'Eng19'!AF404+'Eng19'!AU404)+'Eng19'!G404+'Eng19'!AG404+'Eng19'!AV404</f>
        <v>15093.915103368487</v>
      </c>
      <c r="F404" s="170">
        <f>('Eng19'!H404+'Eng19'!AH404+'Eng19'!AW404)+('Eng19'!I404+'Eng19'!AI404+'Eng19'!AX404)</f>
        <v>10155.475655793132</v>
      </c>
      <c r="G404" s="170">
        <f>('Eng19'!J404+'Eng19'!AJ404+'Eng19'!AY404)+('Eng19'!AZ404+'Eng19'!AK404+'Eng19'!K404)</f>
        <v>4488.1731207600296</v>
      </c>
      <c r="H404" s="170">
        <f>('Eng19'!L404+'Eng19'!AL404+'Eng19'!BA404)+('Eng19'!BB404+'Eng19'!AM404+'Eng19'!M404)</f>
        <v>2928.8217553087316</v>
      </c>
      <c r="I404" s="170">
        <f>('Eng19'!N404+'Eng19'!AN404+'Eng19'!BC404)+('Eng19'!BD404+'Eng19'!AO404+'Eng19'!O404)</f>
        <v>1487.128466418912</v>
      </c>
      <c r="J404" s="188">
        <f t="shared" si="145"/>
        <v>52474.538283832444</v>
      </c>
      <c r="L404" s="33">
        <f t="shared" si="146"/>
        <v>0.34914121746218224</v>
      </c>
      <c r="M404" s="33">
        <f t="shared" si="147"/>
        <v>0.28764264721542038</v>
      </c>
      <c r="N404" s="33">
        <f t="shared" si="148"/>
        <v>0.19353149142280426</v>
      </c>
      <c r="O404" s="33">
        <f t="shared" si="149"/>
        <v>8.5530492836043664E-2</v>
      </c>
      <c r="P404" s="33">
        <f t="shared" si="150"/>
        <v>5.5814150082976716E-2</v>
      </c>
      <c r="Q404" s="33">
        <f t="shared" si="151"/>
        <v>2.8340000980572717E-2</v>
      </c>
      <c r="S404" s="174">
        <f t="shared" si="161"/>
        <v>-0.21867263946099674</v>
      </c>
      <c r="T404" s="174">
        <f t="shared" si="162"/>
        <v>0.13114903911254339</v>
      </c>
      <c r="U404" s="174">
        <f t="shared" si="163"/>
        <v>-1.7948300611189738E-2</v>
      </c>
      <c r="V404" s="174">
        <f t="shared" si="164"/>
        <v>2.5866646994893265E-2</v>
      </c>
      <c r="W404" s="174">
        <f t="shared" si="165"/>
        <v>5.3256403497922808E-2</v>
      </c>
      <c r="X404" s="174">
        <f t="shared" si="166"/>
        <v>2.6348850466826952E-2</v>
      </c>
      <c r="Z404" s="33">
        <f t="shared" si="152"/>
        <v>0.34914121746218224</v>
      </c>
      <c r="AA404" s="60" t="str">
        <f t="shared" si="153"/>
        <v>Con</v>
      </c>
      <c r="AB404" s="33">
        <f t="shared" si="154"/>
        <v>6.1498570246761863E-2</v>
      </c>
      <c r="AC404" s="33">
        <f t="shared" si="155"/>
        <v>0.28764264721542038</v>
      </c>
      <c r="AD404" s="60" t="str">
        <f t="shared" si="156"/>
        <v>Lab</v>
      </c>
      <c r="AF404" s="20" t="s">
        <v>1</v>
      </c>
      <c r="AG404" s="151" t="str">
        <f t="shared" si="157"/>
        <v>Con</v>
      </c>
      <c r="AH404" s="149" t="str">
        <f t="shared" si="158"/>
        <v>Hold</v>
      </c>
      <c r="AI404" s="149" t="str">
        <f t="shared" si="159"/>
        <v/>
      </c>
      <c r="AK404" s="33">
        <v>0.56781385692317898</v>
      </c>
      <c r="AL404" s="33">
        <v>0.15649360810287699</v>
      </c>
      <c r="AM404" s="33">
        <v>0.211479792033994</v>
      </c>
      <c r="AN404" s="33">
        <v>5.9663845841150399E-2</v>
      </c>
      <c r="AO404" s="33">
        <v>2.5577465850539099E-3</v>
      </c>
      <c r="AP404" s="86">
        <f t="shared" si="160"/>
        <v>1.9911505137457652E-3</v>
      </c>
    </row>
    <row r="405" spans="1:42" ht="19.95" customHeight="1">
      <c r="A405" s="132" t="s">
        <v>429</v>
      </c>
      <c r="B405" s="20" t="s">
        <v>401</v>
      </c>
      <c r="C405" s="20" t="s">
        <v>21</v>
      </c>
      <c r="D405" s="170">
        <f>('Eng19'!D405+'Eng19'!AD405+'Eng19'!AS405)+('Eng19'!E405+'Eng19'!AE405+'Eng19'!AT405)</f>
        <v>19352.808035101025</v>
      </c>
      <c r="E405" s="170">
        <f>('Eng19'!F405+'Eng19'!AF405+'Eng19'!AU405)+'Eng19'!G405+'Eng19'!AG405+'Eng19'!AV405</f>
        <v>12360.364567709108</v>
      </c>
      <c r="F405" s="170">
        <f>('Eng19'!H405+'Eng19'!AH405+'Eng19'!AW405)+('Eng19'!I405+'Eng19'!AI405+'Eng19'!AX405)</f>
        <v>15683.80190986144</v>
      </c>
      <c r="G405" s="170">
        <f>('Eng19'!J405+'Eng19'!AJ405+'Eng19'!AY405)+('Eng19'!AZ405+'Eng19'!AK405+'Eng19'!K405)</f>
        <v>3197.9524147088432</v>
      </c>
      <c r="H405" s="170">
        <f>('Eng19'!L405+'Eng19'!AL405+'Eng19'!BA405)+('Eng19'!BB405+'Eng19'!AM405+'Eng19'!M405)</f>
        <v>2953.1086440719046</v>
      </c>
      <c r="I405" s="170">
        <f>('Eng19'!N405+'Eng19'!AN405+'Eng19'!BC405)+('Eng19'!BD405+'Eng19'!AO405+'Eng19'!O405)</f>
        <v>2032.9644285476809</v>
      </c>
      <c r="J405" s="188">
        <f t="shared" si="145"/>
        <v>55581</v>
      </c>
      <c r="L405" s="33">
        <f t="shared" si="146"/>
        <v>0.34819107312032932</v>
      </c>
      <c r="M405" s="33">
        <f t="shared" si="147"/>
        <v>0.22238471002157406</v>
      </c>
      <c r="N405" s="33">
        <f t="shared" si="148"/>
        <v>0.28217919630559796</v>
      </c>
      <c r="O405" s="33">
        <f t="shared" si="149"/>
        <v>5.7536791614199875E-2</v>
      </c>
      <c r="P405" s="33">
        <f t="shared" si="150"/>
        <v>5.3131621310733963E-2</v>
      </c>
      <c r="Q405" s="33">
        <f t="shared" si="151"/>
        <v>3.6576607627564831E-2</v>
      </c>
      <c r="S405" s="174">
        <f t="shared" si="161"/>
        <v>-0.2181715328061567</v>
      </c>
      <c r="T405" s="174">
        <f t="shared" si="162"/>
        <v>0.13068071045337626</v>
      </c>
      <c r="U405" s="174">
        <f t="shared" si="163"/>
        <v>-1.7671472088278017E-2</v>
      </c>
      <c r="V405" s="174">
        <f t="shared" si="164"/>
        <v>2.5889286171692574E-2</v>
      </c>
      <c r="W405" s="174">
        <f t="shared" si="165"/>
        <v>5.3131621310733963E-2</v>
      </c>
      <c r="X405" s="174">
        <f t="shared" si="166"/>
        <v>2.6141386958631843E-2</v>
      </c>
      <c r="Z405" s="33">
        <f t="shared" si="152"/>
        <v>0.34819107312032932</v>
      </c>
      <c r="AA405" s="60" t="str">
        <f t="shared" si="153"/>
        <v>Con</v>
      </c>
      <c r="AB405" s="33">
        <f t="shared" si="154"/>
        <v>6.6011876814731363E-2</v>
      </c>
      <c r="AC405" s="33">
        <f t="shared" si="155"/>
        <v>0.28217919630559796</v>
      </c>
      <c r="AD405" s="60" t="str">
        <f t="shared" si="156"/>
        <v>LD</v>
      </c>
      <c r="AF405" s="20" t="s">
        <v>1</v>
      </c>
      <c r="AG405" s="151" t="str">
        <f t="shared" si="157"/>
        <v>Con</v>
      </c>
      <c r="AH405" s="149" t="str">
        <f t="shared" si="158"/>
        <v>Hold</v>
      </c>
      <c r="AI405" s="149" t="str">
        <f t="shared" si="159"/>
        <v/>
      </c>
      <c r="AK405" s="33">
        <v>0.56636260592648602</v>
      </c>
      <c r="AL405" s="33">
        <v>9.1703999568197803E-2</v>
      </c>
      <c r="AM405" s="33">
        <v>0.29985066839387597</v>
      </c>
      <c r="AN405" s="33">
        <v>3.1647505442507301E-2</v>
      </c>
      <c r="AO405" s="33">
        <v>0</v>
      </c>
      <c r="AP405" s="86">
        <f t="shared" si="160"/>
        <v>1.0435220668932987E-2</v>
      </c>
    </row>
    <row r="406" spans="1:42" ht="19.95" customHeight="1">
      <c r="A406" s="132" t="s">
        <v>430</v>
      </c>
      <c r="B406" s="20" t="s">
        <v>401</v>
      </c>
      <c r="C406" s="20" t="s">
        <v>21</v>
      </c>
      <c r="D406" s="170">
        <f>('Eng19'!D406+'Eng19'!AD406+'Eng19'!AS406)+('Eng19'!E406+'Eng19'!AE406+'Eng19'!AT406)</f>
        <v>21841.63381201397</v>
      </c>
      <c r="E406" s="170">
        <f>('Eng19'!F406+'Eng19'!AF406+'Eng19'!AU406)+'Eng19'!G406+'Eng19'!AG406+'Eng19'!AV406</f>
        <v>14712.368969044599</v>
      </c>
      <c r="F406" s="170">
        <f>('Eng19'!H406+'Eng19'!AH406+'Eng19'!AW406)+('Eng19'!I406+'Eng19'!AI406+'Eng19'!AX406)</f>
        <v>11121.809663797976</v>
      </c>
      <c r="G406" s="170">
        <f>('Eng19'!J406+'Eng19'!AJ406+'Eng19'!AY406)+('Eng19'!AZ406+'Eng19'!AK406+'Eng19'!K406)</f>
        <v>3824.7941807226748</v>
      </c>
      <c r="H406" s="170">
        <f>('Eng19'!L406+'Eng19'!AL406+'Eng19'!BA406)+('Eng19'!BB406+'Eng19'!AM406+'Eng19'!M406)</f>
        <v>3307.8339520629693</v>
      </c>
      <c r="I406" s="170">
        <f>('Eng19'!N406+'Eng19'!AN406+'Eng19'!BC406)+('Eng19'!BD406+'Eng19'!AO406+'Eng19'!O406)</f>
        <v>1627.4934813311816</v>
      </c>
      <c r="J406" s="188">
        <f t="shared" si="145"/>
        <v>56435.934058973369</v>
      </c>
      <c r="L406" s="33">
        <f t="shared" si="146"/>
        <v>0.38701643157337146</v>
      </c>
      <c r="M406" s="33">
        <f t="shared" si="147"/>
        <v>0.2606915117887611</v>
      </c>
      <c r="N406" s="33">
        <f t="shared" si="148"/>
        <v>0.19706964807521596</v>
      </c>
      <c r="O406" s="33">
        <f t="shared" si="149"/>
        <v>6.7772319967733904E-2</v>
      </c>
      <c r="P406" s="33">
        <f t="shared" si="150"/>
        <v>5.8612194645461357E-2</v>
      </c>
      <c r="Q406" s="33">
        <f t="shared" si="151"/>
        <v>2.8837893949456277E-2</v>
      </c>
      <c r="S406" s="174">
        <f t="shared" si="161"/>
        <v>-0.24249894559574653</v>
      </c>
      <c r="T406" s="174">
        <f t="shared" si="162"/>
        <v>0.14416054034385412</v>
      </c>
      <c r="U406" s="174">
        <f t="shared" si="163"/>
        <v>-1.7671472088277046E-2</v>
      </c>
      <c r="V406" s="174">
        <f t="shared" si="164"/>
        <v>2.8559788745252002E-2</v>
      </c>
      <c r="W406" s="174">
        <f t="shared" si="165"/>
        <v>5.8612194645461357E-2</v>
      </c>
      <c r="X406" s="174">
        <f t="shared" si="166"/>
        <v>2.8837893949456277E-2</v>
      </c>
      <c r="Z406" s="33">
        <f t="shared" si="152"/>
        <v>0.38701643157337146</v>
      </c>
      <c r="AA406" s="60" t="str">
        <f t="shared" si="153"/>
        <v>Con</v>
      </c>
      <c r="AB406" s="33">
        <f t="shared" si="154"/>
        <v>0.12632491978461036</v>
      </c>
      <c r="AC406" s="33">
        <f t="shared" si="155"/>
        <v>0.2606915117887611</v>
      </c>
      <c r="AD406" s="60" t="str">
        <f t="shared" si="156"/>
        <v>Lab</v>
      </c>
      <c r="AF406" s="20" t="s">
        <v>1</v>
      </c>
      <c r="AG406" s="151" t="str">
        <f t="shared" si="157"/>
        <v>Con</v>
      </c>
      <c r="AH406" s="149" t="str">
        <f t="shared" si="158"/>
        <v>Hold</v>
      </c>
      <c r="AI406" s="149" t="str">
        <f t="shared" si="159"/>
        <v/>
      </c>
      <c r="AK406" s="33">
        <v>0.62951537716911798</v>
      </c>
      <c r="AL406" s="33">
        <v>0.116530971444907</v>
      </c>
      <c r="AM406" s="33">
        <v>0.214741120163493</v>
      </c>
      <c r="AN406" s="33">
        <v>3.9212531222481903E-2</v>
      </c>
      <c r="AO406" s="33">
        <v>0</v>
      </c>
      <c r="AP406" s="86">
        <f t="shared" si="160"/>
        <v>0</v>
      </c>
    </row>
    <row r="407" spans="1:42" ht="19.95" customHeight="1">
      <c r="A407" s="132" t="s">
        <v>431</v>
      </c>
      <c r="B407" s="20" t="s">
        <v>401</v>
      </c>
      <c r="C407" s="20" t="s">
        <v>21</v>
      </c>
      <c r="D407" s="170">
        <f>('Eng19'!D407+'Eng19'!AD407+'Eng19'!AS407)+('Eng19'!E407+'Eng19'!AE407+'Eng19'!AT407)</f>
        <v>18061.414134145212</v>
      </c>
      <c r="E407" s="170">
        <f>('Eng19'!F407+'Eng19'!AF407+'Eng19'!AU407)+'Eng19'!G407+'Eng19'!AG407+'Eng19'!AV407</f>
        <v>20172.736802201413</v>
      </c>
      <c r="F407" s="170">
        <f>('Eng19'!H407+'Eng19'!AH407+'Eng19'!AW407)+('Eng19'!I407+'Eng19'!AI407+'Eng19'!AX407)</f>
        <v>7864.8459641721984</v>
      </c>
      <c r="G407" s="170">
        <f>('Eng19'!J407+'Eng19'!AJ407+'Eng19'!AY407)+('Eng19'!AZ407+'Eng19'!AK407+'Eng19'!K407)</f>
        <v>2720.9725076238456</v>
      </c>
      <c r="H407" s="170">
        <f>('Eng19'!L407+'Eng19'!AL407+'Eng19'!BA407)+('Eng19'!BB407+'Eng19'!AM407+'Eng19'!M407)</f>
        <v>2721.2695085344171</v>
      </c>
      <c r="I407" s="170">
        <f>('Eng19'!N407+'Eng19'!AN407+'Eng19'!BC407)+('Eng19'!BD407+'Eng19'!AO407+'Eng19'!O407)</f>
        <v>1842.7187294263217</v>
      </c>
      <c r="J407" s="188">
        <f t="shared" si="145"/>
        <v>53383.957646103408</v>
      </c>
      <c r="L407" s="33">
        <f t="shared" si="146"/>
        <v>0.33833036984404896</v>
      </c>
      <c r="M407" s="33">
        <f t="shared" si="147"/>
        <v>0.37788012900676832</v>
      </c>
      <c r="N407" s="33">
        <f t="shared" si="148"/>
        <v>0.14732601910690801</v>
      </c>
      <c r="O407" s="33">
        <f t="shared" si="149"/>
        <v>5.0969853633968151E-2</v>
      </c>
      <c r="P407" s="33">
        <f t="shared" si="150"/>
        <v>5.0975417120147658E-2</v>
      </c>
      <c r="Q407" s="33">
        <f t="shared" si="151"/>
        <v>3.4518211288158872E-2</v>
      </c>
      <c r="S407" s="174">
        <f t="shared" si="161"/>
        <v>-0.21199295755132908</v>
      </c>
      <c r="T407" s="174">
        <f t="shared" si="162"/>
        <v>0.12537738470202231</v>
      </c>
      <c r="U407" s="174">
        <f t="shared" si="163"/>
        <v>-1.4278992236394977E-2</v>
      </c>
      <c r="V407" s="174">
        <f t="shared" si="164"/>
        <v>2.4838639006076753E-2</v>
      </c>
      <c r="W407" s="174">
        <f t="shared" si="165"/>
        <v>5.0975417120147658E-2</v>
      </c>
      <c r="X407" s="174">
        <f t="shared" si="166"/>
        <v>2.5080508959477298E-2</v>
      </c>
      <c r="Z407" s="33">
        <f t="shared" si="152"/>
        <v>0.37788012900676832</v>
      </c>
      <c r="AA407" s="60" t="str">
        <f t="shared" si="153"/>
        <v>Lab</v>
      </c>
      <c r="AB407" s="33">
        <f t="shared" si="154"/>
        <v>3.9549759162719356E-2</v>
      </c>
      <c r="AC407" s="33">
        <f t="shared" si="155"/>
        <v>0.33833036984404896</v>
      </c>
      <c r="AD407" s="60" t="str">
        <f t="shared" si="156"/>
        <v>Con</v>
      </c>
      <c r="AF407" s="20" t="s">
        <v>1</v>
      </c>
      <c r="AG407" s="151" t="str">
        <f t="shared" si="157"/>
        <v>Lab</v>
      </c>
      <c r="AH407" s="149" t="str">
        <f t="shared" si="158"/>
        <v>Gain from</v>
      </c>
      <c r="AI407" s="149" t="str">
        <f t="shared" si="159"/>
        <v>Con</v>
      </c>
      <c r="AK407" s="33">
        <v>0.55032332739537804</v>
      </c>
      <c r="AL407" s="33">
        <v>0.25250274430474601</v>
      </c>
      <c r="AM407" s="33">
        <v>0.16160501134330299</v>
      </c>
      <c r="AN407" s="33">
        <v>2.6131214627891398E-2</v>
      </c>
      <c r="AO407" s="33">
        <v>0</v>
      </c>
      <c r="AP407" s="86">
        <f t="shared" si="160"/>
        <v>9.4377023286815742E-3</v>
      </c>
    </row>
    <row r="408" spans="1:42" ht="19.95" customHeight="1">
      <c r="A408" s="132" t="s">
        <v>432</v>
      </c>
      <c r="B408" s="20" t="s">
        <v>401</v>
      </c>
      <c r="C408" s="20" t="s">
        <v>21</v>
      </c>
      <c r="D408" s="170">
        <f>('Eng19'!D408+'Eng19'!AD408+'Eng19'!AS408)+('Eng19'!E408+'Eng19'!AE408+'Eng19'!AT408)</f>
        <v>18602.924148595055</v>
      </c>
      <c r="E408" s="170">
        <f>('Eng19'!F408+'Eng19'!AF408+'Eng19'!AU408)+'Eng19'!G408+'Eng19'!AG408+'Eng19'!AV408</f>
        <v>20937.829174133472</v>
      </c>
      <c r="F408" s="170">
        <f>('Eng19'!H408+'Eng19'!AH408+'Eng19'!AW408)+('Eng19'!I408+'Eng19'!AI408+'Eng19'!AX408)</f>
        <v>9332.6282903820556</v>
      </c>
      <c r="G408" s="170">
        <f>('Eng19'!J408+'Eng19'!AJ408+'Eng19'!AY408)+('Eng19'!AZ408+'Eng19'!AK408+'Eng19'!K408)</f>
        <v>4087.0110527863935</v>
      </c>
      <c r="H408" s="170">
        <f>('Eng19'!L408+'Eng19'!AL408+'Eng19'!BA408)+('Eng19'!BB408+'Eng19'!AM408+'Eng19'!M408)</f>
        <v>2829.7575195880795</v>
      </c>
      <c r="I408" s="170">
        <f>('Eng19'!N408+'Eng19'!AN408+'Eng19'!BC408)+('Eng19'!BD408+'Eng19'!AO408+'Eng19'!O408)</f>
        <v>1392.274214370789</v>
      </c>
      <c r="J408" s="188">
        <f t="shared" si="145"/>
        <v>57182.424399855845</v>
      </c>
      <c r="L408" s="33">
        <f t="shared" si="146"/>
        <v>0.32532590815862561</v>
      </c>
      <c r="M408" s="33">
        <f t="shared" si="147"/>
        <v>0.36615847253559708</v>
      </c>
      <c r="N408" s="33">
        <f t="shared" si="148"/>
        <v>0.16320798546634518</v>
      </c>
      <c r="O408" s="33">
        <f t="shared" si="149"/>
        <v>7.1473203448098238E-2</v>
      </c>
      <c r="P408" s="33">
        <f t="shared" si="150"/>
        <v>4.9486490810543758E-2</v>
      </c>
      <c r="Q408" s="33">
        <f t="shared" si="151"/>
        <v>2.4347939580790123E-2</v>
      </c>
      <c r="S408" s="174">
        <f t="shared" si="161"/>
        <v>-0.20384454836380539</v>
      </c>
      <c r="T408" s="174">
        <f t="shared" si="162"/>
        <v>0.12171527270258209</v>
      </c>
      <c r="U408" s="174">
        <f t="shared" si="163"/>
        <v>-1.5818289067462826E-2</v>
      </c>
      <c r="V408" s="174">
        <f t="shared" si="164"/>
        <v>2.4113134337351336E-2</v>
      </c>
      <c r="W408" s="174">
        <f t="shared" si="165"/>
        <v>4.9486490810543758E-2</v>
      </c>
      <c r="X408" s="174">
        <f t="shared" si="166"/>
        <v>2.4347939580791012E-2</v>
      </c>
      <c r="Z408" s="33">
        <f t="shared" si="152"/>
        <v>0.36615847253559708</v>
      </c>
      <c r="AA408" s="60" t="str">
        <f t="shared" si="153"/>
        <v>Lab</v>
      </c>
      <c r="AB408" s="33">
        <f t="shared" si="154"/>
        <v>4.083256437697147E-2</v>
      </c>
      <c r="AC408" s="33">
        <f t="shared" si="155"/>
        <v>0.32532590815862561</v>
      </c>
      <c r="AD408" s="60" t="str">
        <f t="shared" si="156"/>
        <v>Con</v>
      </c>
      <c r="AF408" s="20" t="s">
        <v>1</v>
      </c>
      <c r="AG408" s="151" t="str">
        <f t="shared" si="157"/>
        <v>Lab</v>
      </c>
      <c r="AH408" s="149" t="str">
        <f t="shared" si="158"/>
        <v>Gain from</v>
      </c>
      <c r="AI408" s="149" t="str">
        <f t="shared" si="159"/>
        <v>Con</v>
      </c>
      <c r="AK408" s="33">
        <v>0.529170456522431</v>
      </c>
      <c r="AL408" s="33">
        <v>0.24444319983301499</v>
      </c>
      <c r="AM408" s="33">
        <v>0.17902627453380801</v>
      </c>
      <c r="AN408" s="33">
        <v>4.7360069110746902E-2</v>
      </c>
      <c r="AO408" s="33">
        <v>0</v>
      </c>
      <c r="AP408" s="86">
        <f t="shared" si="160"/>
        <v>-8.8817841970012523E-16</v>
      </c>
    </row>
    <row r="409" spans="1:42" ht="19.95" customHeight="1">
      <c r="A409" s="132" t="s">
        <v>433</v>
      </c>
      <c r="B409" s="20" t="s">
        <v>401</v>
      </c>
      <c r="C409" s="20" t="s">
        <v>21</v>
      </c>
      <c r="D409" s="170">
        <f>('Eng19'!D409+'Eng19'!AD409+'Eng19'!AS409)+('Eng19'!E409+'Eng19'!AE409+'Eng19'!AT409)</f>
        <v>17520.985855410996</v>
      </c>
      <c r="E409" s="170">
        <f>('Eng19'!F409+'Eng19'!AF409+'Eng19'!AU409)+'Eng19'!G409+'Eng19'!AG409+'Eng19'!AV409</f>
        <v>21184.949829371872</v>
      </c>
      <c r="F409" s="170">
        <f>('Eng19'!H409+'Eng19'!AH409+'Eng19'!AW409)+('Eng19'!I409+'Eng19'!AI409+'Eng19'!AX409)</f>
        <v>2285.4163292629537</v>
      </c>
      <c r="G409" s="170">
        <f>('Eng19'!J409+'Eng19'!AJ409+'Eng19'!AY409)+('Eng19'!AZ409+'Eng19'!AK409+'Eng19'!K409)</f>
        <v>2459.704990183568</v>
      </c>
      <c r="H409" s="170">
        <f>('Eng19'!L409+'Eng19'!AL409+'Eng19'!BA409)+('Eng19'!BB409+'Eng19'!AM409+'Eng19'!M409)</f>
        <v>2634.4954528105827</v>
      </c>
      <c r="I409" s="170">
        <f>('Eng19'!N409+'Eng19'!AN409+'Eng19'!BC409)+('Eng19'!BD409+'Eng19'!AO409+'Eng19'!O409)</f>
        <v>1247.8364023653178</v>
      </c>
      <c r="J409" s="188">
        <f t="shared" si="145"/>
        <v>47333.388859405291</v>
      </c>
      <c r="L409" s="33">
        <f t="shared" si="146"/>
        <v>0.3701612387706637</v>
      </c>
      <c r="M409" s="33">
        <f t="shared" si="147"/>
        <v>0.44756883755561389</v>
      </c>
      <c r="N409" s="33">
        <f t="shared" si="148"/>
        <v>4.8283386935411329E-2</v>
      </c>
      <c r="O409" s="33">
        <f t="shared" si="149"/>
        <v>5.1965537424114035E-2</v>
      </c>
      <c r="P409" s="33">
        <f t="shared" si="150"/>
        <v>5.5658289344881762E-2</v>
      </c>
      <c r="Q409" s="33">
        <f t="shared" si="151"/>
        <v>2.636270996931522E-2</v>
      </c>
      <c r="S409" s="174">
        <f t="shared" si="161"/>
        <v>-0.23189597817329327</v>
      </c>
      <c r="T409" s="174">
        <f t="shared" si="162"/>
        <v>0.13103966686550089</v>
      </c>
      <c r="U409" s="174">
        <f t="shared" si="163"/>
        <v>-4.7494390456392713E-3</v>
      </c>
      <c r="V409" s="174">
        <f t="shared" si="164"/>
        <v>2.5940058671603736E-2</v>
      </c>
      <c r="W409" s="174">
        <f t="shared" si="165"/>
        <v>5.3302981712513159E-2</v>
      </c>
      <c r="X409" s="174">
        <f t="shared" si="166"/>
        <v>2.636270996931522E-2</v>
      </c>
      <c r="Z409" s="33">
        <f t="shared" si="152"/>
        <v>0.44756883755561389</v>
      </c>
      <c r="AA409" s="60" t="str">
        <f t="shared" si="153"/>
        <v>Lab</v>
      </c>
      <c r="AB409" s="33">
        <f t="shared" si="154"/>
        <v>7.7407598784950182E-2</v>
      </c>
      <c r="AC409" s="33">
        <f t="shared" si="155"/>
        <v>0.3701612387706637</v>
      </c>
      <c r="AD409" s="60" t="str">
        <f t="shared" si="156"/>
        <v>Con</v>
      </c>
      <c r="AF409" s="20" t="s">
        <v>1</v>
      </c>
      <c r="AG409" s="151" t="str">
        <f t="shared" si="157"/>
        <v>Lab</v>
      </c>
      <c r="AH409" s="149" t="str">
        <f t="shared" si="158"/>
        <v>Gain from</v>
      </c>
      <c r="AI409" s="149" t="str">
        <f t="shared" si="159"/>
        <v>Con</v>
      </c>
      <c r="AK409" s="33">
        <v>0.60205721694395697</v>
      </c>
      <c r="AL409" s="33">
        <v>0.31652917069011299</v>
      </c>
      <c r="AM409" s="33">
        <v>5.3032825981050601E-2</v>
      </c>
      <c r="AN409" s="33">
        <v>2.6025478752510298E-2</v>
      </c>
      <c r="AO409" s="33">
        <v>2.3553076323685998E-3</v>
      </c>
      <c r="AP409" s="86">
        <f t="shared" si="160"/>
        <v>0</v>
      </c>
    </row>
    <row r="410" spans="1:42" ht="19.95" customHeight="1">
      <c r="A410" s="132" t="s">
        <v>434</v>
      </c>
      <c r="B410" s="20" t="s">
        <v>401</v>
      </c>
      <c r="C410" s="20" t="s">
        <v>21</v>
      </c>
      <c r="D410" s="170">
        <f>('Eng19'!D410+'Eng19'!AD410+'Eng19'!AS410)+('Eng19'!E410+'Eng19'!AE410+'Eng19'!AT410)</f>
        <v>12336.697100027208</v>
      </c>
      <c r="E410" s="170">
        <f>('Eng19'!F410+'Eng19'!AF410+'Eng19'!AU410)+'Eng19'!G410+'Eng19'!AG410+'Eng19'!AV410</f>
        <v>29241.839798260022</v>
      </c>
      <c r="F410" s="170">
        <f>('Eng19'!H410+'Eng19'!AH410+'Eng19'!AW410)+('Eng19'!I410+'Eng19'!AI410+'Eng19'!AX410)</f>
        <v>2132.4039020380792</v>
      </c>
      <c r="G410" s="170">
        <f>('Eng19'!J410+'Eng19'!AJ410+'Eng19'!AY410)+('Eng19'!AZ410+'Eng19'!AK410+'Eng19'!K410)</f>
        <v>2370.9817989835383</v>
      </c>
      <c r="H410" s="170">
        <f>('Eng19'!L410+'Eng19'!AL410+'Eng19'!BA410)+('Eng19'!BB410+'Eng19'!AM410+'Eng19'!M410)</f>
        <v>4585.6660923279769</v>
      </c>
      <c r="I410" s="170">
        <f>('Eng19'!N410+'Eng19'!AN410+'Eng19'!BC410)+('Eng19'!BD410+'Eng19'!AO410+'Eng19'!O410)</f>
        <v>1040.8645378467795</v>
      </c>
      <c r="J410" s="188">
        <f t="shared" si="145"/>
        <v>51708.453229483603</v>
      </c>
      <c r="L410" s="33">
        <f t="shared" si="146"/>
        <v>0.23858182423822641</v>
      </c>
      <c r="M410" s="33">
        <f t="shared" si="147"/>
        <v>0.5655137211025032</v>
      </c>
      <c r="N410" s="33">
        <f t="shared" si="148"/>
        <v>4.1238980647408059E-2</v>
      </c>
      <c r="O410" s="33">
        <f t="shared" si="149"/>
        <v>4.585288576436531E-2</v>
      </c>
      <c r="P410" s="33">
        <f t="shared" si="150"/>
        <v>8.8683103166452476E-2</v>
      </c>
      <c r="Q410" s="33">
        <f t="shared" si="151"/>
        <v>2.0129485081044538E-2</v>
      </c>
      <c r="S410" s="174">
        <f t="shared" si="161"/>
        <v>-0.14182512144104761</v>
      </c>
      <c r="T410" s="174">
        <f t="shared" si="162"/>
        <v>7.8269570529501176E-2</v>
      </c>
      <c r="U410" s="174">
        <f t="shared" si="163"/>
        <v>-5.408364863394341E-3</v>
      </c>
      <c r="V410" s="174">
        <f t="shared" si="164"/>
        <v>1.5944021808815611E-2</v>
      </c>
      <c r="W410" s="174">
        <f t="shared" si="165"/>
        <v>3.2890408885080574E-2</v>
      </c>
      <c r="X410" s="174">
        <f t="shared" si="166"/>
        <v>2.0129485081044538E-2</v>
      </c>
      <c r="Z410" s="33">
        <f t="shared" si="152"/>
        <v>0.5655137211025032</v>
      </c>
      <c r="AA410" s="60" t="str">
        <f t="shared" si="153"/>
        <v>Lab</v>
      </c>
      <c r="AB410" s="33">
        <f t="shared" si="154"/>
        <v>0.32693189686427682</v>
      </c>
      <c r="AC410" s="33">
        <f t="shared" si="155"/>
        <v>0.23858182423822641</v>
      </c>
      <c r="AD410" s="60" t="str">
        <f t="shared" si="156"/>
        <v>Con</v>
      </c>
      <c r="AF410" s="20" t="s">
        <v>2</v>
      </c>
      <c r="AG410" s="151" t="str">
        <f t="shared" si="157"/>
        <v>Lab</v>
      </c>
      <c r="AH410" s="149" t="str">
        <f t="shared" si="158"/>
        <v>Hold</v>
      </c>
      <c r="AI410" s="149" t="str">
        <f t="shared" si="159"/>
        <v/>
      </c>
      <c r="AK410" s="33">
        <v>0.38040694567927402</v>
      </c>
      <c r="AL410" s="33">
        <v>0.48724415057300202</v>
      </c>
      <c r="AM410" s="33">
        <v>4.66473455108024E-2</v>
      </c>
      <c r="AN410" s="33">
        <v>2.9908863955549699E-2</v>
      </c>
      <c r="AO410" s="33">
        <v>5.5792694281371902E-2</v>
      </c>
      <c r="AP410" s="86">
        <f t="shared" si="160"/>
        <v>0</v>
      </c>
    </row>
    <row r="411" spans="1:42" ht="19.95" customHeight="1">
      <c r="A411" s="132" t="s">
        <v>435</v>
      </c>
      <c r="B411" s="20" t="s">
        <v>401</v>
      </c>
      <c r="C411" s="20" t="s">
        <v>21</v>
      </c>
      <c r="D411" s="170">
        <f>('Eng19'!D411+'Eng19'!AD411+'Eng19'!AS411)+('Eng19'!E411+'Eng19'!AE411+'Eng19'!AT411)</f>
        <v>17603.674520105873</v>
      </c>
      <c r="E411" s="170">
        <f>('Eng19'!F411+'Eng19'!AF411+'Eng19'!AU411)+'Eng19'!G411+'Eng19'!AG411+'Eng19'!AV411</f>
        <v>16533.233620380714</v>
      </c>
      <c r="F411" s="170">
        <f>('Eng19'!H411+'Eng19'!AH411+'Eng19'!AW411)+('Eng19'!I411+'Eng19'!AI411+'Eng19'!AX411)</f>
        <v>6915.3113049930935</v>
      </c>
      <c r="G411" s="170">
        <f>('Eng19'!J411+'Eng19'!AJ411+'Eng19'!AY411)+('Eng19'!AZ411+'Eng19'!AK411+'Eng19'!K411)</f>
        <v>2924.7930441556641</v>
      </c>
      <c r="H411" s="170">
        <f>('Eng19'!L411+'Eng19'!AL411+'Eng19'!BA411)+('Eng19'!BB411+'Eng19'!AM411+'Eng19'!M411)</f>
        <v>2635.9223033378053</v>
      </c>
      <c r="I411" s="170">
        <f>('Eng19'!N411+'Eng19'!AN411+'Eng19'!BC411)+('Eng19'!BD411+'Eng19'!AO411+'Eng19'!O411)</f>
        <v>2097.4799848705825</v>
      </c>
      <c r="J411" s="188">
        <f t="shared" si="145"/>
        <v>48710.414777843733</v>
      </c>
      <c r="L411" s="33">
        <f t="shared" si="146"/>
        <v>0.36139446975337652</v>
      </c>
      <c r="M411" s="33">
        <f t="shared" si="147"/>
        <v>0.33941886341524169</v>
      </c>
      <c r="N411" s="33">
        <f t="shared" si="148"/>
        <v>0.14196781810485773</v>
      </c>
      <c r="O411" s="33">
        <f t="shared" si="149"/>
        <v>6.0044511168605902E-2</v>
      </c>
      <c r="P411" s="33">
        <f t="shared" si="150"/>
        <v>5.4114142024033279E-2</v>
      </c>
      <c r="Q411" s="33">
        <f t="shared" si="151"/>
        <v>4.3060195533884793E-2</v>
      </c>
      <c r="S411" s="174">
        <f t="shared" si="161"/>
        <v>-0.22644459177882048</v>
      </c>
      <c r="T411" s="174">
        <f t="shared" si="162"/>
        <v>0.13309728464557369</v>
      </c>
      <c r="U411" s="174">
        <f t="shared" si="163"/>
        <v>-1.3759669777448275E-2</v>
      </c>
      <c r="V411" s="174">
        <f t="shared" si="164"/>
        <v>2.6368036100430002E-2</v>
      </c>
      <c r="W411" s="174">
        <f t="shared" si="165"/>
        <v>5.4114142024033279E-2</v>
      </c>
      <c r="X411" s="174">
        <f t="shared" si="166"/>
        <v>2.6624798786231751E-2</v>
      </c>
      <c r="Z411" s="33">
        <f t="shared" si="152"/>
        <v>0.36139446975337652</v>
      </c>
      <c r="AA411" s="60" t="str">
        <f t="shared" si="153"/>
        <v>Con</v>
      </c>
      <c r="AB411" s="33">
        <f t="shared" si="154"/>
        <v>2.1975606338134834E-2</v>
      </c>
      <c r="AC411" s="33">
        <f t="shared" si="155"/>
        <v>0.33941886341524169</v>
      </c>
      <c r="AD411" s="60" t="str">
        <f t="shared" si="156"/>
        <v>Lab</v>
      </c>
      <c r="AF411" s="20" t="s">
        <v>1</v>
      </c>
      <c r="AG411" s="151" t="str">
        <f t="shared" si="157"/>
        <v>Con</v>
      </c>
      <c r="AH411" s="149" t="str">
        <f t="shared" si="158"/>
        <v>Hold</v>
      </c>
      <c r="AI411" s="149" t="str">
        <f t="shared" si="159"/>
        <v/>
      </c>
      <c r="AK411" s="33">
        <v>0.587839061532197</v>
      </c>
      <c r="AL411" s="33">
        <v>0.206321578769668</v>
      </c>
      <c r="AM411" s="33">
        <v>0.155727487882306</v>
      </c>
      <c r="AN411" s="33">
        <v>3.36764750681759E-2</v>
      </c>
      <c r="AO411" s="33">
        <v>0</v>
      </c>
      <c r="AP411" s="86">
        <f t="shared" si="160"/>
        <v>1.6435396747653042E-2</v>
      </c>
    </row>
    <row r="412" spans="1:42" ht="19.95" customHeight="1">
      <c r="A412" s="132" t="s">
        <v>436</v>
      </c>
      <c r="B412" s="20" t="s">
        <v>401</v>
      </c>
      <c r="C412" s="20" t="s">
        <v>21</v>
      </c>
      <c r="D412" s="170">
        <f>('Eng19'!D412+'Eng19'!AD412+'Eng19'!AS412)+('Eng19'!E412+'Eng19'!AE412+'Eng19'!AT412)</f>
        <v>17446.992850663657</v>
      </c>
      <c r="E412" s="170">
        <f>('Eng19'!F412+'Eng19'!AF412+'Eng19'!AU412)+'Eng19'!G412+'Eng19'!AG412+'Eng19'!AV412</f>
        <v>15344.56763416273</v>
      </c>
      <c r="F412" s="170">
        <f>('Eng19'!H412+'Eng19'!AH412+'Eng19'!AW412)+('Eng19'!I412+'Eng19'!AI412+'Eng19'!AX412)</f>
        <v>10411.936612527716</v>
      </c>
      <c r="G412" s="170">
        <f>('Eng19'!J412+'Eng19'!AJ412+'Eng19'!AY412)+('Eng19'!AZ412+'Eng19'!AK412+'Eng19'!K412)</f>
        <v>3942.2903264651463</v>
      </c>
      <c r="H412" s="170">
        <f>('Eng19'!L412+'Eng19'!AL412+'Eng19'!BA412)+('Eng19'!BB412+'Eng19'!AM412+'Eng19'!M412)</f>
        <v>2668.787380195537</v>
      </c>
      <c r="I412" s="170">
        <f>('Eng19'!N412+'Eng19'!AN412+'Eng19'!BC412)+('Eng19'!BD412+'Eng19'!AO412+'Eng19'!O412)</f>
        <v>1923.9940076340326</v>
      </c>
      <c r="J412" s="188">
        <f t="shared" si="145"/>
        <v>51738.568811648824</v>
      </c>
      <c r="L412" s="33">
        <f t="shared" si="146"/>
        <v>0.33721444661869937</v>
      </c>
      <c r="M412" s="33">
        <f t="shared" si="147"/>
        <v>0.29657889629733891</v>
      </c>
      <c r="N412" s="33">
        <f t="shared" si="148"/>
        <v>0.20124129545275499</v>
      </c>
      <c r="O412" s="33">
        <f t="shared" si="149"/>
        <v>7.6196354422110507E-2</v>
      </c>
      <c r="P412" s="33">
        <f t="shared" si="150"/>
        <v>5.1582164746595494E-2</v>
      </c>
      <c r="Q412" s="33">
        <f t="shared" si="151"/>
        <v>3.7186842462500619E-2</v>
      </c>
      <c r="S412" s="174">
        <f t="shared" si="161"/>
        <v>-0.21129373606243063</v>
      </c>
      <c r="T412" s="174">
        <f t="shared" si="162"/>
        <v>0.1268697203193829</v>
      </c>
      <c r="U412" s="174">
        <f t="shared" si="163"/>
        <v>-1.7671472088278017E-2</v>
      </c>
      <c r="V412" s="174">
        <f t="shared" si="164"/>
        <v>2.5134287106917404E-2</v>
      </c>
      <c r="W412" s="174">
        <f t="shared" si="165"/>
        <v>5.1582164746595494E-2</v>
      </c>
      <c r="X412" s="174">
        <f t="shared" si="166"/>
        <v>2.5379035977812686E-2</v>
      </c>
      <c r="Z412" s="33">
        <f t="shared" si="152"/>
        <v>0.33721444661869937</v>
      </c>
      <c r="AA412" s="60" t="str">
        <f t="shared" si="153"/>
        <v>Con</v>
      </c>
      <c r="AB412" s="33">
        <f t="shared" si="154"/>
        <v>4.0635550321360459E-2</v>
      </c>
      <c r="AC412" s="33">
        <f t="shared" si="155"/>
        <v>0.29657889629733891</v>
      </c>
      <c r="AD412" s="60" t="str">
        <f t="shared" si="156"/>
        <v>Lab</v>
      </c>
      <c r="AF412" s="20" t="s">
        <v>1</v>
      </c>
      <c r="AG412" s="151" t="str">
        <f t="shared" si="157"/>
        <v>Con</v>
      </c>
      <c r="AH412" s="149" t="str">
        <f t="shared" si="158"/>
        <v>Hold</v>
      </c>
      <c r="AI412" s="149" t="str">
        <f t="shared" si="159"/>
        <v/>
      </c>
      <c r="AK412" s="33">
        <v>0.54850818268113</v>
      </c>
      <c r="AL412" s="33">
        <v>0.16970917597795601</v>
      </c>
      <c r="AM412" s="33">
        <v>0.218912767541033</v>
      </c>
      <c r="AN412" s="33">
        <v>5.1062067315193103E-2</v>
      </c>
      <c r="AO412" s="33">
        <v>0</v>
      </c>
      <c r="AP412" s="86">
        <f t="shared" si="160"/>
        <v>1.1807806484687933E-2</v>
      </c>
    </row>
    <row r="413" spans="1:42" ht="19.95" customHeight="1">
      <c r="A413" s="132" t="s">
        <v>437</v>
      </c>
      <c r="B413" s="20" t="s">
        <v>401</v>
      </c>
      <c r="C413" s="20" t="s">
        <v>21</v>
      </c>
      <c r="D413" s="170">
        <f>('Eng19'!D413+'Eng19'!AD413+'Eng19'!AS413)+('Eng19'!E413+'Eng19'!AE413+'Eng19'!AT413)</f>
        <v>19480.251176818194</v>
      </c>
      <c r="E413" s="170">
        <f>('Eng19'!F413+'Eng19'!AF413+'Eng19'!AU413)+'Eng19'!G413+'Eng19'!AG413+'Eng19'!AV413</f>
        <v>13369.490894097007</v>
      </c>
      <c r="F413" s="170">
        <f>('Eng19'!H413+'Eng19'!AH413+'Eng19'!AW413)+('Eng19'!I413+'Eng19'!AI413+'Eng19'!AX413)</f>
        <v>13552.42250133259</v>
      </c>
      <c r="G413" s="170">
        <f>('Eng19'!J413+'Eng19'!AJ413+'Eng19'!AY413)+('Eng19'!AZ413+'Eng19'!AK413+'Eng19'!K413)</f>
        <v>3860.7601351884186</v>
      </c>
      <c r="H413" s="170">
        <f>('Eng19'!L413+'Eng19'!AL413+'Eng19'!BA413)+('Eng19'!BB413+'Eng19'!AM413+'Eng19'!M413)</f>
        <v>2967.5535017150755</v>
      </c>
      <c r="I413" s="170">
        <f>('Eng19'!N413+'Eng19'!AN413+'Eng19'!BC413)+('Eng19'!BD413+'Eng19'!AO413+'Eng19'!O413)</f>
        <v>1460.0714695883462</v>
      </c>
      <c r="J413" s="188">
        <f t="shared" si="145"/>
        <v>54690.549678739626</v>
      </c>
      <c r="L413" s="33">
        <f t="shared" si="146"/>
        <v>0.35619044407576939</v>
      </c>
      <c r="M413" s="33">
        <f t="shared" si="147"/>
        <v>0.24445705835160506</v>
      </c>
      <c r="N413" s="33">
        <f t="shared" si="148"/>
        <v>0.24780190692800719</v>
      </c>
      <c r="O413" s="33">
        <f t="shared" si="149"/>
        <v>7.0592820110002452E-2</v>
      </c>
      <c r="P413" s="33">
        <f t="shared" si="150"/>
        <v>5.4260809575821113E-2</v>
      </c>
      <c r="Q413" s="33">
        <f t="shared" si="151"/>
        <v>2.6696960958794928E-2</v>
      </c>
      <c r="S413" s="174">
        <f t="shared" si="161"/>
        <v>-0.22318382392319558</v>
      </c>
      <c r="T413" s="174">
        <f t="shared" si="162"/>
        <v>0.13345802311722704</v>
      </c>
      <c r="U413" s="174">
        <f t="shared" si="163"/>
        <v>-1.7671472088277795E-2</v>
      </c>
      <c r="V413" s="174">
        <f t="shared" si="164"/>
        <v>2.6439502359630551E-2</v>
      </c>
      <c r="W413" s="174">
        <f t="shared" si="165"/>
        <v>5.4260809575821113E-2</v>
      </c>
      <c r="X413" s="174">
        <f t="shared" si="166"/>
        <v>2.6696960958794928E-2</v>
      </c>
      <c r="Z413" s="33">
        <f t="shared" si="152"/>
        <v>0.35619044407576939</v>
      </c>
      <c r="AA413" s="60" t="str">
        <f t="shared" si="153"/>
        <v>Con</v>
      </c>
      <c r="AB413" s="33">
        <f t="shared" si="154"/>
        <v>0.1083885371477622</v>
      </c>
      <c r="AC413" s="33">
        <f t="shared" si="155"/>
        <v>0.24780190692800719</v>
      </c>
      <c r="AD413" s="60" t="str">
        <f t="shared" si="156"/>
        <v>LD</v>
      </c>
      <c r="AF413" s="20" t="s">
        <v>1</v>
      </c>
      <c r="AG413" s="151" t="str">
        <f t="shared" si="157"/>
        <v>Con</v>
      </c>
      <c r="AH413" s="149" t="str">
        <f t="shared" si="158"/>
        <v>Hold</v>
      </c>
      <c r="AI413" s="149" t="str">
        <f t="shared" si="159"/>
        <v/>
      </c>
      <c r="AK413" s="33">
        <v>0.57937426799896496</v>
      </c>
      <c r="AL413" s="33">
        <v>0.110999035234378</v>
      </c>
      <c r="AM413" s="33">
        <v>0.26547337901628498</v>
      </c>
      <c r="AN413" s="33">
        <v>4.4153317750371901E-2</v>
      </c>
      <c r="AO413" s="33">
        <v>0</v>
      </c>
      <c r="AP413" s="86">
        <f t="shared" si="160"/>
        <v>0</v>
      </c>
    </row>
    <row r="414" spans="1:42" ht="19.95" customHeight="1">
      <c r="A414" s="132" t="s">
        <v>438</v>
      </c>
      <c r="B414" s="20" t="s">
        <v>401</v>
      </c>
      <c r="C414" s="20" t="s">
        <v>21</v>
      </c>
      <c r="D414" s="170">
        <f>('Eng19'!D414+'Eng19'!AD414+'Eng19'!AS414)+('Eng19'!E414+'Eng19'!AE414+'Eng19'!AT414)</f>
        <v>17787.748133583515</v>
      </c>
      <c r="E414" s="170">
        <f>('Eng19'!F414+'Eng19'!AF414+'Eng19'!AU414)+'Eng19'!G414+'Eng19'!AG414+'Eng19'!AV414</f>
        <v>15550.021378203273</v>
      </c>
      <c r="F414" s="170">
        <f>('Eng19'!H414+'Eng19'!AH414+'Eng19'!AW414)+('Eng19'!I414+'Eng19'!AI414+'Eng19'!AX414)</f>
        <v>14762.441943249622</v>
      </c>
      <c r="G414" s="170">
        <f>('Eng19'!J414+'Eng19'!AJ414+'Eng19'!AY414)+('Eng19'!AZ414+'Eng19'!AK414+'Eng19'!K414)</f>
        <v>1521.0670746160704</v>
      </c>
      <c r="H414" s="170">
        <f>('Eng19'!L414+'Eng19'!AL414+'Eng19'!BA414)+('Eng19'!BB414+'Eng19'!AM414+'Eng19'!M414)</f>
        <v>2726.7836858417613</v>
      </c>
      <c r="I414" s="170">
        <f>('Eng19'!N414+'Eng19'!AN414+'Eng19'!BC414)+('Eng19'!BD414+'Eng19'!AO414+'Eng19'!O414)</f>
        <v>1876.106474974534</v>
      </c>
      <c r="J414" s="188">
        <f t="shared" si="145"/>
        <v>54224.168690468774</v>
      </c>
      <c r="L414" s="33">
        <f t="shared" si="146"/>
        <v>0.32804095596416488</v>
      </c>
      <c r="M414" s="33">
        <f t="shared" si="147"/>
        <v>0.28677288658805333</v>
      </c>
      <c r="N414" s="33">
        <f t="shared" si="148"/>
        <v>0.27224837742592228</v>
      </c>
      <c r="O414" s="33">
        <f t="shared" si="149"/>
        <v>2.8051459549317814E-2</v>
      </c>
      <c r="P414" s="33">
        <f t="shared" si="150"/>
        <v>5.0287238176157788E-2</v>
      </c>
      <c r="Q414" s="33">
        <f t="shared" si="151"/>
        <v>3.4599082296383928E-2</v>
      </c>
      <c r="S414" s="174">
        <f t="shared" si="161"/>
        <v>-0.20554575838067407</v>
      </c>
      <c r="T414" s="174">
        <f t="shared" si="162"/>
        <v>0.12368476341358733</v>
      </c>
      <c r="U414" s="174">
        <f t="shared" si="163"/>
        <v>-1.7671472088276741E-2</v>
      </c>
      <c r="V414" s="174">
        <f t="shared" si="164"/>
        <v>2.4503312110740975E-2</v>
      </c>
      <c r="W414" s="174">
        <f t="shared" si="165"/>
        <v>5.0287238176157788E-2</v>
      </c>
      <c r="X414" s="174">
        <f t="shared" si="166"/>
        <v>2.4741916768464663E-2</v>
      </c>
      <c r="Z414" s="33">
        <f t="shared" si="152"/>
        <v>0.32804095596416488</v>
      </c>
      <c r="AA414" s="60" t="str">
        <f t="shared" si="153"/>
        <v>Con</v>
      </c>
      <c r="AB414" s="33">
        <f t="shared" si="154"/>
        <v>4.1268069376111549E-2</v>
      </c>
      <c r="AC414" s="33">
        <f t="shared" si="155"/>
        <v>0.28677288658805333</v>
      </c>
      <c r="AD414" s="60" t="str">
        <f t="shared" si="156"/>
        <v>Lab</v>
      </c>
      <c r="AF414" s="20" t="s">
        <v>1</v>
      </c>
      <c r="AG414" s="151" t="str">
        <f t="shared" si="157"/>
        <v>Con</v>
      </c>
      <c r="AH414" s="149" t="str">
        <f t="shared" si="158"/>
        <v>Hold</v>
      </c>
      <c r="AI414" s="149" t="str">
        <f t="shared" si="159"/>
        <v/>
      </c>
      <c r="AK414" s="33">
        <v>0.53358671434483895</v>
      </c>
      <c r="AL414" s="33">
        <v>0.163088123174466</v>
      </c>
      <c r="AM414" s="33">
        <v>0.28991984951419902</v>
      </c>
      <c r="AN414" s="33">
        <v>3.54814743857684E-3</v>
      </c>
      <c r="AO414" s="33">
        <v>0</v>
      </c>
      <c r="AP414" s="86">
        <f t="shared" si="160"/>
        <v>9.8571655279192649E-3</v>
      </c>
    </row>
    <row r="415" spans="1:42" ht="19.95" customHeight="1">
      <c r="A415" s="132" t="s">
        <v>439</v>
      </c>
      <c r="B415" s="20" t="s">
        <v>401</v>
      </c>
      <c r="C415" s="20" t="s">
        <v>21</v>
      </c>
      <c r="D415" s="170">
        <f>('Eng19'!D415+'Eng19'!AD415+'Eng19'!AS415)+('Eng19'!E415+'Eng19'!AE415+'Eng19'!AT415)</f>
        <v>18714.837404412225</v>
      </c>
      <c r="E415" s="170">
        <f>('Eng19'!F415+'Eng19'!AF415+'Eng19'!AU415)+'Eng19'!G415+'Eng19'!AG415+'Eng19'!AV415</f>
        <v>19378.614138337794</v>
      </c>
      <c r="F415" s="170">
        <f>('Eng19'!H415+'Eng19'!AH415+'Eng19'!AW415)+('Eng19'!I415+'Eng19'!AI415+'Eng19'!AX415)</f>
        <v>5227.0426823207863</v>
      </c>
      <c r="G415" s="170">
        <f>('Eng19'!J415+'Eng19'!AJ415+'Eng19'!AY415)+('Eng19'!AZ415+'Eng19'!AK415+'Eng19'!K415)</f>
        <v>3482.1524870913554</v>
      </c>
      <c r="H415" s="170">
        <f>('Eng19'!L415+'Eng19'!AL415+'Eng19'!BA415)+('Eng19'!BB415+'Eng19'!AM415+'Eng19'!M415)</f>
        <v>2755.9107288840496</v>
      </c>
      <c r="I415" s="170">
        <f>('Eng19'!N415+'Eng19'!AN415+'Eng19'!BC415)+('Eng19'!BD415+'Eng19'!AO415+'Eng19'!O415)</f>
        <v>1800.2247799821653</v>
      </c>
      <c r="J415" s="188">
        <f t="shared" si="145"/>
        <v>51358.782221028378</v>
      </c>
      <c r="L415" s="33">
        <f t="shared" si="146"/>
        <v>0.36439410350250884</v>
      </c>
      <c r="M415" s="33">
        <f t="shared" si="147"/>
        <v>0.37731841177502451</v>
      </c>
      <c r="N415" s="33">
        <f t="shared" si="148"/>
        <v>0.10177505104824355</v>
      </c>
      <c r="O415" s="33">
        <f t="shared" si="149"/>
        <v>6.7800526735729727E-2</v>
      </c>
      <c r="P415" s="33">
        <f t="shared" si="150"/>
        <v>5.3659970305052665E-2</v>
      </c>
      <c r="Q415" s="33">
        <f t="shared" si="151"/>
        <v>3.505193663344066E-2</v>
      </c>
      <c r="S415" s="174">
        <f t="shared" si="161"/>
        <v>-0.22832411926653112</v>
      </c>
      <c r="T415" s="174">
        <f t="shared" si="162"/>
        <v>0.13198021948851552</v>
      </c>
      <c r="U415" s="174">
        <f t="shared" si="163"/>
        <v>-9.8641446540544409E-3</v>
      </c>
      <c r="V415" s="174">
        <f t="shared" si="164"/>
        <v>2.6146733205586824E-2</v>
      </c>
      <c r="W415" s="174">
        <f t="shared" si="165"/>
        <v>5.3659970305052665E-2</v>
      </c>
      <c r="X415" s="174">
        <f t="shared" si="166"/>
        <v>2.6401340921430448E-2</v>
      </c>
      <c r="Z415" s="33">
        <f t="shared" si="152"/>
        <v>0.37731841177502451</v>
      </c>
      <c r="AA415" s="60" t="str">
        <f t="shared" si="153"/>
        <v>Lab</v>
      </c>
      <c r="AB415" s="33">
        <f t="shared" si="154"/>
        <v>1.2924308272515672E-2</v>
      </c>
      <c r="AC415" s="33">
        <f t="shared" si="155"/>
        <v>0.36439410350250884</v>
      </c>
      <c r="AD415" s="60" t="str">
        <f t="shared" si="156"/>
        <v>Con</v>
      </c>
      <c r="AF415" s="20" t="s">
        <v>1</v>
      </c>
      <c r="AG415" s="151" t="str">
        <f t="shared" si="157"/>
        <v>Lab</v>
      </c>
      <c r="AH415" s="149" t="str">
        <f t="shared" si="158"/>
        <v>Gain from</v>
      </c>
      <c r="AI415" s="149" t="str">
        <f t="shared" si="159"/>
        <v>Con</v>
      </c>
      <c r="AK415" s="33">
        <v>0.59271822276903996</v>
      </c>
      <c r="AL415" s="33">
        <v>0.24533819228650899</v>
      </c>
      <c r="AM415" s="33">
        <v>0.11163919570229799</v>
      </c>
      <c r="AN415" s="33">
        <v>4.1653793530142903E-2</v>
      </c>
      <c r="AO415" s="33">
        <v>0</v>
      </c>
      <c r="AP415" s="86">
        <f t="shared" si="160"/>
        <v>8.6505957120102117E-3</v>
      </c>
    </row>
    <row r="416" spans="1:42" ht="19.95" customHeight="1">
      <c r="A416" s="132" t="s">
        <v>440</v>
      </c>
      <c r="B416" s="20" t="s">
        <v>401</v>
      </c>
      <c r="C416" s="20" t="s">
        <v>21</v>
      </c>
      <c r="D416" s="170">
        <f>('Eng19'!D416+'Eng19'!AD416+'Eng19'!AS416)+('Eng19'!E416+'Eng19'!AE416+'Eng19'!AT416)</f>
        <v>19444.676713683555</v>
      </c>
      <c r="E416" s="170">
        <f>('Eng19'!F416+'Eng19'!AF416+'Eng19'!AU416)+'Eng19'!G416+'Eng19'!AG416+'Eng19'!AV416</f>
        <v>17984.194724411489</v>
      </c>
      <c r="F416" s="170">
        <f>('Eng19'!H416+'Eng19'!AH416+'Eng19'!AW416)+('Eng19'!I416+'Eng19'!AI416+'Eng19'!AX416)</f>
        <v>7863.0973666922764</v>
      </c>
      <c r="G416" s="170">
        <f>('Eng19'!J416+'Eng19'!AJ416+'Eng19'!AY416)+('Eng19'!AZ416+'Eng19'!AK416+'Eng19'!K416)</f>
        <v>2904.7798287038408</v>
      </c>
      <c r="H416" s="170">
        <f>('Eng19'!L416+'Eng19'!AL416+'Eng19'!BA416)+('Eng19'!BB416+'Eng19'!AM416+'Eng19'!M416)</f>
        <v>2916.4921658646581</v>
      </c>
      <c r="I416" s="170">
        <f>('Eng19'!N416+'Eng19'!AN416+'Eng19'!BC416)+('Eng19'!BD416+'Eng19'!AO416+'Eng19'!O416)</f>
        <v>2301.0364722006934</v>
      </c>
      <c r="J416" s="188">
        <f t="shared" si="145"/>
        <v>53414.277271556508</v>
      </c>
      <c r="L416" s="33">
        <f t="shared" si="146"/>
        <v>0.36403519259143824</v>
      </c>
      <c r="M416" s="33">
        <f t="shared" si="147"/>
        <v>0.33669265303320323</v>
      </c>
      <c r="N416" s="33">
        <f t="shared" si="148"/>
        <v>0.14720965570153718</v>
      </c>
      <c r="O416" s="33">
        <f t="shared" si="149"/>
        <v>5.4382086159025074E-2</v>
      </c>
      <c r="P416" s="33">
        <f t="shared" si="150"/>
        <v>5.4601359689607019E-2</v>
      </c>
      <c r="Q416" s="33">
        <f t="shared" si="151"/>
        <v>4.3079052825189347E-2</v>
      </c>
      <c r="S416" s="174">
        <f t="shared" si="161"/>
        <v>-0.22809923083700478</v>
      </c>
      <c r="T416" s="174">
        <f t="shared" si="162"/>
        <v>0.13429562847758722</v>
      </c>
      <c r="U416" s="174">
        <f t="shared" si="163"/>
        <v>-1.4267714173144819E-2</v>
      </c>
      <c r="V416" s="174">
        <f t="shared" si="164"/>
        <v>2.6605441194812073E-2</v>
      </c>
      <c r="W416" s="174">
        <f t="shared" si="165"/>
        <v>5.4601359689607019E-2</v>
      </c>
      <c r="X416" s="174">
        <f t="shared" si="166"/>
        <v>2.6864515648143329E-2</v>
      </c>
      <c r="Z416" s="33">
        <f t="shared" si="152"/>
        <v>0.36403519259143824</v>
      </c>
      <c r="AA416" s="60" t="str">
        <f t="shared" si="153"/>
        <v>Con</v>
      </c>
      <c r="AB416" s="33">
        <f t="shared" si="154"/>
        <v>2.7342539558235013E-2</v>
      </c>
      <c r="AC416" s="33">
        <f t="shared" si="155"/>
        <v>0.33669265303320323</v>
      </c>
      <c r="AD416" s="60" t="str">
        <f t="shared" si="156"/>
        <v>Lab</v>
      </c>
      <c r="AF416" s="20" t="s">
        <v>1</v>
      </c>
      <c r="AG416" s="151" t="str">
        <f t="shared" si="157"/>
        <v>Con</v>
      </c>
      <c r="AH416" s="149" t="str">
        <f t="shared" si="158"/>
        <v>Hold</v>
      </c>
      <c r="AI416" s="149" t="str">
        <f t="shared" si="159"/>
        <v/>
      </c>
      <c r="AK416" s="33">
        <v>0.59213442342844302</v>
      </c>
      <c r="AL416" s="33">
        <v>0.20239702455561601</v>
      </c>
      <c r="AM416" s="33">
        <v>0.161477369874682</v>
      </c>
      <c r="AN416" s="33">
        <v>2.7776644964213001E-2</v>
      </c>
      <c r="AO416" s="33">
        <v>0</v>
      </c>
      <c r="AP416" s="86">
        <f t="shared" si="160"/>
        <v>1.6214537177046018E-2</v>
      </c>
    </row>
    <row r="417" spans="1:42" ht="19.95" customHeight="1">
      <c r="A417" s="132" t="s">
        <v>441</v>
      </c>
      <c r="B417" s="20" t="s">
        <v>401</v>
      </c>
      <c r="C417" s="20" t="s">
        <v>21</v>
      </c>
      <c r="D417" s="170">
        <f>('Eng19'!D417+'Eng19'!AD417+'Eng19'!AS417)+('Eng19'!E417+'Eng19'!AE417+'Eng19'!AT417)</f>
        <v>20904.956029098932</v>
      </c>
      <c r="E417" s="170">
        <f>('Eng19'!F417+'Eng19'!AF417+'Eng19'!AU417)+'Eng19'!G417+'Eng19'!AG417+'Eng19'!AV417</f>
        <v>20451.263792484613</v>
      </c>
      <c r="F417" s="170">
        <f>('Eng19'!H417+'Eng19'!AH417+'Eng19'!AW417)+('Eng19'!I417+'Eng19'!AI417+'Eng19'!AX417)</f>
        <v>6603.3320263906262</v>
      </c>
      <c r="G417" s="170">
        <f>('Eng19'!J417+'Eng19'!AJ417+'Eng19'!AY417)+('Eng19'!AZ417+'Eng19'!AK417+'Eng19'!K417)</f>
        <v>3551.5882015681373</v>
      </c>
      <c r="H417" s="170">
        <f>('Eng19'!L417+'Eng19'!AL417+'Eng19'!BA417)+('Eng19'!BB417+'Eng19'!AM417+'Eng19'!M417)</f>
        <v>3095.1179995010257</v>
      </c>
      <c r="I417" s="170">
        <f>('Eng19'!N417+'Eng19'!AN417+'Eng19'!BC417)+('Eng19'!BD417+'Eng19'!AO417+'Eng19'!O417)</f>
        <v>1576.8136584396404</v>
      </c>
      <c r="J417" s="188">
        <f t="shared" si="145"/>
        <v>56183.071707482974</v>
      </c>
      <c r="L417" s="33">
        <f t="shared" si="146"/>
        <v>0.37208638463095317</v>
      </c>
      <c r="M417" s="33">
        <f t="shared" si="147"/>
        <v>0.36401113664564422</v>
      </c>
      <c r="N417" s="33">
        <f t="shared" si="148"/>
        <v>0.11753241369163399</v>
      </c>
      <c r="O417" s="33">
        <f t="shared" si="149"/>
        <v>6.3214560785488427E-2</v>
      </c>
      <c r="P417" s="33">
        <f t="shared" si="150"/>
        <v>5.5089867916367233E-2</v>
      </c>
      <c r="Q417" s="33">
        <f t="shared" si="151"/>
        <v>2.8065636329912984E-2</v>
      </c>
      <c r="S417" s="174">
        <f t="shared" si="161"/>
        <v>-0.23314399230212884</v>
      </c>
      <c r="T417" s="174">
        <f t="shared" si="162"/>
        <v>0.13549714652955822</v>
      </c>
      <c r="U417" s="174">
        <f t="shared" si="163"/>
        <v>-1.1391364762322012E-2</v>
      </c>
      <c r="V417" s="174">
        <f t="shared" si="164"/>
        <v>2.6843475137082629E-2</v>
      </c>
      <c r="W417" s="174">
        <f t="shared" si="165"/>
        <v>5.5089867916367233E-2</v>
      </c>
      <c r="X417" s="174">
        <f t="shared" si="166"/>
        <v>2.71048674814428E-2</v>
      </c>
      <c r="Z417" s="33">
        <f t="shared" si="152"/>
        <v>0.37208638463095317</v>
      </c>
      <c r="AA417" s="60" t="str">
        <f t="shared" si="153"/>
        <v>Con</v>
      </c>
      <c r="AB417" s="33">
        <f t="shared" si="154"/>
        <v>8.0752479853089532E-3</v>
      </c>
      <c r="AC417" s="33">
        <f t="shared" si="155"/>
        <v>0.36401113664564422</v>
      </c>
      <c r="AD417" s="60" t="str">
        <f t="shared" si="156"/>
        <v>Lab</v>
      </c>
      <c r="AF417" s="20" t="s">
        <v>1</v>
      </c>
      <c r="AG417" s="151" t="str">
        <f t="shared" si="157"/>
        <v>Con</v>
      </c>
      <c r="AH417" s="149" t="str">
        <f t="shared" si="158"/>
        <v>Hold</v>
      </c>
      <c r="AI417" s="149" t="str">
        <f t="shared" si="159"/>
        <v/>
      </c>
      <c r="AK417" s="33">
        <v>0.60523037693308201</v>
      </c>
      <c r="AL417" s="33">
        <v>0.228513990116086</v>
      </c>
      <c r="AM417" s="33">
        <v>0.128923778453956</v>
      </c>
      <c r="AN417" s="33">
        <v>3.6371085648405799E-2</v>
      </c>
      <c r="AO417" s="33">
        <v>0</v>
      </c>
      <c r="AP417" s="86">
        <f t="shared" si="160"/>
        <v>9.6076884847018373E-4</v>
      </c>
    </row>
    <row r="418" spans="1:42" ht="19.95" customHeight="1">
      <c r="A418" s="132" t="s">
        <v>442</v>
      </c>
      <c r="B418" s="20" t="s">
        <v>401</v>
      </c>
      <c r="C418" s="20" t="s">
        <v>21</v>
      </c>
      <c r="D418" s="170">
        <f>('Eng19'!D418+'Eng19'!AD418+'Eng19'!AS418)+('Eng19'!E418+'Eng19'!AE418+'Eng19'!AT418)</f>
        <v>18162.042672010815</v>
      </c>
      <c r="E418" s="170">
        <f>('Eng19'!F418+'Eng19'!AF418+'Eng19'!AU418)+'Eng19'!G418+'Eng19'!AG418+'Eng19'!AV418</f>
        <v>17567.097336318733</v>
      </c>
      <c r="F418" s="170">
        <f>('Eng19'!H418+'Eng19'!AH418+'Eng19'!AW418)+('Eng19'!I418+'Eng19'!AI418+'Eng19'!AX418)</f>
        <v>5678.1088513833092</v>
      </c>
      <c r="G418" s="170">
        <f>('Eng19'!J418+'Eng19'!AJ418+'Eng19'!AY418)+('Eng19'!AZ418+'Eng19'!AK418+'Eng19'!K418)</f>
        <v>3127.8960960186951</v>
      </c>
      <c r="H418" s="170">
        <f>('Eng19'!L418+'Eng19'!AL418+'Eng19'!BA418)+('Eng19'!BB418+'Eng19'!AM418+'Eng19'!M418)</f>
        <v>2687.7273434288295</v>
      </c>
      <c r="I418" s="170">
        <f>('Eng19'!N418+'Eng19'!AN418+'Eng19'!BC418)+('Eng19'!BD418+'Eng19'!AO418+'Eng19'!O418)</f>
        <v>1322.3936855409372</v>
      </c>
      <c r="J418" s="188">
        <f t="shared" si="145"/>
        <v>48545.265984701313</v>
      </c>
      <c r="L418" s="33">
        <f t="shared" si="146"/>
        <v>0.37412592770084835</v>
      </c>
      <c r="M418" s="33">
        <f t="shared" si="147"/>
        <v>0.36187045183468303</v>
      </c>
      <c r="N418" s="33">
        <f t="shared" si="148"/>
        <v>0.11696524339103886</v>
      </c>
      <c r="O418" s="33">
        <f t="shared" si="149"/>
        <v>6.4432566854292828E-2</v>
      </c>
      <c r="P418" s="33">
        <f t="shared" si="150"/>
        <v>5.5365385046522296E-2</v>
      </c>
      <c r="Q418" s="33">
        <f t="shared" si="151"/>
        <v>2.7240425172614772E-2</v>
      </c>
      <c r="S418" s="174">
        <f t="shared" si="161"/>
        <v>-0.23442194073944961</v>
      </c>
      <c r="T418" s="174">
        <f t="shared" si="162"/>
        <v>0.13617479899757104</v>
      </c>
      <c r="U418" s="174">
        <f t="shared" si="163"/>
        <v>-1.1336394022136126E-2</v>
      </c>
      <c r="V418" s="174">
        <f t="shared" si="164"/>
        <v>2.6977725544877929E-2</v>
      </c>
      <c r="W418" s="174">
        <f t="shared" si="165"/>
        <v>5.5365385046522296E-2</v>
      </c>
      <c r="X418" s="174">
        <f t="shared" si="166"/>
        <v>2.7240425172614772E-2</v>
      </c>
      <c r="Z418" s="33">
        <f t="shared" si="152"/>
        <v>0.37412592770084835</v>
      </c>
      <c r="AA418" s="60" t="str">
        <f t="shared" si="153"/>
        <v>Con</v>
      </c>
      <c r="AB418" s="33">
        <f t="shared" si="154"/>
        <v>1.2255475866165322E-2</v>
      </c>
      <c r="AC418" s="33">
        <f t="shared" si="155"/>
        <v>0.36187045183468303</v>
      </c>
      <c r="AD418" s="60" t="str">
        <f t="shared" si="156"/>
        <v>Lab</v>
      </c>
      <c r="AF418" s="20" t="s">
        <v>1</v>
      </c>
      <c r="AG418" s="151" t="str">
        <f t="shared" si="157"/>
        <v>Con</v>
      </c>
      <c r="AH418" s="149" t="str">
        <f t="shared" si="158"/>
        <v>Hold</v>
      </c>
      <c r="AI418" s="149" t="str">
        <f t="shared" si="159"/>
        <v/>
      </c>
      <c r="AK418" s="33">
        <v>0.60854786844029796</v>
      </c>
      <c r="AL418" s="33">
        <v>0.22569565283711199</v>
      </c>
      <c r="AM418" s="33">
        <v>0.12830163741317499</v>
      </c>
      <c r="AN418" s="33">
        <v>3.7454841309414899E-2</v>
      </c>
      <c r="AO418" s="33">
        <v>0</v>
      </c>
      <c r="AP418" s="86">
        <f t="shared" si="160"/>
        <v>0</v>
      </c>
    </row>
    <row r="419" spans="1:42" ht="19.95" customHeight="1">
      <c r="A419" s="132" t="s">
        <v>443</v>
      </c>
      <c r="B419" s="20" t="s">
        <v>401</v>
      </c>
      <c r="C419" s="20" t="s">
        <v>21</v>
      </c>
      <c r="D419" s="170">
        <f>('Eng19'!D419+'Eng19'!AD419+'Eng19'!AS419)+('Eng19'!E419+'Eng19'!AE419+'Eng19'!AT419)</f>
        <v>17406.089055531935</v>
      </c>
      <c r="E419" s="170">
        <f>('Eng19'!F419+'Eng19'!AF419+'Eng19'!AU419)+'Eng19'!G419+'Eng19'!AG419+'Eng19'!AV419</f>
        <v>20192.374933538791</v>
      </c>
      <c r="F419" s="170">
        <f>('Eng19'!H419+'Eng19'!AH419+'Eng19'!AW419)+('Eng19'!I419+'Eng19'!AI419+'Eng19'!AX419)</f>
        <v>4523.4664429739323</v>
      </c>
      <c r="G419" s="170">
        <f>('Eng19'!J419+'Eng19'!AJ419+'Eng19'!AY419)+('Eng19'!AZ419+'Eng19'!AK419+'Eng19'!K419)</f>
        <v>2653.393626827703</v>
      </c>
      <c r="H419" s="170">
        <f>('Eng19'!L419+'Eng19'!AL419+'Eng19'!BA419)+('Eng19'!BB419+'Eng19'!AM419+'Eng19'!M419)</f>
        <v>2555.8058833131245</v>
      </c>
      <c r="I419" s="170">
        <f>('Eng19'!N419+'Eng19'!AN419+'Eng19'!BC419)+('Eng19'!BD419+'Eng19'!AO419+'Eng19'!O419)</f>
        <v>3385.611678141895</v>
      </c>
      <c r="J419" s="188">
        <f t="shared" si="145"/>
        <v>50716.741620327382</v>
      </c>
      <c r="L419" s="33">
        <f t="shared" si="146"/>
        <v>0.34320203742260003</v>
      </c>
      <c r="M419" s="33">
        <f t="shared" si="147"/>
        <v>0.39814022526726445</v>
      </c>
      <c r="N419" s="33">
        <f t="shared" si="148"/>
        <v>8.9190793778457511E-2</v>
      </c>
      <c r="O419" s="33">
        <f t="shared" si="149"/>
        <v>5.2317904148720333E-2</v>
      </c>
      <c r="P419" s="33">
        <f t="shared" si="150"/>
        <v>5.0393731964214983E-2</v>
      </c>
      <c r="Q419" s="33">
        <f t="shared" si="151"/>
        <v>6.6755307418742652E-2</v>
      </c>
      <c r="S419" s="174">
        <f t="shared" si="161"/>
        <v>-0.215045474588626</v>
      </c>
      <c r="T419" s="174">
        <f t="shared" si="162"/>
        <v>0.12394669187612745</v>
      </c>
      <c r="U419" s="174">
        <f t="shared" si="163"/>
        <v>-8.6444652454519821E-3</v>
      </c>
      <c r="V419" s="174">
        <f t="shared" si="164"/>
        <v>2.4555203020269232E-2</v>
      </c>
      <c r="W419" s="174">
        <f t="shared" si="165"/>
        <v>5.0393731964214983E-2</v>
      </c>
      <c r="X419" s="174">
        <f t="shared" si="166"/>
        <v>2.4794312973466306E-2</v>
      </c>
      <c r="Z419" s="33">
        <f t="shared" si="152"/>
        <v>0.39814022526726445</v>
      </c>
      <c r="AA419" s="60" t="str">
        <f t="shared" si="153"/>
        <v>Lab</v>
      </c>
      <c r="AB419" s="33">
        <f t="shared" si="154"/>
        <v>5.4938187844664421E-2</v>
      </c>
      <c r="AC419" s="33">
        <f t="shared" si="155"/>
        <v>0.34320203742260003</v>
      </c>
      <c r="AD419" s="60" t="str">
        <f t="shared" si="156"/>
        <v>Con</v>
      </c>
      <c r="AF419" s="20" t="s">
        <v>1</v>
      </c>
      <c r="AG419" s="151" t="str">
        <f t="shared" si="157"/>
        <v>Lab</v>
      </c>
      <c r="AH419" s="149" t="str">
        <f t="shared" si="158"/>
        <v>Gain from</v>
      </c>
      <c r="AI419" s="149" t="str">
        <f t="shared" si="159"/>
        <v>Con</v>
      </c>
      <c r="AK419" s="33">
        <v>0.55824751201122602</v>
      </c>
      <c r="AL419" s="33">
        <v>0.274193533391137</v>
      </c>
      <c r="AM419" s="33">
        <v>9.7835259023909493E-2</v>
      </c>
      <c r="AN419" s="33">
        <v>2.7762701128451101E-2</v>
      </c>
      <c r="AO419" s="33">
        <v>0</v>
      </c>
      <c r="AP419" s="86">
        <f t="shared" si="160"/>
        <v>4.1960994445276345E-2</v>
      </c>
    </row>
    <row r="420" spans="1:42" ht="19.95" customHeight="1">
      <c r="A420" s="132" t="s">
        <v>444</v>
      </c>
      <c r="B420" s="20" t="s">
        <v>401</v>
      </c>
      <c r="C420" s="20" t="s">
        <v>21</v>
      </c>
      <c r="D420" s="170">
        <f>('Eng19'!D420+'Eng19'!AD420+'Eng19'!AS420)+('Eng19'!E420+'Eng19'!AE420+'Eng19'!AT420)</f>
        <v>16432.350754783263</v>
      </c>
      <c r="E420" s="170">
        <f>('Eng19'!F420+'Eng19'!AF420+'Eng19'!AU420)+'Eng19'!G420+'Eng19'!AG420+'Eng19'!AV420</f>
        <v>10017.715173402124</v>
      </c>
      <c r="F420" s="170">
        <f>('Eng19'!H420+'Eng19'!AH420+'Eng19'!AW420)+('Eng19'!I420+'Eng19'!AI420+'Eng19'!AX420)</f>
        <v>20420.719558098215</v>
      </c>
      <c r="G420" s="170">
        <f>('Eng19'!J420+'Eng19'!AJ420+'Eng19'!AY420)+('Eng19'!AZ420+'Eng19'!AK420+'Eng19'!K420)</f>
        <v>2287.7319403177835</v>
      </c>
      <c r="H420" s="170">
        <f>('Eng19'!L420+'Eng19'!AL420+'Eng19'!BA420)+('Eng19'!BB420+'Eng19'!AM420+'Eng19'!M420)</f>
        <v>2532.1950770702315</v>
      </c>
      <c r="I420" s="170">
        <f>('Eng19'!N420+'Eng19'!AN420+'Eng19'!BC420)+('Eng19'!BD420+'Eng19'!AO420+'Eng19'!O420)</f>
        <v>1714.2818575688307</v>
      </c>
      <c r="J420" s="188">
        <f t="shared" si="145"/>
        <v>53404.994361240446</v>
      </c>
      <c r="L420" s="33">
        <f t="shared" si="146"/>
        <v>0.30769314651794649</v>
      </c>
      <c r="M420" s="33">
        <f t="shared" si="147"/>
        <v>0.18758011854922405</v>
      </c>
      <c r="N420" s="33">
        <f t="shared" si="148"/>
        <v>0.38237471611679241</v>
      </c>
      <c r="O420" s="33">
        <f t="shared" si="149"/>
        <v>4.2837415632762291E-2</v>
      </c>
      <c r="P420" s="33">
        <f t="shared" si="150"/>
        <v>4.7414948870550089E-2</v>
      </c>
      <c r="Q420" s="33">
        <f t="shared" si="151"/>
        <v>3.2099654312724712E-2</v>
      </c>
      <c r="S420" s="174">
        <f t="shared" si="161"/>
        <v>-0.19279611280146253</v>
      </c>
      <c r="T420" s="174">
        <f t="shared" si="162"/>
        <v>0.11662017931423825</v>
      </c>
      <c r="U420" s="174">
        <f t="shared" si="163"/>
        <v>-1.7671472088278573E-2</v>
      </c>
      <c r="V420" s="174">
        <f t="shared" si="164"/>
        <v>2.3103740293312792E-2</v>
      </c>
      <c r="W420" s="174">
        <f t="shared" si="165"/>
        <v>4.7414948870550089E-2</v>
      </c>
      <c r="X420" s="174">
        <f t="shared" si="166"/>
        <v>2.3328716411639971E-2</v>
      </c>
      <c r="Z420" s="33">
        <f t="shared" si="152"/>
        <v>0.38237471611679241</v>
      </c>
      <c r="AA420" s="60" t="str">
        <f t="shared" si="153"/>
        <v>LD</v>
      </c>
      <c r="AB420" s="33">
        <f t="shared" si="154"/>
        <v>7.468156959884592E-2</v>
      </c>
      <c r="AC420" s="33">
        <f t="shared" si="155"/>
        <v>0.30769314651794649</v>
      </c>
      <c r="AD420" s="60" t="str">
        <f t="shared" si="156"/>
        <v>Con</v>
      </c>
      <c r="AF420" s="20" t="s">
        <v>1</v>
      </c>
      <c r="AG420" s="151" t="str">
        <f t="shared" si="157"/>
        <v>LD</v>
      </c>
      <c r="AH420" s="149" t="str">
        <f t="shared" si="158"/>
        <v>Gain from</v>
      </c>
      <c r="AI420" s="149" t="str">
        <f t="shared" si="159"/>
        <v>Con</v>
      </c>
      <c r="AK420" s="33">
        <v>0.50048925931940902</v>
      </c>
      <c r="AL420" s="33">
        <v>7.0959939234985794E-2</v>
      </c>
      <c r="AM420" s="33">
        <v>0.40004618820507098</v>
      </c>
      <c r="AN420" s="33">
        <v>1.9733675339449499E-2</v>
      </c>
      <c r="AO420" s="33">
        <v>0</v>
      </c>
      <c r="AP420" s="86">
        <f t="shared" si="160"/>
        <v>8.770937901084741E-3</v>
      </c>
    </row>
    <row r="421" spans="1:42" ht="19.95" customHeight="1">
      <c r="A421" s="132" t="s">
        <v>445</v>
      </c>
      <c r="B421" s="20" t="s">
        <v>401</v>
      </c>
      <c r="C421" s="20" t="s">
        <v>21</v>
      </c>
      <c r="D421" s="170">
        <f>('Eng19'!D421+'Eng19'!AD421+'Eng19'!AS421)+('Eng19'!E421+'Eng19'!AE421+'Eng19'!AT421)</f>
        <v>17954.724543732325</v>
      </c>
      <c r="E421" s="170">
        <f>('Eng19'!F421+'Eng19'!AF421+'Eng19'!AU421)+'Eng19'!G421+'Eng19'!AG421+'Eng19'!AV421</f>
        <v>31408.862563765244</v>
      </c>
      <c r="F421" s="170">
        <f>('Eng19'!H421+'Eng19'!AH421+'Eng19'!AW421)+('Eng19'!I421+'Eng19'!AI421+'Eng19'!AX421)</f>
        <v>908.19694979717997</v>
      </c>
      <c r="G421" s="170">
        <f>('Eng19'!J421+'Eng19'!AJ421+'Eng19'!AY421)+('Eng19'!AZ421+'Eng19'!AK421+'Eng19'!K421)</f>
        <v>5555.3171100250447</v>
      </c>
      <c r="H421" s="170">
        <f>('Eng19'!L421+'Eng19'!AL421+'Eng19'!BA421)+('Eng19'!BB421+'Eng19'!AM421+'Eng19'!M421)</f>
        <v>3505.2877098159793</v>
      </c>
      <c r="I421" s="170">
        <f>('Eng19'!N421+'Eng19'!AN421+'Eng19'!BC421)+('Eng19'!BD421+'Eng19'!AO421+'Eng19'!O421)</f>
        <v>1774.1927435460607</v>
      </c>
      <c r="J421" s="188">
        <f t="shared" si="145"/>
        <v>61106.581620681842</v>
      </c>
      <c r="L421" s="33">
        <f t="shared" si="146"/>
        <v>0.29382636153967834</v>
      </c>
      <c r="M421" s="33">
        <f t="shared" si="147"/>
        <v>0.51400130281767797</v>
      </c>
      <c r="N421" s="33">
        <f t="shared" si="148"/>
        <v>1.4862506226167232E-2</v>
      </c>
      <c r="O421" s="33">
        <f t="shared" si="149"/>
        <v>9.0911927368308526E-2</v>
      </c>
      <c r="P421" s="33">
        <f t="shared" si="150"/>
        <v>5.7363505155222039E-2</v>
      </c>
      <c r="Q421" s="33">
        <f t="shared" si="151"/>
        <v>2.9034396892945749E-2</v>
      </c>
      <c r="S421" s="174">
        <f t="shared" si="161"/>
        <v>-0.18273900035204765</v>
      </c>
      <c r="T421" s="174">
        <f t="shared" si="162"/>
        <v>0.10151296563536599</v>
      </c>
      <c r="U421" s="174">
        <f t="shared" si="163"/>
        <v>-1.5836249364724678E-3</v>
      </c>
      <c r="V421" s="174">
        <f t="shared" si="164"/>
        <v>1.974886724692082E-2</v>
      </c>
      <c r="W421" s="174">
        <f t="shared" si="165"/>
        <v>4.1664305817041038E-2</v>
      </c>
      <c r="X421" s="174">
        <f t="shared" si="166"/>
        <v>2.1396486589192146E-2</v>
      </c>
      <c r="Z421" s="33">
        <f t="shared" si="152"/>
        <v>0.51400130281767797</v>
      </c>
      <c r="AA421" s="60" t="str">
        <f t="shared" si="153"/>
        <v>Lab</v>
      </c>
      <c r="AB421" s="33">
        <f t="shared" si="154"/>
        <v>0.22017494127799964</v>
      </c>
      <c r="AC421" s="33">
        <f t="shared" si="155"/>
        <v>0.29382636153967834</v>
      </c>
      <c r="AD421" s="60" t="str">
        <f t="shared" si="156"/>
        <v>Con</v>
      </c>
      <c r="AF421" s="20" t="s">
        <v>1</v>
      </c>
      <c r="AG421" s="151" t="str">
        <f t="shared" si="157"/>
        <v>Lab</v>
      </c>
      <c r="AH421" s="149" t="str">
        <f t="shared" si="158"/>
        <v>Gain from</v>
      </c>
      <c r="AI421" s="149" t="str">
        <f t="shared" si="159"/>
        <v>Con</v>
      </c>
      <c r="AK421" s="33">
        <v>0.47656536189172599</v>
      </c>
      <c r="AL421" s="33">
        <v>0.41248833718231198</v>
      </c>
      <c r="AM421" s="33">
        <v>1.64461311626397E-2</v>
      </c>
      <c r="AN421" s="33">
        <v>7.1163060121387706E-2</v>
      </c>
      <c r="AO421" s="33">
        <v>1.5699199338181001E-2</v>
      </c>
      <c r="AP421" s="86">
        <f t="shared" si="160"/>
        <v>7.6379103037536034E-3</v>
      </c>
    </row>
    <row r="422" spans="1:42" ht="19.95" customHeight="1">
      <c r="A422" s="132" t="s">
        <v>446</v>
      </c>
      <c r="B422" s="20" t="s">
        <v>401</v>
      </c>
      <c r="C422" s="20" t="s">
        <v>21</v>
      </c>
      <c r="D422" s="170">
        <f>('Eng19'!D422+'Eng19'!AD422+'Eng19'!AS422)+('Eng19'!E422+'Eng19'!AE422+'Eng19'!AT422)</f>
        <v>16899.653660104996</v>
      </c>
      <c r="E422" s="170">
        <f>('Eng19'!F422+'Eng19'!AF422+'Eng19'!AU422)+'Eng19'!G422+'Eng19'!AG422+'Eng19'!AV422</f>
        <v>20191.785849278956</v>
      </c>
      <c r="F422" s="170">
        <f>('Eng19'!H422+'Eng19'!AH422+'Eng19'!AW422)+('Eng19'!I422+'Eng19'!AI422+'Eng19'!AX422)</f>
        <v>3524.3676414242659</v>
      </c>
      <c r="G422" s="170">
        <f>('Eng19'!J422+'Eng19'!AJ422+'Eng19'!AY422)+('Eng19'!AZ422+'Eng19'!AK422+'Eng19'!K422)</f>
        <v>2724.1826290419876</v>
      </c>
      <c r="H422" s="170">
        <f>('Eng19'!L422+'Eng19'!AL422+'Eng19'!BA422)+('Eng19'!BB422+'Eng19'!AM422+'Eng19'!M422)</f>
        <v>2462.5025789768242</v>
      </c>
      <c r="I422" s="170">
        <f>('Eng19'!N422+'Eng19'!AN422+'Eng19'!BC422)+('Eng19'!BD422+'Eng19'!AO422+'Eng19'!O422)</f>
        <v>1211.5804339412355</v>
      </c>
      <c r="J422" s="188">
        <f t="shared" si="145"/>
        <v>47014.072792768267</v>
      </c>
      <c r="L422" s="33">
        <f t="shared" si="146"/>
        <v>0.35945946939326878</v>
      </c>
      <c r="M422" s="33">
        <f t="shared" si="147"/>
        <v>0.42948386833622443</v>
      </c>
      <c r="N422" s="33">
        <f t="shared" si="148"/>
        <v>7.4964099727313702E-2</v>
      </c>
      <c r="O422" s="33">
        <f t="shared" si="149"/>
        <v>5.7943982880398801E-2</v>
      </c>
      <c r="P422" s="33">
        <f t="shared" si="150"/>
        <v>5.2377988816906071E-2</v>
      </c>
      <c r="Q422" s="33">
        <f t="shared" si="151"/>
        <v>2.5770590845888203E-2</v>
      </c>
      <c r="S422" s="174">
        <f t="shared" si="161"/>
        <v>-0.22523214830414418</v>
      </c>
      <c r="T422" s="174">
        <f t="shared" si="162"/>
        <v>0.12882710186239743</v>
      </c>
      <c r="U422" s="174">
        <f t="shared" si="163"/>
        <v>-7.265599141981105E-3</v>
      </c>
      <c r="V422" s="174">
        <f t="shared" si="164"/>
        <v>2.5522065920932903E-2</v>
      </c>
      <c r="W422" s="174">
        <f t="shared" si="165"/>
        <v>5.2377988816906071E-2</v>
      </c>
      <c r="X422" s="174">
        <f t="shared" si="166"/>
        <v>2.5770590845888203E-2</v>
      </c>
      <c r="Z422" s="33">
        <f t="shared" si="152"/>
        <v>0.42948386833622443</v>
      </c>
      <c r="AA422" s="60" t="str">
        <f t="shared" si="153"/>
        <v>Lab</v>
      </c>
      <c r="AB422" s="33">
        <f t="shared" si="154"/>
        <v>7.0024398942955646E-2</v>
      </c>
      <c r="AC422" s="33">
        <f t="shared" si="155"/>
        <v>0.35945946939326878</v>
      </c>
      <c r="AD422" s="60" t="str">
        <f t="shared" si="156"/>
        <v>Con</v>
      </c>
      <c r="AF422" s="20" t="s">
        <v>1</v>
      </c>
      <c r="AG422" s="151" t="str">
        <f t="shared" si="157"/>
        <v>Lab</v>
      </c>
      <c r="AH422" s="149" t="str">
        <f t="shared" si="158"/>
        <v>Gain from</v>
      </c>
      <c r="AI422" s="149" t="str">
        <f t="shared" si="159"/>
        <v>Con</v>
      </c>
      <c r="AK422" s="33">
        <v>0.58469161769741296</v>
      </c>
      <c r="AL422" s="33">
        <v>0.300656766473827</v>
      </c>
      <c r="AM422" s="33">
        <v>8.2229698869294807E-2</v>
      </c>
      <c r="AN422" s="33">
        <v>3.2421916959465898E-2</v>
      </c>
      <c r="AO422" s="33">
        <v>0</v>
      </c>
      <c r="AP422" s="86">
        <f t="shared" si="160"/>
        <v>0</v>
      </c>
    </row>
    <row r="423" spans="1:42" ht="19.95" customHeight="1">
      <c r="A423" s="132" t="s">
        <v>447</v>
      </c>
      <c r="B423" s="20" t="s">
        <v>401</v>
      </c>
      <c r="C423" s="20" t="s">
        <v>21</v>
      </c>
      <c r="D423" s="170">
        <f>('Eng19'!D423+'Eng19'!AD423+'Eng19'!AS423)+('Eng19'!E423+'Eng19'!AE423+'Eng19'!AT423)</f>
        <v>16408.758389793133</v>
      </c>
      <c r="E423" s="170">
        <f>('Eng19'!F423+'Eng19'!AF423+'Eng19'!AU423)+'Eng19'!G423+'Eng19'!AG423+'Eng19'!AV423</f>
        <v>26314.498744668159</v>
      </c>
      <c r="F423" s="170">
        <f>('Eng19'!H423+'Eng19'!AH423+'Eng19'!AW423)+('Eng19'!I423+'Eng19'!AI423+'Eng19'!AX423)</f>
        <v>3191.310593900866</v>
      </c>
      <c r="G423" s="170">
        <f>('Eng19'!J423+'Eng19'!AJ423+'Eng19'!AY423)+('Eng19'!AZ423+'Eng19'!AK423+'Eng19'!K423)</f>
        <v>1348.3014193338061</v>
      </c>
      <c r="H423" s="170">
        <f>('Eng19'!L423+'Eng19'!AL423+'Eng19'!BA423)+('Eng19'!BB423+'Eng19'!AM423+'Eng19'!M423)</f>
        <v>2385.9357664650465</v>
      </c>
      <c r="I423" s="170">
        <f>('Eng19'!N423+'Eng19'!AN423+'Eng19'!BC423)+('Eng19'!BD423+'Eng19'!AO423+'Eng19'!O423)</f>
        <v>1173.9086553528607</v>
      </c>
      <c r="J423" s="188">
        <f t="shared" si="145"/>
        <v>50822.713569513879</v>
      </c>
      <c r="L423" s="33">
        <f t="shared" si="146"/>
        <v>0.32286269735183848</v>
      </c>
      <c r="M423" s="33">
        <f t="shared" si="147"/>
        <v>0.51777043956293134</v>
      </c>
      <c r="N423" s="33">
        <f t="shared" si="148"/>
        <v>6.2792998833796645E-2</v>
      </c>
      <c r="O423" s="33">
        <f t="shared" si="149"/>
        <v>2.6529504716225696E-2</v>
      </c>
      <c r="P423" s="33">
        <f t="shared" si="150"/>
        <v>4.6946249007377983E-2</v>
      </c>
      <c r="Q423" s="33">
        <f t="shared" si="151"/>
        <v>2.3098110527829677E-2</v>
      </c>
      <c r="S423" s="174">
        <f t="shared" si="161"/>
        <v>-0.20230113579861453</v>
      </c>
      <c r="T423" s="174">
        <f t="shared" si="162"/>
        <v>0.11546738123283834</v>
      </c>
      <c r="U423" s="174">
        <f t="shared" si="163"/>
        <v>-6.0859632825421561E-3</v>
      </c>
      <c r="V423" s="174">
        <f t="shared" si="164"/>
        <v>2.2875358313110654E-2</v>
      </c>
      <c r="W423" s="174">
        <f t="shared" si="165"/>
        <v>4.6946249007377983E-2</v>
      </c>
      <c r="X423" s="174">
        <f t="shared" si="166"/>
        <v>2.3098110527829677E-2</v>
      </c>
      <c r="Z423" s="33">
        <f t="shared" si="152"/>
        <v>0.51777043956293134</v>
      </c>
      <c r="AA423" s="60" t="str">
        <f t="shared" si="153"/>
        <v>Lab</v>
      </c>
      <c r="AB423" s="33">
        <f t="shared" si="154"/>
        <v>0.19490774221109286</v>
      </c>
      <c r="AC423" s="33">
        <f t="shared" si="155"/>
        <v>0.32286269735183848</v>
      </c>
      <c r="AD423" s="60" t="str">
        <f t="shared" si="156"/>
        <v>Con</v>
      </c>
      <c r="AF423" s="20" t="s">
        <v>1</v>
      </c>
      <c r="AG423" s="151" t="str">
        <f t="shared" si="157"/>
        <v>Lab</v>
      </c>
      <c r="AH423" s="149" t="str">
        <f t="shared" si="158"/>
        <v>Gain from</v>
      </c>
      <c r="AI423" s="149" t="str">
        <f t="shared" si="159"/>
        <v>Con</v>
      </c>
      <c r="AK423" s="33">
        <v>0.52516383315045301</v>
      </c>
      <c r="AL423" s="33">
        <v>0.402303058330093</v>
      </c>
      <c r="AM423" s="33">
        <v>6.8878962116338802E-2</v>
      </c>
      <c r="AN423" s="33">
        <v>3.6541464031150401E-3</v>
      </c>
      <c r="AO423" s="33">
        <v>0</v>
      </c>
      <c r="AP423" s="86">
        <f t="shared" si="160"/>
        <v>0</v>
      </c>
    </row>
    <row r="424" spans="1:42" ht="19.95" customHeight="1">
      <c r="A424" s="132" t="s">
        <v>448</v>
      </c>
      <c r="B424" s="20" t="s">
        <v>401</v>
      </c>
      <c r="C424" s="20" t="s">
        <v>21</v>
      </c>
      <c r="D424" s="170">
        <f>('Eng19'!D424+'Eng19'!AD424+'Eng19'!AS424)+('Eng19'!E424+'Eng19'!AE424+'Eng19'!AT424)</f>
        <v>17812.586786344607</v>
      </c>
      <c r="E424" s="170">
        <f>('Eng19'!F424+'Eng19'!AF424+'Eng19'!AU424)+'Eng19'!G424+'Eng19'!AG424+'Eng19'!AV424</f>
        <v>11025.477978842195</v>
      </c>
      <c r="F424" s="170">
        <f>('Eng19'!H424+'Eng19'!AH424+'Eng19'!AW424)+('Eng19'!I424+'Eng19'!AI424+'Eng19'!AX424)</f>
        <v>16475.862538047841</v>
      </c>
      <c r="G424" s="170">
        <f>('Eng19'!J424+'Eng19'!AJ424+'Eng19'!AY424)+('Eng19'!AZ424+'Eng19'!AK424+'Eng19'!K424)</f>
        <v>1327.6950555255257</v>
      </c>
      <c r="H424" s="170">
        <f>('Eng19'!L424+'Eng19'!AL424+'Eng19'!BA424)+('Eng19'!BB424+'Eng19'!AM424+'Eng19'!M424)</f>
        <v>2724.7792943572044</v>
      </c>
      <c r="I424" s="170">
        <f>('Eng19'!N424+'Eng19'!AN424+'Eng19'!BC424)+('Eng19'!BD424+'Eng19'!AO424+'Eng19'!O424)</f>
        <v>3473.574165120639</v>
      </c>
      <c r="J424" s="188">
        <f t="shared" si="145"/>
        <v>52839.97581823801</v>
      </c>
      <c r="L424" s="33">
        <f t="shared" si="146"/>
        <v>0.33710437051707531</v>
      </c>
      <c r="M424" s="33">
        <f t="shared" si="147"/>
        <v>0.20865789221343076</v>
      </c>
      <c r="N424" s="33">
        <f t="shared" si="148"/>
        <v>0.31180677664809048</v>
      </c>
      <c r="O424" s="33">
        <f t="shared" si="149"/>
        <v>2.5126715804954333E-2</v>
      </c>
      <c r="P424" s="33">
        <f t="shared" si="150"/>
        <v>5.1566626444532394E-2</v>
      </c>
      <c r="Q424" s="33">
        <f t="shared" si="151"/>
        <v>6.5737618371916731E-2</v>
      </c>
      <c r="S424" s="174">
        <f t="shared" si="161"/>
        <v>-0.21122476395581868</v>
      </c>
      <c r="T424" s="174">
        <f t="shared" si="162"/>
        <v>0.12683150284544287</v>
      </c>
      <c r="U424" s="174">
        <f t="shared" si="163"/>
        <v>-1.7671472088277518E-2</v>
      </c>
      <c r="V424" s="174">
        <f t="shared" si="164"/>
        <v>2.5126715804954333E-2</v>
      </c>
      <c r="W424" s="174">
        <f t="shared" si="165"/>
        <v>5.1566626444532394E-2</v>
      </c>
      <c r="X424" s="174">
        <f t="shared" si="166"/>
        <v>2.5371390949166642E-2</v>
      </c>
      <c r="Z424" s="33">
        <f t="shared" si="152"/>
        <v>0.33710437051707531</v>
      </c>
      <c r="AA424" s="60" t="str">
        <f t="shared" si="153"/>
        <v>Con</v>
      </c>
      <c r="AB424" s="33">
        <f t="shared" si="154"/>
        <v>2.5297593868984836E-2</v>
      </c>
      <c r="AC424" s="33">
        <f t="shared" si="155"/>
        <v>0.31180677664809048</v>
      </c>
      <c r="AD424" s="60" t="str">
        <f t="shared" si="156"/>
        <v>LD</v>
      </c>
      <c r="AF424" s="20" t="s">
        <v>1</v>
      </c>
      <c r="AG424" s="151" t="str">
        <f t="shared" si="157"/>
        <v>Con</v>
      </c>
      <c r="AH424" s="149" t="str">
        <f t="shared" si="158"/>
        <v>Hold</v>
      </c>
      <c r="AI424" s="149" t="str">
        <f t="shared" si="159"/>
        <v/>
      </c>
      <c r="AK424" s="33">
        <v>0.548329134472894</v>
      </c>
      <c r="AL424" s="33">
        <v>8.1826389367987903E-2</v>
      </c>
      <c r="AM424" s="33">
        <v>0.329478248736368</v>
      </c>
      <c r="AN424" s="33">
        <v>0</v>
      </c>
      <c r="AO424" s="33">
        <v>0</v>
      </c>
      <c r="AP424" s="86">
        <f t="shared" si="160"/>
        <v>4.0366227422750089E-2</v>
      </c>
    </row>
    <row r="425" spans="1:42" ht="19.95" customHeight="1">
      <c r="A425" s="132" t="s">
        <v>449</v>
      </c>
      <c r="B425" s="20" t="s">
        <v>401</v>
      </c>
      <c r="C425" s="20" t="s">
        <v>21</v>
      </c>
      <c r="D425" s="170">
        <f>('Eng19'!D425+'Eng19'!AD425+'Eng19'!AS425)+('Eng19'!E425+'Eng19'!AE425+'Eng19'!AT425)</f>
        <v>19008.279648591481</v>
      </c>
      <c r="E425" s="170">
        <f>('Eng19'!F425+'Eng19'!AF425+'Eng19'!AU425)+'Eng19'!G425+'Eng19'!AG425+'Eng19'!AV425</f>
        <v>15211.336419278257</v>
      </c>
      <c r="F425" s="170">
        <f>('Eng19'!H425+'Eng19'!AH425+'Eng19'!AW425)+('Eng19'!I425+'Eng19'!AI425+'Eng19'!AX425)</f>
        <v>10344.845888930182</v>
      </c>
      <c r="G425" s="170">
        <f>('Eng19'!J425+'Eng19'!AJ425+'Eng19'!AY425)+('Eng19'!AZ425+'Eng19'!AK425+'Eng19'!K425)</f>
        <v>3665.5672246767886</v>
      </c>
      <c r="H425" s="170">
        <f>('Eng19'!L425+'Eng19'!AL425+'Eng19'!BA425)+('Eng19'!BB425+'Eng19'!AM425+'Eng19'!M425)</f>
        <v>2892.5222086361296</v>
      </c>
      <c r="I425" s="170">
        <f>('Eng19'!N425+'Eng19'!AN425+'Eng19'!BC425)+('Eng19'!BD425+'Eng19'!AO425+'Eng19'!O425)</f>
        <v>1456.0264357131794</v>
      </c>
      <c r="J425" s="188">
        <f t="shared" si="145"/>
        <v>52578.577825826018</v>
      </c>
      <c r="L425" s="33">
        <f t="shared" si="146"/>
        <v>0.36152137304966858</v>
      </c>
      <c r="M425" s="33">
        <f t="shared" si="147"/>
        <v>0.28930673000833079</v>
      </c>
      <c r="N425" s="33">
        <f t="shared" si="148"/>
        <v>0.19675020353724568</v>
      </c>
      <c r="O425" s="33">
        <f t="shared" si="149"/>
        <v>6.9715982749086497E-2</v>
      </c>
      <c r="P425" s="33">
        <f t="shared" si="150"/>
        <v>5.5013321551184186E-2</v>
      </c>
      <c r="Q425" s="33">
        <f t="shared" si="151"/>
        <v>2.7692389104484207E-2</v>
      </c>
      <c r="S425" s="174">
        <f t="shared" si="161"/>
        <v>-0.22652410756428243</v>
      </c>
      <c r="T425" s="174">
        <f t="shared" si="162"/>
        <v>0.1353088757194838</v>
      </c>
      <c r="U425" s="174">
        <f t="shared" si="163"/>
        <v>-1.7671472088277324E-2</v>
      </c>
      <c r="V425" s="174">
        <f t="shared" si="164"/>
        <v>2.6806176618709897E-2</v>
      </c>
      <c r="W425" s="174">
        <f t="shared" si="165"/>
        <v>5.5013321551184186E-2</v>
      </c>
      <c r="X425" s="174">
        <f t="shared" si="166"/>
        <v>2.7067205763181747E-2</v>
      </c>
      <c r="Z425" s="33">
        <f t="shared" si="152"/>
        <v>0.36152137304966858</v>
      </c>
      <c r="AA425" s="60" t="str">
        <f t="shared" si="153"/>
        <v>Con</v>
      </c>
      <c r="AB425" s="33">
        <f t="shared" si="154"/>
        <v>7.2214643041337789E-2</v>
      </c>
      <c r="AC425" s="33">
        <f t="shared" si="155"/>
        <v>0.28930673000833079</v>
      </c>
      <c r="AD425" s="60" t="str">
        <f t="shared" si="156"/>
        <v>Lab</v>
      </c>
      <c r="AF425" s="20" t="s">
        <v>1</v>
      </c>
      <c r="AG425" s="151" t="str">
        <f t="shared" si="157"/>
        <v>Con</v>
      </c>
      <c r="AH425" s="149" t="str">
        <f t="shared" si="158"/>
        <v>Hold</v>
      </c>
      <c r="AI425" s="149" t="str">
        <f t="shared" si="159"/>
        <v/>
      </c>
      <c r="AK425" s="33">
        <v>0.58804548061395101</v>
      </c>
      <c r="AL425" s="33">
        <v>0.15399785428884699</v>
      </c>
      <c r="AM425" s="33">
        <v>0.214421675625523</v>
      </c>
      <c r="AN425" s="33">
        <v>4.29098061303766E-2</v>
      </c>
      <c r="AO425" s="33">
        <v>0</v>
      </c>
      <c r="AP425" s="86">
        <f t="shared" si="160"/>
        <v>6.2518334130245989E-4</v>
      </c>
    </row>
    <row r="426" spans="1:42" ht="19.95" customHeight="1">
      <c r="A426" s="132" t="s">
        <v>450</v>
      </c>
      <c r="B426" s="20" t="s">
        <v>401</v>
      </c>
      <c r="C426" s="20" t="s">
        <v>21</v>
      </c>
      <c r="D426" s="170">
        <f>('Eng19'!D426+'Eng19'!AD426+'Eng19'!AS426)+('Eng19'!E426+'Eng19'!AE426+'Eng19'!AT426)</f>
        <v>20239.393523391896</v>
      </c>
      <c r="E426" s="170">
        <f>('Eng19'!F426+'Eng19'!AF426+'Eng19'!AU426)+'Eng19'!G426+'Eng19'!AG426+'Eng19'!AV426</f>
        <v>12962.664813702679</v>
      </c>
      <c r="F426" s="170">
        <f>('Eng19'!H426+'Eng19'!AH426+'Eng19'!AW426)+('Eng19'!I426+'Eng19'!AI426+'Eng19'!AX426)</f>
        <v>17447.853326677639</v>
      </c>
      <c r="G426" s="170">
        <f>('Eng19'!J426+'Eng19'!AJ426+'Eng19'!AY426)+('Eng19'!AZ426+'Eng19'!AK426+'Eng19'!K426)</f>
        <v>1718.3009965031995</v>
      </c>
      <c r="H426" s="170">
        <f>('Eng19'!L426+'Eng19'!AL426+'Eng19'!BA426)+('Eng19'!BB426+'Eng19'!AM426+'Eng19'!M426)</f>
        <v>3083.9401145631073</v>
      </c>
      <c r="I426" s="170">
        <f>('Eng19'!N426+'Eng19'!AN426+'Eng19'!BC426)+('Eng19'!BD426+'Eng19'!AO426+'Eng19'!O426)</f>
        <v>1555.9383486355041</v>
      </c>
      <c r="J426" s="188">
        <f t="shared" si="145"/>
        <v>57008.091123474027</v>
      </c>
      <c r="L426" s="33">
        <f t="shared" si="146"/>
        <v>0.35502668348524985</v>
      </c>
      <c r="M426" s="33">
        <f t="shared" si="147"/>
        <v>0.227382895274055</v>
      </c>
      <c r="N426" s="33">
        <f t="shared" si="148"/>
        <v>0.30605924497431902</v>
      </c>
      <c r="O426" s="33">
        <f t="shared" si="149"/>
        <v>3.0141352966573207E-2</v>
      </c>
      <c r="P426" s="33">
        <f t="shared" si="150"/>
        <v>5.409653355843104E-2</v>
      </c>
      <c r="Q426" s="33">
        <f t="shared" si="151"/>
        <v>2.729328974137183E-2</v>
      </c>
      <c r="S426" s="174">
        <f t="shared" si="161"/>
        <v>-0.22245462822734513</v>
      </c>
      <c r="T426" s="174">
        <f t="shared" si="162"/>
        <v>0.13305397546851222</v>
      </c>
      <c r="U426" s="174">
        <f t="shared" si="163"/>
        <v>-1.7671472088277962E-2</v>
      </c>
      <c r="V426" s="174">
        <f t="shared" si="164"/>
        <v>2.6359456076072138E-2</v>
      </c>
      <c r="W426" s="174">
        <f t="shared" si="165"/>
        <v>5.409653355843104E-2</v>
      </c>
      <c r="X426" s="174">
        <f t="shared" si="166"/>
        <v>2.6616135212607785E-2</v>
      </c>
      <c r="Z426" s="33">
        <f t="shared" si="152"/>
        <v>0.35502668348524985</v>
      </c>
      <c r="AA426" s="60" t="str">
        <f t="shared" si="153"/>
        <v>Con</v>
      </c>
      <c r="AB426" s="33">
        <f t="shared" si="154"/>
        <v>4.8967438510930827E-2</v>
      </c>
      <c r="AC426" s="33">
        <f t="shared" si="155"/>
        <v>0.30605924497431902</v>
      </c>
      <c r="AD426" s="60" t="str">
        <f t="shared" si="156"/>
        <v>LD</v>
      </c>
      <c r="AF426" s="20" t="s">
        <v>1</v>
      </c>
      <c r="AG426" s="151" t="str">
        <f t="shared" si="157"/>
        <v>Con</v>
      </c>
      <c r="AH426" s="149" t="str">
        <f t="shared" si="158"/>
        <v>Hold</v>
      </c>
      <c r="AI426" s="149" t="str">
        <f t="shared" si="159"/>
        <v/>
      </c>
      <c r="AK426" s="33">
        <v>0.57748131171259498</v>
      </c>
      <c r="AL426" s="33">
        <v>9.4328919805542796E-2</v>
      </c>
      <c r="AM426" s="33">
        <v>0.32373071706259698</v>
      </c>
      <c r="AN426" s="33">
        <v>3.7818968905010699E-3</v>
      </c>
      <c r="AO426" s="33">
        <v>0</v>
      </c>
      <c r="AP426" s="86">
        <f t="shared" si="160"/>
        <v>6.7715452876404569E-4</v>
      </c>
    </row>
    <row r="427" spans="1:42" ht="19.95" customHeight="1">
      <c r="A427" s="132" t="s">
        <v>451</v>
      </c>
      <c r="B427" s="20" t="s">
        <v>401</v>
      </c>
      <c r="C427" s="20" t="s">
        <v>21</v>
      </c>
      <c r="D427" s="170">
        <f>('Eng19'!D427+'Eng19'!AD427+'Eng19'!AS427)+('Eng19'!E427+'Eng19'!AE427+'Eng19'!AT427)</f>
        <v>19302.714838794796</v>
      </c>
      <c r="E427" s="170">
        <f>('Eng19'!F427+'Eng19'!AF427+'Eng19'!AU427)+'Eng19'!G427+'Eng19'!AG427+'Eng19'!AV427</f>
        <v>15012.048558218718</v>
      </c>
      <c r="F427" s="170">
        <f>('Eng19'!H427+'Eng19'!AH427+'Eng19'!AW427)+('Eng19'!I427+'Eng19'!AI427+'Eng19'!AX427)</f>
        <v>11207.725611864364</v>
      </c>
      <c r="G427" s="170">
        <f>('Eng19'!J427+'Eng19'!AJ427+'Eng19'!AY427)+('Eng19'!AZ427+'Eng19'!AK427+'Eng19'!K427)</f>
        <v>3182.7970316672327</v>
      </c>
      <c r="H427" s="170">
        <f>('Eng19'!L427+'Eng19'!AL427+'Eng19'!BA427)+('Eng19'!BB427+'Eng19'!AM427+'Eng19'!M427)</f>
        <v>2939.36886078527</v>
      </c>
      <c r="I427" s="170">
        <f>('Eng19'!N427+'Eng19'!AN427+'Eng19'!BC427)+('Eng19'!BD427+'Eng19'!AO427+'Eng19'!O427)</f>
        <v>2261.2677253725542</v>
      </c>
      <c r="J427" s="188">
        <f t="shared" si="145"/>
        <v>53905.92262670293</v>
      </c>
      <c r="L427" s="33">
        <f t="shared" si="146"/>
        <v>0.35808152236750646</v>
      </c>
      <c r="M427" s="33">
        <f t="shared" si="147"/>
        <v>0.27848607030022937</v>
      </c>
      <c r="N427" s="33">
        <f t="shared" si="148"/>
        <v>0.20791269429664647</v>
      </c>
      <c r="O427" s="33">
        <f t="shared" si="149"/>
        <v>5.9043549884268132E-2</v>
      </c>
      <c r="P427" s="33">
        <f t="shared" si="150"/>
        <v>5.4527753492697277E-2</v>
      </c>
      <c r="Q427" s="33">
        <f t="shared" si="151"/>
        <v>4.1948409658652402E-2</v>
      </c>
      <c r="S427" s="174">
        <f t="shared" si="161"/>
        <v>-0.22436874645974259</v>
      </c>
      <c r="T427" s="174">
        <f t="shared" si="162"/>
        <v>0.13411458920438937</v>
      </c>
      <c r="U427" s="174">
        <f t="shared" si="163"/>
        <v>-1.7671472088277546E-2</v>
      </c>
      <c r="V427" s="174">
        <f t="shared" si="164"/>
        <v>2.656957532343833E-2</v>
      </c>
      <c r="W427" s="174">
        <f t="shared" si="165"/>
        <v>5.4527753492697277E-2</v>
      </c>
      <c r="X427" s="174">
        <f t="shared" si="166"/>
        <v>2.6828300527495269E-2</v>
      </c>
      <c r="Z427" s="33">
        <f t="shared" si="152"/>
        <v>0.35808152236750646</v>
      </c>
      <c r="AA427" s="60" t="str">
        <f t="shared" si="153"/>
        <v>Con</v>
      </c>
      <c r="AB427" s="33">
        <f t="shared" si="154"/>
        <v>7.9595452067277084E-2</v>
      </c>
      <c r="AC427" s="33">
        <f t="shared" si="155"/>
        <v>0.27848607030022937</v>
      </c>
      <c r="AD427" s="60" t="str">
        <f t="shared" si="156"/>
        <v>Lab</v>
      </c>
      <c r="AF427" s="20" t="s">
        <v>1</v>
      </c>
      <c r="AG427" s="151" t="str">
        <f t="shared" si="157"/>
        <v>Con</v>
      </c>
      <c r="AH427" s="149" t="str">
        <f t="shared" si="158"/>
        <v>Hold</v>
      </c>
      <c r="AI427" s="149" t="str">
        <f t="shared" si="159"/>
        <v/>
      </c>
      <c r="AK427" s="33">
        <v>0.58245026882724904</v>
      </c>
      <c r="AL427" s="33">
        <v>0.14437148109584</v>
      </c>
      <c r="AM427" s="33">
        <v>0.22558416638492401</v>
      </c>
      <c r="AN427" s="33">
        <v>3.2473974560829802E-2</v>
      </c>
      <c r="AO427" s="33">
        <v>0</v>
      </c>
      <c r="AP427" s="86">
        <f t="shared" si="160"/>
        <v>1.5120109131157133E-2</v>
      </c>
    </row>
    <row r="428" spans="1:42" ht="19.95" customHeight="1">
      <c r="A428" s="132" t="s">
        <v>452</v>
      </c>
      <c r="B428" s="20" t="s">
        <v>401</v>
      </c>
      <c r="C428" s="20" t="s">
        <v>21</v>
      </c>
      <c r="D428" s="170">
        <f>('Eng19'!D428+'Eng19'!AD428+'Eng19'!AS428)+('Eng19'!E428+'Eng19'!AE428+'Eng19'!AT428)</f>
        <v>18622.176838727875</v>
      </c>
      <c r="E428" s="170">
        <f>('Eng19'!F428+'Eng19'!AF428+'Eng19'!AU428)+'Eng19'!G428+'Eng19'!AG428+'Eng19'!AV428</f>
        <v>13730.252324631674</v>
      </c>
      <c r="F428" s="170">
        <f>('Eng19'!H428+'Eng19'!AH428+'Eng19'!AW428)+('Eng19'!I428+'Eng19'!AI428+'Eng19'!AX428)</f>
        <v>11229.2667835641</v>
      </c>
      <c r="G428" s="170">
        <f>('Eng19'!J428+'Eng19'!AJ428+'Eng19'!AY428)+('Eng19'!AZ428+'Eng19'!AK428+'Eng19'!K428)</f>
        <v>2615.5692119784135</v>
      </c>
      <c r="H428" s="170">
        <f>('Eng19'!L428+'Eng19'!AL428+'Eng19'!BA428)+('Eng19'!BB428+'Eng19'!AM428+'Eng19'!M428)</f>
        <v>2832.0550019485117</v>
      </c>
      <c r="I428" s="170">
        <f>('Eng19'!N428+'Eng19'!AN428+'Eng19'!BC428)+('Eng19'!BD428+'Eng19'!AO428+'Eng19'!O428)</f>
        <v>2050.9079965070227</v>
      </c>
      <c r="J428" s="188">
        <f t="shared" si="145"/>
        <v>51080.228157357589</v>
      </c>
      <c r="L428" s="33">
        <f t="shared" si="146"/>
        <v>0.36456722122227914</v>
      </c>
      <c r="M428" s="33">
        <f t="shared" si="147"/>
        <v>0.26879778771414847</v>
      </c>
      <c r="N428" s="33">
        <f t="shared" si="148"/>
        <v>0.21983587757226253</v>
      </c>
      <c r="O428" s="33">
        <f t="shared" si="149"/>
        <v>5.1205119991259616E-2</v>
      </c>
      <c r="P428" s="33">
        <f t="shared" si="150"/>
        <v>5.5443272360179992E-2</v>
      </c>
      <c r="Q428" s="33">
        <f t="shared" si="151"/>
        <v>4.0150721139870442E-2</v>
      </c>
      <c r="S428" s="174">
        <f t="shared" si="161"/>
        <v>-0.2284325923469569</v>
      </c>
      <c r="T428" s="174">
        <f t="shared" si="162"/>
        <v>0.13636636795844648</v>
      </c>
      <c r="U428" s="174">
        <f t="shared" si="163"/>
        <v>-1.7671472088277462E-2</v>
      </c>
      <c r="V428" s="174">
        <f t="shared" si="164"/>
        <v>2.7015677463202315E-2</v>
      </c>
      <c r="W428" s="174">
        <f t="shared" si="165"/>
        <v>5.5443272360179992E-2</v>
      </c>
      <c r="X428" s="174">
        <f t="shared" si="166"/>
        <v>2.7278746653405732E-2</v>
      </c>
      <c r="Z428" s="33">
        <f t="shared" si="152"/>
        <v>0.36456722122227914</v>
      </c>
      <c r="AA428" s="60" t="str">
        <f t="shared" si="153"/>
        <v>Con</v>
      </c>
      <c r="AB428" s="33">
        <f t="shared" si="154"/>
        <v>9.5769433508130664E-2</v>
      </c>
      <c r="AC428" s="33">
        <f t="shared" si="155"/>
        <v>0.26879778771414847</v>
      </c>
      <c r="AD428" s="60" t="str">
        <f t="shared" si="156"/>
        <v>Lab</v>
      </c>
      <c r="AF428" s="20" t="s">
        <v>1</v>
      </c>
      <c r="AG428" s="151" t="str">
        <f t="shared" si="157"/>
        <v>Con</v>
      </c>
      <c r="AH428" s="149" t="str">
        <f t="shared" si="158"/>
        <v>Hold</v>
      </c>
      <c r="AI428" s="149" t="str">
        <f t="shared" si="159"/>
        <v/>
      </c>
      <c r="AK428" s="33">
        <v>0.59299981356923603</v>
      </c>
      <c r="AL428" s="33">
        <v>0.132431419755702</v>
      </c>
      <c r="AM428" s="33">
        <v>0.23750734966053999</v>
      </c>
      <c r="AN428" s="33">
        <v>2.4189442528057301E-2</v>
      </c>
      <c r="AO428" s="33">
        <v>0</v>
      </c>
      <c r="AP428" s="86">
        <f t="shared" si="160"/>
        <v>1.287197448646471E-2</v>
      </c>
    </row>
    <row r="429" spans="1:42" ht="19.95" customHeight="1">
      <c r="A429" s="132" t="s">
        <v>453</v>
      </c>
      <c r="B429" s="20" t="s">
        <v>401</v>
      </c>
      <c r="C429" s="20" t="s">
        <v>21</v>
      </c>
      <c r="D429" s="170">
        <f>('Eng19'!D429+'Eng19'!AD429+'Eng19'!AS429)+('Eng19'!E429+'Eng19'!AE429+'Eng19'!AT429)</f>
        <v>20745.127267715929</v>
      </c>
      <c r="E429" s="170">
        <f>('Eng19'!F429+'Eng19'!AF429+'Eng19'!AU429)+'Eng19'!G429+'Eng19'!AG429+'Eng19'!AV429</f>
        <v>16784.699255147836</v>
      </c>
      <c r="F429" s="170">
        <f>('Eng19'!H429+'Eng19'!AH429+'Eng19'!AW429)+('Eng19'!I429+'Eng19'!AI429+'Eng19'!AX429)</f>
        <v>8387.2260178191518</v>
      </c>
      <c r="G429" s="170">
        <f>('Eng19'!J429+'Eng19'!AJ429+'Eng19'!AY429)+('Eng19'!AZ429+'Eng19'!AK429+'Eng19'!K429)</f>
        <v>3393.5226972796363</v>
      </c>
      <c r="H429" s="170">
        <f>('Eng19'!L429+'Eng19'!AL429+'Eng19'!BA429)+('Eng19'!BB429+'Eng19'!AM429+'Eng19'!M429)</f>
        <v>3111.5075049989159</v>
      </c>
      <c r="I429" s="170">
        <f>('Eng19'!N429+'Eng19'!AN429+'Eng19'!BC429)+('Eng19'!BD429+'Eng19'!AO429+'Eng19'!O429)</f>
        <v>2023.9195990407579</v>
      </c>
      <c r="J429" s="188">
        <f t="shared" si="145"/>
        <v>54446.002342002226</v>
      </c>
      <c r="L429" s="33">
        <f t="shared" si="146"/>
        <v>0.38102204708080384</v>
      </c>
      <c r="M429" s="33">
        <f t="shared" si="147"/>
        <v>0.30828157317620586</v>
      </c>
      <c r="N429" s="33">
        <f t="shared" si="148"/>
        <v>0.15404668216290415</v>
      </c>
      <c r="O429" s="33">
        <f t="shared" si="149"/>
        <v>6.2328225237975134E-2</v>
      </c>
      <c r="P429" s="33">
        <f t="shared" si="150"/>
        <v>5.7148502574238619E-2</v>
      </c>
      <c r="Q429" s="33">
        <f t="shared" si="151"/>
        <v>3.7172969767872384E-2</v>
      </c>
      <c r="S429" s="174">
        <f t="shared" si="161"/>
        <v>-0.2387429502416642</v>
      </c>
      <c r="T429" s="174">
        <f t="shared" si="162"/>
        <v>0.14056049361022085</v>
      </c>
      <c r="U429" s="174">
        <f t="shared" si="163"/>
        <v>-1.4930365946087848E-2</v>
      </c>
      <c r="V429" s="174">
        <f t="shared" si="164"/>
        <v>2.7846579888373732E-2</v>
      </c>
      <c r="W429" s="174">
        <f t="shared" si="165"/>
        <v>5.7148502574238619E-2</v>
      </c>
      <c r="X429" s="174">
        <f t="shared" si="166"/>
        <v>2.8117740114918806E-2</v>
      </c>
      <c r="Z429" s="33">
        <f t="shared" si="152"/>
        <v>0.38102204708080384</v>
      </c>
      <c r="AA429" s="60" t="str">
        <f t="shared" si="153"/>
        <v>Con</v>
      </c>
      <c r="AB429" s="33">
        <f t="shared" si="154"/>
        <v>7.274047390459798E-2</v>
      </c>
      <c r="AC429" s="33">
        <f t="shared" si="155"/>
        <v>0.30828157317620586</v>
      </c>
      <c r="AD429" s="60" t="str">
        <f t="shared" si="156"/>
        <v>Lab</v>
      </c>
      <c r="AF429" s="20" t="s">
        <v>1</v>
      </c>
      <c r="AG429" s="151" t="str">
        <f t="shared" si="157"/>
        <v>Con</v>
      </c>
      <c r="AH429" s="149" t="str">
        <f t="shared" si="158"/>
        <v>Hold</v>
      </c>
      <c r="AI429" s="149" t="str">
        <f t="shared" si="159"/>
        <v/>
      </c>
      <c r="AK429" s="33">
        <v>0.61976499732246804</v>
      </c>
      <c r="AL429" s="33">
        <v>0.167721079565985</v>
      </c>
      <c r="AM429" s="33">
        <v>0.168977048108992</v>
      </c>
      <c r="AN429" s="33">
        <v>3.4481645349601402E-2</v>
      </c>
      <c r="AO429" s="33">
        <v>0</v>
      </c>
      <c r="AP429" s="86">
        <f t="shared" si="160"/>
        <v>9.0552296529535781E-3</v>
      </c>
    </row>
    <row r="430" spans="1:42" ht="19.95" customHeight="1">
      <c r="A430" s="132" t="s">
        <v>454</v>
      </c>
      <c r="B430" s="20" t="s">
        <v>401</v>
      </c>
      <c r="C430" s="20" t="s">
        <v>21</v>
      </c>
      <c r="D430" s="170">
        <f>('Eng19'!D430+'Eng19'!AD430+'Eng19'!AS430)+('Eng19'!E430+'Eng19'!AE430+'Eng19'!AT430)</f>
        <v>16236.512344179831</v>
      </c>
      <c r="E430" s="170">
        <f>('Eng19'!F430+'Eng19'!AF430+'Eng19'!AU430)+'Eng19'!G430+'Eng19'!AG430+'Eng19'!AV430</f>
        <v>26542.524886042665</v>
      </c>
      <c r="F430" s="170">
        <f>('Eng19'!H430+'Eng19'!AH430+'Eng19'!AW430)+('Eng19'!I430+'Eng19'!AI430+'Eng19'!AX430)</f>
        <v>6230.9407824554964</v>
      </c>
      <c r="G430" s="170">
        <f>('Eng19'!J430+'Eng19'!AJ430+'Eng19'!AY430)+('Eng19'!AZ430+'Eng19'!AK430+'Eng19'!K430)</f>
        <v>2801.4615403319249</v>
      </c>
      <c r="H430" s="170">
        <f>('Eng19'!L430+'Eng19'!AL430+'Eng19'!BA430)+('Eng19'!BB430+'Eng19'!AM430+'Eng19'!M430)</f>
        <v>2427.9911353780617</v>
      </c>
      <c r="I430" s="170">
        <f>('Eng19'!N430+'Eng19'!AN430+'Eng19'!BC430)+('Eng19'!BD430+'Eng19'!AO430+'Eng19'!O430)</f>
        <v>1625.4851622129847</v>
      </c>
      <c r="J430" s="188">
        <f t="shared" si="145"/>
        <v>55864.91585060097</v>
      </c>
      <c r="L430" s="33">
        <f t="shared" si="146"/>
        <v>0.29063880428283445</v>
      </c>
      <c r="M430" s="33">
        <f t="shared" si="147"/>
        <v>0.47511975059669104</v>
      </c>
      <c r="N430" s="33">
        <f t="shared" si="148"/>
        <v>0.11153584835102669</v>
      </c>
      <c r="O430" s="33">
        <f t="shared" si="149"/>
        <v>5.0147064533737913E-2</v>
      </c>
      <c r="P430" s="33">
        <f t="shared" si="150"/>
        <v>4.3461823908787695E-2</v>
      </c>
      <c r="Q430" s="33">
        <f t="shared" si="151"/>
        <v>2.909670832692212E-2</v>
      </c>
      <c r="S430" s="174">
        <f t="shared" si="161"/>
        <v>-0.18211010654320053</v>
      </c>
      <c r="T430" s="174">
        <f t="shared" si="162"/>
        <v>0.10689720896682803</v>
      </c>
      <c r="U430" s="174">
        <f t="shared" si="163"/>
        <v>-1.0810171362387308E-2</v>
      </c>
      <c r="V430" s="174">
        <f t="shared" si="164"/>
        <v>2.1177512919053215E-2</v>
      </c>
      <c r="W430" s="174">
        <f t="shared" si="165"/>
        <v>4.3461823908787695E-2</v>
      </c>
      <c r="X430" s="174">
        <f t="shared" si="166"/>
        <v>2.1383732110918811E-2</v>
      </c>
      <c r="Z430" s="33">
        <f t="shared" si="152"/>
        <v>0.47511975059669104</v>
      </c>
      <c r="AA430" s="60" t="str">
        <f t="shared" si="153"/>
        <v>Lab</v>
      </c>
      <c r="AB430" s="33">
        <f t="shared" si="154"/>
        <v>0.18448094631385659</v>
      </c>
      <c r="AC430" s="33">
        <f t="shared" si="155"/>
        <v>0.29063880428283445</v>
      </c>
      <c r="AD430" s="60" t="str">
        <f t="shared" si="156"/>
        <v>Con</v>
      </c>
      <c r="AF430" s="20" t="s">
        <v>1</v>
      </c>
      <c r="AG430" s="151" t="str">
        <f t="shared" si="157"/>
        <v>Lab</v>
      </c>
      <c r="AH430" s="149" t="str">
        <f t="shared" si="158"/>
        <v>Gain from</v>
      </c>
      <c r="AI430" s="149" t="str">
        <f t="shared" si="159"/>
        <v>Con</v>
      </c>
      <c r="AK430" s="33">
        <v>0.47274891082603498</v>
      </c>
      <c r="AL430" s="33">
        <v>0.36822254162986301</v>
      </c>
      <c r="AM430" s="33">
        <v>0.12234601971341399</v>
      </c>
      <c r="AN430" s="33">
        <v>2.8969551614684699E-2</v>
      </c>
      <c r="AO430" s="33">
        <v>0</v>
      </c>
      <c r="AP430" s="86">
        <f t="shared" si="160"/>
        <v>7.7129762160033088E-3</v>
      </c>
    </row>
    <row r="431" spans="1:42" ht="19.95" customHeight="1">
      <c r="A431" s="132" t="s">
        <v>455</v>
      </c>
      <c r="B431" s="20" t="s">
        <v>401</v>
      </c>
      <c r="C431" s="20" t="s">
        <v>21</v>
      </c>
      <c r="D431" s="170">
        <f>('Eng19'!D431+'Eng19'!AD431+'Eng19'!AS431)+('Eng19'!E431+'Eng19'!AE431+'Eng19'!AT431)</f>
        <v>18201.716557810774</v>
      </c>
      <c r="E431" s="170">
        <f>('Eng19'!F431+'Eng19'!AF431+'Eng19'!AU431)+'Eng19'!G431+'Eng19'!AG431+'Eng19'!AV431</f>
        <v>11525.594506891022</v>
      </c>
      <c r="F431" s="170">
        <f>('Eng19'!H431+'Eng19'!AH431+'Eng19'!AW431)+('Eng19'!I431+'Eng19'!AI431+'Eng19'!AX431)</f>
        <v>20364.598662070137</v>
      </c>
      <c r="G431" s="170">
        <f>('Eng19'!J431+'Eng19'!AJ431+'Eng19'!AY431)+('Eng19'!AZ431+'Eng19'!AK431+'Eng19'!K431)</f>
        <v>2256.0675335851342</v>
      </c>
      <c r="H431" s="170">
        <f>('Eng19'!L431+'Eng19'!AL431+'Eng19'!BA431)+('Eng19'!BB431+'Eng19'!AM431+'Eng19'!M431)</f>
        <v>2795.7072525078138</v>
      </c>
      <c r="I431" s="170">
        <f>('Eng19'!N431+'Eng19'!AN431+'Eng19'!BC431)+('Eng19'!BD431+'Eng19'!AO431+'Eng19'!O431)</f>
        <v>1714.9176162854233</v>
      </c>
      <c r="J431" s="188">
        <f t="shared" si="145"/>
        <v>56858.602129150298</v>
      </c>
      <c r="L431" s="33">
        <f t="shared" si="146"/>
        <v>0.3201224770961984</v>
      </c>
      <c r="M431" s="33">
        <f t="shared" si="147"/>
        <v>0.20270625860114269</v>
      </c>
      <c r="N431" s="33">
        <f t="shared" si="148"/>
        <v>0.35816214081052133</v>
      </c>
      <c r="O431" s="33">
        <f t="shared" si="149"/>
        <v>3.9678561362810789E-2</v>
      </c>
      <c r="P431" s="33">
        <f t="shared" si="150"/>
        <v>4.9169468608418518E-2</v>
      </c>
      <c r="Q431" s="33">
        <f t="shared" si="151"/>
        <v>3.0161093520908393E-2</v>
      </c>
      <c r="S431" s="174">
        <f t="shared" si="161"/>
        <v>-0.20058415308552463</v>
      </c>
      <c r="T431" s="174">
        <f t="shared" si="162"/>
        <v>0.12093553578544769</v>
      </c>
      <c r="U431" s="174">
        <f t="shared" si="163"/>
        <v>-1.7671472088277684E-2</v>
      </c>
      <c r="V431" s="174">
        <f t="shared" si="164"/>
        <v>2.3958659877300389E-2</v>
      </c>
      <c r="W431" s="174">
        <f t="shared" si="165"/>
        <v>4.9169468608418518E-2</v>
      </c>
      <c r="X431" s="174">
        <f t="shared" si="166"/>
        <v>2.4191960902635805E-2</v>
      </c>
      <c r="Z431" s="33">
        <f t="shared" si="152"/>
        <v>0.35816214081052133</v>
      </c>
      <c r="AA431" s="60" t="str">
        <f t="shared" si="153"/>
        <v>LD</v>
      </c>
      <c r="AB431" s="33">
        <f t="shared" si="154"/>
        <v>3.8039663714322935E-2</v>
      </c>
      <c r="AC431" s="33">
        <f t="shared" si="155"/>
        <v>0.3201224770961984</v>
      </c>
      <c r="AD431" s="60" t="str">
        <f t="shared" si="156"/>
        <v>Con</v>
      </c>
      <c r="AF431" s="20" t="s">
        <v>1</v>
      </c>
      <c r="AG431" s="151" t="str">
        <f t="shared" si="157"/>
        <v>LD</v>
      </c>
      <c r="AH431" s="149" t="str">
        <f t="shared" si="158"/>
        <v>Gain from</v>
      </c>
      <c r="AI431" s="149" t="str">
        <f t="shared" si="159"/>
        <v>Con</v>
      </c>
      <c r="AK431" s="33">
        <v>0.52070663018172303</v>
      </c>
      <c r="AL431" s="33">
        <v>8.1770722815695002E-2</v>
      </c>
      <c r="AM431" s="33">
        <v>0.37583361289879902</v>
      </c>
      <c r="AN431" s="33">
        <v>1.5719901485510401E-2</v>
      </c>
      <c r="AO431" s="33">
        <v>0</v>
      </c>
      <c r="AP431" s="86">
        <f t="shared" si="160"/>
        <v>5.9691326182725879E-3</v>
      </c>
    </row>
    <row r="432" spans="1:42" ht="19.95" customHeight="1">
      <c r="A432" s="132" t="s">
        <v>456</v>
      </c>
      <c r="B432" s="20" t="s">
        <v>401</v>
      </c>
      <c r="C432" s="20" t="s">
        <v>21</v>
      </c>
      <c r="D432" s="170">
        <f>('Eng19'!D432+'Eng19'!AD432+'Eng19'!AS432)+('Eng19'!E432+'Eng19'!AE432+'Eng19'!AT432)</f>
        <v>18983.248210552301</v>
      </c>
      <c r="E432" s="170">
        <f>('Eng19'!F432+'Eng19'!AF432+'Eng19'!AU432)+'Eng19'!G432+'Eng19'!AG432+'Eng19'!AV432</f>
        <v>12892.740421666094</v>
      </c>
      <c r="F432" s="170">
        <f>('Eng19'!H432+'Eng19'!AH432+'Eng19'!AW432)+('Eng19'!I432+'Eng19'!AI432+'Eng19'!AX432)</f>
        <v>16511.435655824767</v>
      </c>
      <c r="G432" s="170">
        <f>('Eng19'!J432+'Eng19'!AJ432+'Eng19'!AY432)+('Eng19'!AZ432+'Eng19'!AK432+'Eng19'!K432)</f>
        <v>3458.2147769648391</v>
      </c>
      <c r="H432" s="170">
        <f>('Eng19'!L432+'Eng19'!AL432+'Eng19'!BA432)+('Eng19'!BB432+'Eng19'!AM432+'Eng19'!M432)</f>
        <v>2903.4283764905967</v>
      </c>
      <c r="I432" s="170">
        <f>('Eng19'!N432+'Eng19'!AN432+'Eng19'!BC432)+('Eng19'!BD432+'Eng19'!AO432+'Eng19'!O432)</f>
        <v>1456.5496560716251</v>
      </c>
      <c r="J432" s="188">
        <f t="shared" si="145"/>
        <v>56205.617097570226</v>
      </c>
      <c r="L432" s="33">
        <f t="shared" si="146"/>
        <v>0.33774646006640763</v>
      </c>
      <c r="M432" s="33">
        <f t="shared" si="147"/>
        <v>0.22938526587627214</v>
      </c>
      <c r="N432" s="33">
        <f t="shared" si="148"/>
        <v>0.2937684257991815</v>
      </c>
      <c r="O432" s="33">
        <f t="shared" si="149"/>
        <v>6.152792114997236E-2</v>
      </c>
      <c r="P432" s="33">
        <f t="shared" si="150"/>
        <v>5.1657263569411326E-2</v>
      </c>
      <c r="Q432" s="33">
        <f t="shared" si="151"/>
        <v>2.5914663538754951E-2</v>
      </c>
      <c r="S432" s="174">
        <f t="shared" si="161"/>
        <v>-0.21162708805885033</v>
      </c>
      <c r="T432" s="174">
        <f t="shared" si="162"/>
        <v>0.12705443080398116</v>
      </c>
      <c r="U432" s="174">
        <f t="shared" si="163"/>
        <v>-1.7671472088278517E-2</v>
      </c>
      <c r="V432" s="174">
        <f t="shared" si="164"/>
        <v>2.5170880285651259E-2</v>
      </c>
      <c r="W432" s="174">
        <f t="shared" si="165"/>
        <v>5.1657263569411326E-2</v>
      </c>
      <c r="X432" s="174">
        <f t="shared" si="166"/>
        <v>2.541598548808512E-2</v>
      </c>
      <c r="Z432" s="33">
        <f t="shared" si="152"/>
        <v>0.33774646006640763</v>
      </c>
      <c r="AA432" s="60" t="str">
        <f t="shared" si="153"/>
        <v>Con</v>
      </c>
      <c r="AB432" s="33">
        <f t="shared" si="154"/>
        <v>4.3978034267226129E-2</v>
      </c>
      <c r="AC432" s="33">
        <f t="shared" si="155"/>
        <v>0.2937684257991815</v>
      </c>
      <c r="AD432" s="60" t="str">
        <f t="shared" si="156"/>
        <v>LD</v>
      </c>
      <c r="AF432" s="20" t="s">
        <v>1</v>
      </c>
      <c r="AG432" s="151" t="str">
        <f t="shared" si="157"/>
        <v>Con</v>
      </c>
      <c r="AH432" s="149" t="str">
        <f t="shared" si="158"/>
        <v>Hold</v>
      </c>
      <c r="AI432" s="149" t="str">
        <f t="shared" si="159"/>
        <v/>
      </c>
      <c r="AK432" s="33">
        <v>0.54937354812525796</v>
      </c>
      <c r="AL432" s="33">
        <v>0.102330835072291</v>
      </c>
      <c r="AM432" s="33">
        <v>0.31143989788746002</v>
      </c>
      <c r="AN432" s="33">
        <v>3.6357040864321101E-2</v>
      </c>
      <c r="AO432" s="33">
        <v>0</v>
      </c>
      <c r="AP432" s="86">
        <f t="shared" si="160"/>
        <v>4.9867805066983184E-4</v>
      </c>
    </row>
    <row r="433" spans="1:42" ht="19.95" customHeight="1">
      <c r="A433" s="132" t="s">
        <v>457</v>
      </c>
      <c r="B433" s="20" t="s">
        <v>401</v>
      </c>
      <c r="C433" s="20" t="s">
        <v>21</v>
      </c>
      <c r="D433" s="170">
        <f>('Eng19'!D433+'Eng19'!AD433+'Eng19'!AS433)+('Eng19'!E433+'Eng19'!AE433+'Eng19'!AT433)</f>
        <v>16244.742204205233</v>
      </c>
      <c r="E433" s="170">
        <f>('Eng19'!F433+'Eng19'!AF433+'Eng19'!AU433)+'Eng19'!G433+'Eng19'!AG433+'Eng19'!AV433</f>
        <v>19655.111927713169</v>
      </c>
      <c r="F433" s="170">
        <f>('Eng19'!H433+'Eng19'!AH433+'Eng19'!AW433)+('Eng19'!I433+'Eng19'!AI433+'Eng19'!AX433)</f>
        <v>3867.0891188434198</v>
      </c>
      <c r="G433" s="170">
        <f>('Eng19'!J433+'Eng19'!AJ433+'Eng19'!AY433)+('Eng19'!AZ433+'Eng19'!AK433+'Eng19'!K433)</f>
        <v>2509.5704559609876</v>
      </c>
      <c r="H433" s="170">
        <f>('Eng19'!L433+'Eng19'!AL433+'Eng19'!BA433)+('Eng19'!BB433+'Eng19'!AM433+'Eng19'!M433)</f>
        <v>2377.538755373715</v>
      </c>
      <c r="I433" s="170">
        <f>('Eng19'!N433+'Eng19'!AN433+'Eng19'!BC433)+('Eng19'!BD433+'Eng19'!AO433+'Eng19'!O433)</f>
        <v>1169.7772264444404</v>
      </c>
      <c r="J433" s="188">
        <f t="shared" si="145"/>
        <v>45823.829688540965</v>
      </c>
      <c r="L433" s="33">
        <f t="shared" si="146"/>
        <v>0.35450424625394217</v>
      </c>
      <c r="M433" s="33">
        <f t="shared" si="147"/>
        <v>0.42892774482854423</v>
      </c>
      <c r="N433" s="33">
        <f t="shared" si="148"/>
        <v>8.4390352031411542E-2</v>
      </c>
      <c r="O433" s="33">
        <f t="shared" si="149"/>
        <v>5.4765620268280385E-2</v>
      </c>
      <c r="P433" s="33">
        <f t="shared" si="150"/>
        <v>5.1884331177327575E-2</v>
      </c>
      <c r="Q433" s="33">
        <f t="shared" si="151"/>
        <v>2.5527705440494059E-2</v>
      </c>
      <c r="S433" s="174">
        <f t="shared" si="161"/>
        <v>-0.22212727655078379</v>
      </c>
      <c r="T433" s="174">
        <f t="shared" si="162"/>
        <v>0.12761291849156525</v>
      </c>
      <c r="U433" s="174">
        <f t="shared" si="163"/>
        <v>-8.179201398286165E-3</v>
      </c>
      <c r="V433" s="174">
        <f t="shared" si="164"/>
        <v>2.5281522839682984E-2</v>
      </c>
      <c r="W433" s="174">
        <f t="shared" si="165"/>
        <v>5.1884331177327575E-2</v>
      </c>
      <c r="X433" s="174">
        <f t="shared" si="166"/>
        <v>2.5527705440494059E-2</v>
      </c>
      <c r="Z433" s="33">
        <f t="shared" si="152"/>
        <v>0.42892774482854423</v>
      </c>
      <c r="AA433" s="60" t="str">
        <f t="shared" si="153"/>
        <v>Lab</v>
      </c>
      <c r="AB433" s="33">
        <f t="shared" si="154"/>
        <v>7.4423498574602065E-2</v>
      </c>
      <c r="AC433" s="33">
        <f t="shared" si="155"/>
        <v>0.35450424625394217</v>
      </c>
      <c r="AD433" s="60" t="str">
        <f t="shared" si="156"/>
        <v>Con</v>
      </c>
      <c r="AF433" s="20" t="s">
        <v>1</v>
      </c>
      <c r="AG433" s="151" t="str">
        <f t="shared" si="157"/>
        <v>Lab</v>
      </c>
      <c r="AH433" s="149" t="str">
        <f t="shared" si="158"/>
        <v>Gain from</v>
      </c>
      <c r="AI433" s="149" t="str">
        <f t="shared" si="159"/>
        <v>Con</v>
      </c>
      <c r="AK433" s="33">
        <v>0.57663152280472596</v>
      </c>
      <c r="AL433" s="33">
        <v>0.30131482633697898</v>
      </c>
      <c r="AM433" s="33">
        <v>9.2569553429697707E-2</v>
      </c>
      <c r="AN433" s="33">
        <v>2.9484097428597401E-2</v>
      </c>
      <c r="AO433" s="33">
        <v>0</v>
      </c>
      <c r="AP433" s="86">
        <f t="shared" si="160"/>
        <v>0</v>
      </c>
    </row>
    <row r="434" spans="1:42" ht="19.95" customHeight="1">
      <c r="A434" s="132" t="s">
        <v>458</v>
      </c>
      <c r="B434" s="20" t="s">
        <v>401</v>
      </c>
      <c r="C434" s="20" t="s">
        <v>21</v>
      </c>
      <c r="D434" s="170">
        <f>('Eng19'!D434+'Eng19'!AD434+'Eng19'!AS434)+('Eng19'!E434+'Eng19'!AE434+'Eng19'!AT434)</f>
        <v>19419.714490099213</v>
      </c>
      <c r="E434" s="170">
        <f>('Eng19'!F434+'Eng19'!AF434+'Eng19'!AU434)+'Eng19'!G434+'Eng19'!AG434+'Eng19'!AV434</f>
        <v>10755.598049580123</v>
      </c>
      <c r="F434" s="170">
        <f>('Eng19'!H434+'Eng19'!AH434+'Eng19'!AW434)+('Eng19'!I434+'Eng19'!AI434+'Eng19'!AX434)</f>
        <v>15110.360497983944</v>
      </c>
      <c r="G434" s="170">
        <f>('Eng19'!J434+'Eng19'!AJ434+'Eng19'!AY434)+('Eng19'!AZ434+'Eng19'!AK434+'Eng19'!K434)</f>
        <v>2876.526433468156</v>
      </c>
      <c r="H434" s="170">
        <f>('Eng19'!L434+'Eng19'!AL434+'Eng19'!BA434)+('Eng19'!BB434+'Eng19'!AM434+'Eng19'!M434)</f>
        <v>2953.7910364241407</v>
      </c>
      <c r="I434" s="170">
        <f>('Eng19'!N434+'Eng19'!AN434+'Eng19'!BC434)+('Eng19'!BD434+'Eng19'!AO434+'Eng19'!O434)</f>
        <v>2264.0841012086958</v>
      </c>
      <c r="J434" s="188">
        <f t="shared" si="145"/>
        <v>53380.074608764269</v>
      </c>
      <c r="L434" s="33">
        <f t="shared" si="146"/>
        <v>0.36380081205264492</v>
      </c>
      <c r="M434" s="33">
        <f t="shared" si="147"/>
        <v>0.20149087704373878</v>
      </c>
      <c r="N434" s="33">
        <f t="shared" si="148"/>
        <v>0.28307117606581672</v>
      </c>
      <c r="O434" s="33">
        <f t="shared" si="149"/>
        <v>5.3887643555220327E-2</v>
      </c>
      <c r="P434" s="33">
        <f t="shared" si="150"/>
        <v>5.5335086323374472E-2</v>
      </c>
      <c r="Q434" s="33">
        <f t="shared" si="151"/>
        <v>4.2414404959204843E-2</v>
      </c>
      <c r="S434" s="174">
        <f t="shared" si="161"/>
        <v>-0.22795237135278512</v>
      </c>
      <c r="T434" s="174">
        <f t="shared" si="162"/>
        <v>0.13610027729902119</v>
      </c>
      <c r="U434" s="174">
        <f t="shared" si="163"/>
        <v>-1.7671472088277296E-2</v>
      </c>
      <c r="V434" s="174">
        <f t="shared" si="164"/>
        <v>2.6962961976688828E-2</v>
      </c>
      <c r="W434" s="174">
        <f t="shared" si="165"/>
        <v>5.5335086323374472E-2</v>
      </c>
      <c r="X434" s="174">
        <f t="shared" si="166"/>
        <v>2.7225517841977964E-2</v>
      </c>
      <c r="Z434" s="33">
        <f t="shared" si="152"/>
        <v>0.36380081205264492</v>
      </c>
      <c r="AA434" s="60" t="str">
        <f t="shared" si="153"/>
        <v>Con</v>
      </c>
      <c r="AB434" s="33">
        <f t="shared" si="154"/>
        <v>8.0729635986828197E-2</v>
      </c>
      <c r="AC434" s="33">
        <f t="shared" si="155"/>
        <v>0.28307117606581672</v>
      </c>
      <c r="AD434" s="60" t="str">
        <f t="shared" si="156"/>
        <v>LD</v>
      </c>
      <c r="AF434" s="20" t="s">
        <v>1</v>
      </c>
      <c r="AG434" s="151" t="str">
        <f t="shared" si="157"/>
        <v>Con</v>
      </c>
      <c r="AH434" s="149" t="str">
        <f t="shared" si="158"/>
        <v>Hold</v>
      </c>
      <c r="AI434" s="149" t="str">
        <f t="shared" si="159"/>
        <v/>
      </c>
      <c r="AK434" s="33">
        <v>0.59175318340543004</v>
      </c>
      <c r="AL434" s="33">
        <v>6.5390599744717601E-2</v>
      </c>
      <c r="AM434" s="33">
        <v>0.30074264815409402</v>
      </c>
      <c r="AN434" s="33">
        <v>2.6924681578531499E-2</v>
      </c>
      <c r="AO434" s="33">
        <v>0</v>
      </c>
      <c r="AP434" s="86">
        <f t="shared" si="160"/>
        <v>1.5188887117226879E-2</v>
      </c>
    </row>
    <row r="435" spans="1:42" ht="19.95" customHeight="1">
      <c r="A435" s="132" t="s">
        <v>459</v>
      </c>
      <c r="B435" s="20" t="s">
        <v>460</v>
      </c>
      <c r="C435" s="20" t="s">
        <v>21</v>
      </c>
      <c r="D435" s="170">
        <f>('Eng19'!D435+'Eng19'!AD435+'Eng19'!AS435)+('Eng19'!E435+'Eng19'!AE435+'Eng19'!AT435)</f>
        <v>20672.655639311197</v>
      </c>
      <c r="E435" s="170">
        <f>('Eng19'!F435+'Eng19'!AF435+'Eng19'!AU435)+'Eng19'!G435+'Eng19'!AG435+'Eng19'!AV435</f>
        <v>17620.824998732449</v>
      </c>
      <c r="F435" s="170">
        <f>('Eng19'!H435+'Eng19'!AH435+'Eng19'!AW435)+('Eng19'!I435+'Eng19'!AI435+'Eng19'!AX435)</f>
        <v>2629.4017827205043</v>
      </c>
      <c r="G435" s="170">
        <f>('Eng19'!J435+'Eng19'!AJ435+'Eng19'!AY435)+('Eng19'!AZ435+'Eng19'!AK435+'Eng19'!K435)</f>
        <v>2366.5162646396038</v>
      </c>
      <c r="H435" s="170">
        <f>('Eng19'!L435+'Eng19'!AL435+'Eng19'!BA435)+('Eng19'!BB435+'Eng19'!AM435+'Eng19'!M435)</f>
        <v>3198.77895272248</v>
      </c>
      <c r="I435" s="170">
        <f>('Eng19'!N435+'Eng19'!AN435+'Eng19'!BC435)+('Eng19'!BD435+'Eng19'!AO435+'Eng19'!O435)</f>
        <v>1878.6902791404655</v>
      </c>
      <c r="J435" s="188">
        <f t="shared" si="145"/>
        <v>48366.867917266703</v>
      </c>
      <c r="L435" s="33">
        <f t="shared" si="146"/>
        <v>0.42741356902978567</v>
      </c>
      <c r="M435" s="33">
        <f t="shared" si="147"/>
        <v>0.36431602370601118</v>
      </c>
      <c r="N435" s="33">
        <f t="shared" si="148"/>
        <v>5.4363697629091719E-2</v>
      </c>
      <c r="O435" s="33">
        <f t="shared" si="149"/>
        <v>4.8928457982592884E-2</v>
      </c>
      <c r="P435" s="33">
        <f t="shared" si="150"/>
        <v>6.6135747268028774E-2</v>
      </c>
      <c r="Q435" s="33">
        <f t="shared" si="151"/>
        <v>3.8842504384489683E-2</v>
      </c>
      <c r="S435" s="174">
        <f t="shared" si="161"/>
        <v>-0.26797018294987729</v>
      </c>
      <c r="T435" s="174">
        <f t="shared" si="162"/>
        <v>0.15144378431992217</v>
      </c>
      <c r="U435" s="174">
        <f t="shared" si="163"/>
        <v>-5.4232978747447841E-3</v>
      </c>
      <c r="V435" s="174">
        <f t="shared" si="164"/>
        <v>2.9927898437266284E-2</v>
      </c>
      <c r="W435" s="174">
        <f t="shared" si="165"/>
        <v>6.1508617273384587E-2</v>
      </c>
      <c r="X435" s="174">
        <f t="shared" si="166"/>
        <v>3.0513180794048987E-2</v>
      </c>
      <c r="Z435" s="33">
        <f t="shared" si="152"/>
        <v>0.42741356902978567</v>
      </c>
      <c r="AA435" s="60" t="str">
        <f t="shared" si="153"/>
        <v>Con</v>
      </c>
      <c r="AB435" s="33">
        <f t="shared" si="154"/>
        <v>6.3097545323774484E-2</v>
      </c>
      <c r="AC435" s="33">
        <f t="shared" si="155"/>
        <v>0.36431602370601118</v>
      </c>
      <c r="AD435" s="60" t="str">
        <f t="shared" si="156"/>
        <v>Lab</v>
      </c>
      <c r="AF435" s="20" t="s">
        <v>1</v>
      </c>
      <c r="AG435" s="151" t="str">
        <f t="shared" si="157"/>
        <v>Con</v>
      </c>
      <c r="AH435" s="149" t="str">
        <f t="shared" si="158"/>
        <v>Hold</v>
      </c>
      <c r="AI435" s="149" t="str">
        <f t="shared" si="159"/>
        <v/>
      </c>
      <c r="AK435" s="33">
        <v>0.69538375197966296</v>
      </c>
      <c r="AL435" s="33">
        <v>0.21287223938608901</v>
      </c>
      <c r="AM435" s="33">
        <v>5.9786995503836503E-2</v>
      </c>
      <c r="AN435" s="33">
        <v>1.90005595453266E-2</v>
      </c>
      <c r="AO435" s="33">
        <v>4.6271299946441897E-3</v>
      </c>
      <c r="AP435" s="86">
        <f t="shared" si="160"/>
        <v>8.3293235904406959E-3</v>
      </c>
    </row>
    <row r="436" spans="1:42" ht="19.95" customHeight="1">
      <c r="A436" s="132" t="s">
        <v>461</v>
      </c>
      <c r="B436" s="20" t="s">
        <v>460</v>
      </c>
      <c r="C436" s="20" t="s">
        <v>21</v>
      </c>
      <c r="D436" s="170">
        <f>('Eng19'!D436+'Eng19'!AD436+'Eng19'!AS436)+('Eng19'!E436+'Eng19'!AE436+'Eng19'!AT436)</f>
        <v>18596.622835978618</v>
      </c>
      <c r="E436" s="170">
        <f>('Eng19'!F436+'Eng19'!AF436+'Eng19'!AU436)+'Eng19'!G436+'Eng19'!AG436+'Eng19'!AV436</f>
        <v>18850.883062131674</v>
      </c>
      <c r="F436" s="170">
        <f>('Eng19'!H436+'Eng19'!AH436+'Eng19'!AW436)+('Eng19'!I436+'Eng19'!AI436+'Eng19'!AX436)</f>
        <v>1886.1886212467678</v>
      </c>
      <c r="G436" s="170">
        <f>('Eng19'!J436+'Eng19'!AJ436+'Eng19'!AY436)+('Eng19'!AZ436+'Eng19'!AK436+'Eng19'!K436)</f>
        <v>2602.1887684647636</v>
      </c>
      <c r="H436" s="170">
        <f>('Eng19'!L436+'Eng19'!AL436+'Eng19'!BA436)+('Eng19'!BB436+'Eng19'!AM436+'Eng19'!M436)</f>
        <v>2666.2768992334818</v>
      </c>
      <c r="I436" s="170">
        <f>('Eng19'!N436+'Eng19'!AN436+'Eng19'!BC436)+('Eng19'!BD436+'Eng19'!AO436+'Eng19'!O436)</f>
        <v>1311.8398129446982</v>
      </c>
      <c r="J436" s="188">
        <f t="shared" si="145"/>
        <v>45914.000000000007</v>
      </c>
      <c r="L436" s="33">
        <f t="shared" si="146"/>
        <v>0.40503164254864782</v>
      </c>
      <c r="M436" s="33">
        <f t="shared" si="147"/>
        <v>0.41056939195303549</v>
      </c>
      <c r="N436" s="33">
        <f t="shared" si="148"/>
        <v>4.1080903890899668E-2</v>
      </c>
      <c r="O436" s="33">
        <f t="shared" si="149"/>
        <v>5.6675279184230584E-2</v>
      </c>
      <c r="P436" s="33">
        <f t="shared" si="150"/>
        <v>5.807110901323085E-2</v>
      </c>
      <c r="Q436" s="33">
        <f t="shared" si="151"/>
        <v>2.8571673409955527E-2</v>
      </c>
      <c r="S436" s="174">
        <f t="shared" si="161"/>
        <v>-0.25378701842621815</v>
      </c>
      <c r="T436" s="174">
        <f t="shared" si="162"/>
        <v>0.1428297047116715</v>
      </c>
      <c r="U436" s="174">
        <f t="shared" si="163"/>
        <v>-3.9816042765438292E-3</v>
      </c>
      <c r="V436" s="174">
        <f t="shared" si="164"/>
        <v>2.8296135567904383E-2</v>
      </c>
      <c r="W436" s="174">
        <f t="shared" si="165"/>
        <v>5.807110901323085E-2</v>
      </c>
      <c r="X436" s="174">
        <f t="shared" si="166"/>
        <v>2.8571673409955527E-2</v>
      </c>
      <c r="Z436" s="33">
        <f t="shared" si="152"/>
        <v>0.41056939195303549</v>
      </c>
      <c r="AA436" s="60" t="str">
        <f t="shared" si="153"/>
        <v>Lab</v>
      </c>
      <c r="AB436" s="33">
        <f t="shared" si="154"/>
        <v>5.5377494043876707E-3</v>
      </c>
      <c r="AC436" s="33">
        <f t="shared" si="155"/>
        <v>0.40503164254864782</v>
      </c>
      <c r="AD436" s="60" t="str">
        <f t="shared" si="156"/>
        <v>Con</v>
      </c>
      <c r="AF436" s="20" t="s">
        <v>1</v>
      </c>
      <c r="AG436" s="151" t="str">
        <f t="shared" si="157"/>
        <v>Lab</v>
      </c>
      <c r="AH436" s="149" t="str">
        <f t="shared" si="158"/>
        <v>Gain from</v>
      </c>
      <c r="AI436" s="149" t="str">
        <f t="shared" si="159"/>
        <v>Con</v>
      </c>
      <c r="AK436" s="33">
        <v>0.65881866097486597</v>
      </c>
      <c r="AL436" s="33">
        <v>0.26773968724136399</v>
      </c>
      <c r="AM436" s="33">
        <v>4.5062508167443498E-2</v>
      </c>
      <c r="AN436" s="33">
        <v>2.8379143616326201E-2</v>
      </c>
      <c r="AO436" s="33">
        <v>0</v>
      </c>
      <c r="AP436" s="86">
        <f t="shared" si="160"/>
        <v>0</v>
      </c>
    </row>
    <row r="437" spans="1:42" ht="19.95" customHeight="1">
      <c r="A437" s="132" t="s">
        <v>462</v>
      </c>
      <c r="B437" s="20" t="s">
        <v>460</v>
      </c>
      <c r="C437" s="20" t="s">
        <v>21</v>
      </c>
      <c r="D437" s="170">
        <f>('Eng19'!D437+'Eng19'!AD437+'Eng19'!AS437)+('Eng19'!E437+'Eng19'!AE437+'Eng19'!AT437)</f>
        <v>9899.6091340487765</v>
      </c>
      <c r="E437" s="170">
        <f>('Eng19'!F437+'Eng19'!AF437+'Eng19'!AU437)+'Eng19'!G437+'Eng19'!AG437+'Eng19'!AV437</f>
        <v>27174.233622816973</v>
      </c>
      <c r="F437" s="170">
        <f>('Eng19'!H437+'Eng19'!AH437+'Eng19'!AW437)+('Eng19'!I437+'Eng19'!AI437+'Eng19'!AX437)</f>
        <v>3085.3406422948774</v>
      </c>
      <c r="G437" s="170">
        <f>('Eng19'!J437+'Eng19'!AJ437+'Eng19'!AY437)+('Eng19'!AZ437+'Eng19'!AK437+'Eng19'!K437)</f>
        <v>1812.5549590345654</v>
      </c>
      <c r="H437" s="170">
        <f>('Eng19'!L437+'Eng19'!AL437+'Eng19'!BA437)+('Eng19'!BB437+'Eng19'!AM437+'Eng19'!M437)</f>
        <v>2493.7386712336997</v>
      </c>
      <c r="I437" s="170">
        <f>('Eng19'!N437+'Eng19'!AN437+'Eng19'!BC437)+('Eng19'!BD437+'Eng19'!AO437+'Eng19'!O437)</f>
        <v>779.96269781573915</v>
      </c>
      <c r="J437" s="188">
        <f t="shared" si="145"/>
        <v>45245.439727244629</v>
      </c>
      <c r="L437" s="33">
        <f t="shared" si="146"/>
        <v>0.21879794281428339</v>
      </c>
      <c r="M437" s="33">
        <f t="shared" si="147"/>
        <v>0.60059607745294952</v>
      </c>
      <c r="N437" s="33">
        <f t="shared" si="148"/>
        <v>6.8191195861823692E-2</v>
      </c>
      <c r="O437" s="33">
        <f t="shared" si="149"/>
        <v>4.0060500460627237E-2</v>
      </c>
      <c r="P437" s="33">
        <f t="shared" si="150"/>
        <v>5.5115801421465466E-2</v>
      </c>
      <c r="Q437" s="33">
        <f t="shared" si="151"/>
        <v>1.7238481988850758E-2</v>
      </c>
      <c r="S437" s="174">
        <f t="shared" si="161"/>
        <v>-0.13351581288452063</v>
      </c>
      <c r="T437" s="174">
        <f t="shared" si="162"/>
        <v>7.6306514628124544E-2</v>
      </c>
      <c r="U437" s="174">
        <f t="shared" si="163"/>
        <v>-7.572729046843904E-3</v>
      </c>
      <c r="V437" s="174">
        <f t="shared" si="164"/>
        <v>1.5462122158614738E-2</v>
      </c>
      <c r="W437" s="174">
        <f t="shared" si="165"/>
        <v>3.2081423155774363E-2</v>
      </c>
      <c r="X437" s="174">
        <f t="shared" si="166"/>
        <v>1.7238481988850758E-2</v>
      </c>
      <c r="Z437" s="33">
        <f t="shared" si="152"/>
        <v>0.60059607745294952</v>
      </c>
      <c r="AA437" s="60" t="str">
        <f t="shared" si="153"/>
        <v>Lab</v>
      </c>
      <c r="AB437" s="33">
        <f t="shared" si="154"/>
        <v>0.38179813463866613</v>
      </c>
      <c r="AC437" s="33">
        <f t="shared" si="155"/>
        <v>0.21879794281428339</v>
      </c>
      <c r="AD437" s="60" t="str">
        <f t="shared" si="156"/>
        <v>Con</v>
      </c>
      <c r="AF437" s="20" t="s">
        <v>2</v>
      </c>
      <c r="AG437" s="151" t="str">
        <f t="shared" si="157"/>
        <v>Lab</v>
      </c>
      <c r="AH437" s="149" t="str">
        <f t="shared" si="158"/>
        <v>Hold</v>
      </c>
      <c r="AI437" s="149" t="str">
        <f t="shared" si="159"/>
        <v/>
      </c>
      <c r="AK437" s="33">
        <v>0.35231375569880402</v>
      </c>
      <c r="AL437" s="33">
        <v>0.52428956282482497</v>
      </c>
      <c r="AM437" s="33">
        <v>7.5763924908667596E-2</v>
      </c>
      <c r="AN437" s="33">
        <v>2.4598378302012499E-2</v>
      </c>
      <c r="AO437" s="33">
        <v>2.3034378265691099E-2</v>
      </c>
      <c r="AP437" s="86">
        <f t="shared" si="160"/>
        <v>0</v>
      </c>
    </row>
    <row r="438" spans="1:42" ht="19.95" customHeight="1">
      <c r="A438" s="132" t="s">
        <v>463</v>
      </c>
      <c r="B438" s="20" t="s">
        <v>460</v>
      </c>
      <c r="C438" s="20" t="s">
        <v>21</v>
      </c>
      <c r="D438" s="170">
        <f>('Eng19'!D438+'Eng19'!AD438+'Eng19'!AS438)+('Eng19'!E438+'Eng19'!AE438+'Eng19'!AT438)</f>
        <v>10127.062733370589</v>
      </c>
      <c r="E438" s="170">
        <f>('Eng19'!F438+'Eng19'!AF438+'Eng19'!AU438)+'Eng19'!G438+'Eng19'!AG438+'Eng19'!AV438</f>
        <v>23711.755949044658</v>
      </c>
      <c r="F438" s="170">
        <f>('Eng19'!H438+'Eng19'!AH438+'Eng19'!AW438)+('Eng19'!I438+'Eng19'!AI438+'Eng19'!AX438)</f>
        <v>1475.8657023482094</v>
      </c>
      <c r="G438" s="170">
        <f>('Eng19'!J438+'Eng19'!AJ438+'Eng19'!AY438)+('Eng19'!AZ438+'Eng19'!AK438+'Eng19'!K438)</f>
        <v>1528.6696318901722</v>
      </c>
      <c r="H438" s="170">
        <f>('Eng19'!L438+'Eng19'!AL438+'Eng19'!BA438)+('Eng19'!BB438+'Eng19'!AM438+'Eng19'!M438)</f>
        <v>3409.9222712202923</v>
      </c>
      <c r="I438" s="170">
        <f>('Eng19'!N438+'Eng19'!AN438+'Eng19'!BC438)+('Eng19'!BD438+'Eng19'!AO438+'Eng19'!O438)</f>
        <v>880.58919093838745</v>
      </c>
      <c r="J438" s="188">
        <f t="shared" si="145"/>
        <v>41133.865478812309</v>
      </c>
      <c r="L438" s="33">
        <f t="shared" si="146"/>
        <v>0.24619769174348444</v>
      </c>
      <c r="M438" s="33">
        <f t="shared" si="147"/>
        <v>0.57645338392178036</v>
      </c>
      <c r="N438" s="33">
        <f t="shared" si="148"/>
        <v>3.5879577208915971E-2</v>
      </c>
      <c r="O438" s="33">
        <f t="shared" si="149"/>
        <v>3.7163286603287417E-2</v>
      </c>
      <c r="P438" s="33">
        <f t="shared" si="150"/>
        <v>8.2898172382479179E-2</v>
      </c>
      <c r="Q438" s="33">
        <f t="shared" si="151"/>
        <v>2.1407888140052657E-2</v>
      </c>
      <c r="S438" s="174">
        <f t="shared" si="161"/>
        <v>-0.14791565674155854</v>
      </c>
      <c r="T438" s="174">
        <f t="shared" si="162"/>
        <v>8.1260184924238366E-2</v>
      </c>
      <c r="U438" s="174">
        <f t="shared" si="163"/>
        <v>-4.5482868590486294E-3</v>
      </c>
      <c r="V438" s="174">
        <f t="shared" si="164"/>
        <v>1.6775814609023117E-2</v>
      </c>
      <c r="W438" s="174">
        <f t="shared" si="165"/>
        <v>3.4248015208559281E-2</v>
      </c>
      <c r="X438" s="174">
        <f t="shared" si="166"/>
        <v>2.0179928858786368E-2</v>
      </c>
      <c r="Z438" s="33">
        <f t="shared" si="152"/>
        <v>0.57645338392178036</v>
      </c>
      <c r="AA438" s="60" t="str">
        <f t="shared" si="153"/>
        <v>Lab</v>
      </c>
      <c r="AB438" s="33">
        <f t="shared" si="154"/>
        <v>0.33025569217829592</v>
      </c>
      <c r="AC438" s="33">
        <f t="shared" si="155"/>
        <v>0.24619769174348444</v>
      </c>
      <c r="AD438" s="60" t="str">
        <f t="shared" si="156"/>
        <v>Con</v>
      </c>
      <c r="AF438" s="20" t="s">
        <v>2</v>
      </c>
      <c r="AG438" s="151" t="str">
        <f t="shared" si="157"/>
        <v>Lab</v>
      </c>
      <c r="AH438" s="149" t="str">
        <f t="shared" si="158"/>
        <v>Hold</v>
      </c>
      <c r="AI438" s="149" t="str">
        <f t="shared" si="159"/>
        <v/>
      </c>
      <c r="AK438" s="33">
        <v>0.39411334848504298</v>
      </c>
      <c r="AL438" s="33">
        <v>0.49519319899754199</v>
      </c>
      <c r="AM438" s="33">
        <v>4.04278640679646E-2</v>
      </c>
      <c r="AN438" s="33">
        <v>2.03874719942643E-2</v>
      </c>
      <c r="AO438" s="33">
        <v>4.8650157173919899E-2</v>
      </c>
      <c r="AP438" s="86">
        <f t="shared" si="160"/>
        <v>1.2279592812662887E-3</v>
      </c>
    </row>
    <row r="439" spans="1:42" ht="19.95" customHeight="1">
      <c r="A439" s="132" t="s">
        <v>464</v>
      </c>
      <c r="B439" s="20" t="s">
        <v>460</v>
      </c>
      <c r="C439" s="20" t="s">
        <v>21</v>
      </c>
      <c r="D439" s="170">
        <f>('Eng19'!D439+'Eng19'!AD439+'Eng19'!AS439)+('Eng19'!E439+'Eng19'!AE439+'Eng19'!AT439)</f>
        <v>4894.8931750213396</v>
      </c>
      <c r="E439" s="170">
        <f>('Eng19'!F439+'Eng19'!AF439+'Eng19'!AU439)+'Eng19'!G439+'Eng19'!AG439+'Eng19'!AV439</f>
        <v>35356.904851173313</v>
      </c>
      <c r="F439" s="170">
        <f>('Eng19'!H439+'Eng19'!AH439+'Eng19'!AW439)+('Eng19'!I439+'Eng19'!AI439+'Eng19'!AX439)</f>
        <v>3307.7368281293056</v>
      </c>
      <c r="G439" s="170">
        <f>('Eng19'!J439+'Eng19'!AJ439+'Eng19'!AY439)+('Eng19'!AZ439+'Eng19'!AK439+'Eng19'!K439)</f>
        <v>1199.7087421316196</v>
      </c>
      <c r="H439" s="170">
        <f>('Eng19'!L439+'Eng19'!AL439+'Eng19'!BA439)+('Eng19'!BB439+'Eng19'!AM439+'Eng19'!M439)</f>
        <v>1618.4659204749823</v>
      </c>
      <c r="I439" s="170">
        <f>('Eng19'!N439+'Eng19'!AN439+'Eng19'!BC439)+('Eng19'!BD439+'Eng19'!AO439+'Eng19'!O439)</f>
        <v>4292.1446475301291</v>
      </c>
      <c r="J439" s="188">
        <f t="shared" si="145"/>
        <v>50669.854164460681</v>
      </c>
      <c r="L439" s="33">
        <f t="shared" si="146"/>
        <v>9.6603656271317395E-2</v>
      </c>
      <c r="M439" s="33">
        <f t="shared" si="147"/>
        <v>0.69778974962932272</v>
      </c>
      <c r="N439" s="33">
        <f t="shared" si="148"/>
        <v>6.5280172652427304E-2</v>
      </c>
      <c r="O439" s="33">
        <f t="shared" si="149"/>
        <v>2.3676972470409893E-2</v>
      </c>
      <c r="P439" s="33">
        <f t="shared" si="150"/>
        <v>3.1941396855453309E-2</v>
      </c>
      <c r="Q439" s="33">
        <f t="shared" si="151"/>
        <v>8.4708052121069563E-2</v>
      </c>
      <c r="S439" s="174">
        <f t="shared" si="161"/>
        <v>-5.5988054975756596E-2</v>
      </c>
      <c r="T439" s="174">
        <f t="shared" si="162"/>
        <v>3.3257398717235764E-2</v>
      </c>
      <c r="U439" s="174">
        <f t="shared" si="163"/>
        <v>-7.0094190087199998E-3</v>
      </c>
      <c r="V439" s="174">
        <f t="shared" si="164"/>
        <v>7.1834785607578916E-3</v>
      </c>
      <c r="W439" s="174">
        <f t="shared" si="165"/>
        <v>1.4901056019342308E-2</v>
      </c>
      <c r="X439" s="174">
        <f t="shared" si="166"/>
        <v>7.6555406871409576E-3</v>
      </c>
      <c r="Z439" s="33">
        <f t="shared" si="152"/>
        <v>0.69778974962932272</v>
      </c>
      <c r="AA439" s="60" t="str">
        <f t="shared" si="153"/>
        <v>Lab</v>
      </c>
      <c r="AB439" s="33">
        <f t="shared" si="154"/>
        <v>0.60118609335800532</v>
      </c>
      <c r="AC439" s="33">
        <f t="shared" si="155"/>
        <v>9.6603656271317395E-2</v>
      </c>
      <c r="AD439" s="60" t="str">
        <f t="shared" si="156"/>
        <v>Con</v>
      </c>
      <c r="AF439" s="20" t="s">
        <v>2</v>
      </c>
      <c r="AG439" s="151" t="str">
        <f t="shared" si="157"/>
        <v>Lab</v>
      </c>
      <c r="AH439" s="149" t="str">
        <f t="shared" si="158"/>
        <v>Hold</v>
      </c>
      <c r="AI439" s="149" t="str">
        <f t="shared" si="159"/>
        <v/>
      </c>
      <c r="AK439" s="33">
        <v>0.15259171124707399</v>
      </c>
      <c r="AL439" s="33">
        <v>0.66453235091208696</v>
      </c>
      <c r="AM439" s="33">
        <v>7.2289591661147304E-2</v>
      </c>
      <c r="AN439" s="33">
        <v>1.6493493909652001E-2</v>
      </c>
      <c r="AO439" s="33">
        <v>1.7040340836111001E-2</v>
      </c>
      <c r="AP439" s="86">
        <f t="shared" si="160"/>
        <v>7.7052511433928605E-2</v>
      </c>
    </row>
    <row r="440" spans="1:42" ht="19.95" customHeight="1">
      <c r="A440" s="132" t="s">
        <v>465</v>
      </c>
      <c r="B440" s="20" t="s">
        <v>460</v>
      </c>
      <c r="C440" s="20" t="s">
        <v>21</v>
      </c>
      <c r="D440" s="170">
        <f>('Eng19'!D440+'Eng19'!AD440+'Eng19'!AS440)+('Eng19'!E440+'Eng19'!AE440+'Eng19'!AT440)</f>
        <v>8199.0442489138277</v>
      </c>
      <c r="E440" s="170">
        <f>('Eng19'!F440+'Eng19'!AF440+'Eng19'!AU440)+'Eng19'!G440+'Eng19'!AG440+'Eng19'!AV440</f>
        <v>30813.05976165301</v>
      </c>
      <c r="F440" s="170">
        <f>('Eng19'!H440+'Eng19'!AH440+'Eng19'!AW440)+('Eng19'!I440+'Eng19'!AI440+'Eng19'!AX440)</f>
        <v>1243.7224162716914</v>
      </c>
      <c r="G440" s="170">
        <f>('Eng19'!J440+'Eng19'!AJ440+'Eng19'!AY440)+('Eng19'!AZ440+'Eng19'!AK440+'Eng19'!K440)</f>
        <v>1364.2653145019717</v>
      </c>
      <c r="H440" s="170">
        <f>('Eng19'!L440+'Eng19'!AL440+'Eng19'!BA440)+('Eng19'!BB440+'Eng19'!AM440+'Eng19'!M440)</f>
        <v>2979.9613109863922</v>
      </c>
      <c r="I440" s="170">
        <f>('Eng19'!N440+'Eng19'!AN440+'Eng19'!BC440)+('Eng19'!BD440+'Eng19'!AO440+'Eng19'!O440)</f>
        <v>880.05050528169795</v>
      </c>
      <c r="J440" s="188">
        <f t="shared" si="145"/>
        <v>45480.103557608585</v>
      </c>
      <c r="L440" s="33">
        <f t="shared" si="146"/>
        <v>0.18027760729542514</v>
      </c>
      <c r="M440" s="33">
        <f t="shared" si="147"/>
        <v>0.6775063676498192</v>
      </c>
      <c r="N440" s="33">
        <f t="shared" si="148"/>
        <v>2.7346516805888475E-2</v>
      </c>
      <c r="O440" s="33">
        <f t="shared" si="149"/>
        <v>2.9996970274570475E-2</v>
      </c>
      <c r="P440" s="33">
        <f t="shared" si="150"/>
        <v>6.552230707240464E-2</v>
      </c>
      <c r="Q440" s="33">
        <f t="shared" si="151"/>
        <v>1.9350230901892265E-2</v>
      </c>
      <c r="S440" s="174">
        <f t="shared" si="161"/>
        <v>-0.10527104628849887</v>
      </c>
      <c r="T440" s="174">
        <f t="shared" si="162"/>
        <v>5.6152597692756157E-2</v>
      </c>
      <c r="U440" s="174">
        <f t="shared" si="163"/>
        <v>-3.3276607202001249E-3</v>
      </c>
      <c r="V440" s="174">
        <f t="shared" si="164"/>
        <v>1.2300181484950476E-2</v>
      </c>
      <c r="W440" s="174">
        <f t="shared" si="165"/>
        <v>2.5153791182506838E-2</v>
      </c>
      <c r="X440" s="174">
        <f t="shared" si="166"/>
        <v>1.4992136648485657E-2</v>
      </c>
      <c r="Z440" s="33">
        <f t="shared" si="152"/>
        <v>0.6775063676498192</v>
      </c>
      <c r="AA440" s="60" t="str">
        <f t="shared" si="153"/>
        <v>Lab</v>
      </c>
      <c r="AB440" s="33">
        <f t="shared" si="154"/>
        <v>0.49722876035439406</v>
      </c>
      <c r="AC440" s="33">
        <f t="shared" si="155"/>
        <v>0.18027760729542514</v>
      </c>
      <c r="AD440" s="60" t="str">
        <f t="shared" si="156"/>
        <v>Con</v>
      </c>
      <c r="AF440" s="20" t="s">
        <v>2</v>
      </c>
      <c r="AG440" s="151" t="str">
        <f t="shared" si="157"/>
        <v>Lab</v>
      </c>
      <c r="AH440" s="149" t="str">
        <f t="shared" si="158"/>
        <v>Hold</v>
      </c>
      <c r="AI440" s="149" t="str">
        <f t="shared" si="159"/>
        <v/>
      </c>
      <c r="AK440" s="33">
        <v>0.28554865358392401</v>
      </c>
      <c r="AL440" s="33">
        <v>0.62135376995706304</v>
      </c>
      <c r="AM440" s="33">
        <v>3.06741775260886E-2</v>
      </c>
      <c r="AN440" s="33">
        <v>1.7696788789619999E-2</v>
      </c>
      <c r="AO440" s="33">
        <v>4.0368515889897802E-2</v>
      </c>
      <c r="AP440" s="86">
        <f t="shared" si="160"/>
        <v>4.3580942534066081E-3</v>
      </c>
    </row>
    <row r="441" spans="1:42" ht="19.95" customHeight="1">
      <c r="A441" s="132" t="s">
        <v>466</v>
      </c>
      <c r="B441" s="20" t="s">
        <v>460</v>
      </c>
      <c r="C441" s="20" t="s">
        <v>21</v>
      </c>
      <c r="D441" s="170">
        <f>('Eng19'!D441+'Eng19'!AD441+'Eng19'!AS441)+('Eng19'!E441+'Eng19'!AE441+'Eng19'!AT441)</f>
        <v>3249.425766676005</v>
      </c>
      <c r="E441" s="170">
        <f>('Eng19'!F441+'Eng19'!AF441+'Eng19'!AU441)+'Eng19'!G441+'Eng19'!AG441+'Eng19'!AV441</f>
        <v>39019.727995399531</v>
      </c>
      <c r="F441" s="170">
        <f>('Eng19'!H441+'Eng19'!AH441+'Eng19'!AW441)+('Eng19'!I441+'Eng19'!AI441+'Eng19'!AX441)</f>
        <v>2044.7703712783932</v>
      </c>
      <c r="G441" s="170">
        <f>('Eng19'!J441+'Eng19'!AJ441+'Eng19'!AY441)+('Eng19'!AZ441+'Eng19'!AK441+'Eng19'!K441)</f>
        <v>1185.5010450352161</v>
      </c>
      <c r="H441" s="170">
        <f>('Eng19'!L441+'Eng19'!AL441+'Eng19'!BA441)+('Eng19'!BB441+'Eng19'!AM441+'Eng19'!M441)</f>
        <v>1406.7926112290106</v>
      </c>
      <c r="I441" s="170">
        <f>('Eng19'!N441+'Eng19'!AN441+'Eng19'!BC441)+('Eng19'!BD441+'Eng19'!AO441+'Eng19'!O441)</f>
        <v>616.8123538357936</v>
      </c>
      <c r="J441" s="188">
        <f t="shared" si="145"/>
        <v>47523.030143453936</v>
      </c>
      <c r="L441" s="33">
        <f t="shared" si="146"/>
        <v>6.8375811829911218E-2</v>
      </c>
      <c r="M441" s="33">
        <f t="shared" si="147"/>
        <v>0.8210698660757495</v>
      </c>
      <c r="N441" s="33">
        <f t="shared" si="148"/>
        <v>4.3026935889946619E-2</v>
      </c>
      <c r="O441" s="33">
        <f t="shared" si="149"/>
        <v>2.4945821877448465E-2</v>
      </c>
      <c r="P441" s="33">
        <f t="shared" si="150"/>
        <v>2.9602334004848581E-2</v>
      </c>
      <c r="Q441" s="33">
        <f t="shared" si="151"/>
        <v>1.2979230322095876E-2</v>
      </c>
      <c r="S441" s="174">
        <f t="shared" si="161"/>
        <v>-3.7227730658023789E-2</v>
      </c>
      <c r="T441" s="174">
        <f t="shared" si="162"/>
        <v>2.0335400457488495E-2</v>
      </c>
      <c r="U441" s="174">
        <f t="shared" si="163"/>
        <v>-4.6773970736980822E-3</v>
      </c>
      <c r="V441" s="174">
        <f t="shared" si="164"/>
        <v>4.9482235405521637E-3</v>
      </c>
      <c r="W441" s="174">
        <f t="shared" si="165"/>
        <v>1.0387094815214281E-2</v>
      </c>
      <c r="X441" s="174">
        <f t="shared" si="166"/>
        <v>6.2344089184672193E-3</v>
      </c>
      <c r="Z441" s="33">
        <f t="shared" si="152"/>
        <v>0.8210698660757495</v>
      </c>
      <c r="AA441" s="60" t="str">
        <f t="shared" si="153"/>
        <v>Lab</v>
      </c>
      <c r="AB441" s="33">
        <f t="shared" si="154"/>
        <v>0.75269405424583824</v>
      </c>
      <c r="AC441" s="33">
        <f t="shared" si="155"/>
        <v>6.8375811829911218E-2</v>
      </c>
      <c r="AD441" s="60" t="str">
        <f t="shared" si="156"/>
        <v>Con</v>
      </c>
      <c r="AF441" s="20" t="s">
        <v>2</v>
      </c>
      <c r="AG441" s="151" t="str">
        <f t="shared" si="157"/>
        <v>Lab</v>
      </c>
      <c r="AH441" s="149" t="str">
        <f t="shared" si="158"/>
        <v>Hold</v>
      </c>
      <c r="AI441" s="149" t="str">
        <f t="shared" si="159"/>
        <v/>
      </c>
      <c r="AK441" s="33">
        <v>0.10560354248793501</v>
      </c>
      <c r="AL441" s="33">
        <v>0.800734465618261</v>
      </c>
      <c r="AM441" s="33">
        <v>4.7704332963644701E-2</v>
      </c>
      <c r="AN441" s="33">
        <v>1.9997598336896301E-2</v>
      </c>
      <c r="AO441" s="33">
        <v>1.92152391896343E-2</v>
      </c>
      <c r="AP441" s="86">
        <f t="shared" si="160"/>
        <v>6.7448214036286563E-3</v>
      </c>
    </row>
    <row r="442" spans="1:42" ht="19.95" customHeight="1">
      <c r="A442" s="132" t="s">
        <v>467</v>
      </c>
      <c r="B442" s="20" t="s">
        <v>460</v>
      </c>
      <c r="C442" s="20" t="s">
        <v>21</v>
      </c>
      <c r="D442" s="170">
        <f>('Eng19'!D442+'Eng19'!AD442+'Eng19'!AS442)+('Eng19'!E442+'Eng19'!AE442+'Eng19'!AT442)</f>
        <v>12727.049783446793</v>
      </c>
      <c r="E442" s="170">
        <f>('Eng19'!F442+'Eng19'!AF442+'Eng19'!AU442)+'Eng19'!G442+'Eng19'!AG442+'Eng19'!AV442</f>
        <v>23589.82623070055</v>
      </c>
      <c r="F442" s="170">
        <f>('Eng19'!H442+'Eng19'!AH442+'Eng19'!AW442)+('Eng19'!I442+'Eng19'!AI442+'Eng19'!AX442)</f>
        <v>1804.4109323451564</v>
      </c>
      <c r="G442" s="170">
        <f>('Eng19'!J442+'Eng19'!AJ442+'Eng19'!AY442)+('Eng19'!AZ442+'Eng19'!AK442+'Eng19'!K442)</f>
        <v>1863.8868799313577</v>
      </c>
      <c r="H442" s="170">
        <f>('Eng19'!L442+'Eng19'!AL442+'Eng19'!BA442)+('Eng19'!BB442+'Eng19'!AM442+'Eng19'!M442)</f>
        <v>3542.1601484379553</v>
      </c>
      <c r="I442" s="170">
        <f>('Eng19'!N442+'Eng19'!AN442+'Eng19'!BC442)+('Eng19'!BD442+'Eng19'!AO442+'Eng19'!O442)</f>
        <v>1254.6282352152962</v>
      </c>
      <c r="J442" s="188">
        <f t="shared" si="145"/>
        <v>44781.962210077116</v>
      </c>
      <c r="L442" s="33">
        <f t="shared" si="146"/>
        <v>0.2842003600410094</v>
      </c>
      <c r="M442" s="33">
        <f t="shared" si="147"/>
        <v>0.52677071451309077</v>
      </c>
      <c r="N442" s="33">
        <f t="shared" si="148"/>
        <v>4.0293252981646183E-2</v>
      </c>
      <c r="O442" s="33">
        <f t="shared" si="149"/>
        <v>4.1621375838505226E-2</v>
      </c>
      <c r="P442" s="33">
        <f t="shared" si="150"/>
        <v>7.9097921878038574E-2</v>
      </c>
      <c r="Q442" s="33">
        <f t="shared" si="151"/>
        <v>2.8016374747709735E-2</v>
      </c>
      <c r="S442" s="174">
        <f t="shared" si="161"/>
        <v>-0.17434174071896358</v>
      </c>
      <c r="T442" s="174">
        <f t="shared" si="162"/>
        <v>9.7293126595057788E-2</v>
      </c>
      <c r="U442" s="174">
        <f t="shared" si="163"/>
        <v>-4.867527603176415E-3</v>
      </c>
      <c r="V442" s="174">
        <f t="shared" si="164"/>
        <v>1.9505450970007127E-2</v>
      </c>
      <c r="W442" s="174">
        <f t="shared" si="165"/>
        <v>4.0167910232602376E-2</v>
      </c>
      <c r="X442" s="174">
        <f t="shared" si="166"/>
        <v>2.2242780524472646E-2</v>
      </c>
      <c r="Z442" s="33">
        <f t="shared" si="152"/>
        <v>0.52677071451309077</v>
      </c>
      <c r="AA442" s="60" t="str">
        <f t="shared" si="153"/>
        <v>Lab</v>
      </c>
      <c r="AB442" s="33">
        <f t="shared" si="154"/>
        <v>0.24257035447208136</v>
      </c>
      <c r="AC442" s="33">
        <f t="shared" si="155"/>
        <v>0.2842003600410094</v>
      </c>
      <c r="AD442" s="60" t="str">
        <f t="shared" si="156"/>
        <v>Con</v>
      </c>
      <c r="AF442" s="20" t="s">
        <v>1</v>
      </c>
      <c r="AG442" s="151" t="str">
        <f t="shared" si="157"/>
        <v>Lab</v>
      </c>
      <c r="AH442" s="149" t="str">
        <f t="shared" si="158"/>
        <v>Gain from</v>
      </c>
      <c r="AI442" s="149" t="str">
        <f t="shared" si="159"/>
        <v>Con</v>
      </c>
      <c r="AK442" s="33">
        <v>0.45854210075997298</v>
      </c>
      <c r="AL442" s="33">
        <v>0.42947758791803298</v>
      </c>
      <c r="AM442" s="33">
        <v>4.5160780584822598E-2</v>
      </c>
      <c r="AN442" s="33">
        <v>2.2115924868498098E-2</v>
      </c>
      <c r="AO442" s="33">
        <v>3.8930011645436198E-2</v>
      </c>
      <c r="AP442" s="86">
        <f t="shared" si="160"/>
        <v>5.7735942232370885E-3</v>
      </c>
    </row>
    <row r="443" spans="1:42" ht="19.95" customHeight="1">
      <c r="A443" s="132" t="s">
        <v>468</v>
      </c>
      <c r="B443" s="20" t="s">
        <v>460</v>
      </c>
      <c r="C443" s="20" t="s">
        <v>21</v>
      </c>
      <c r="D443" s="170">
        <f>('Eng19'!D443+'Eng19'!AD443+'Eng19'!AS443)+('Eng19'!E443+'Eng19'!AE443+'Eng19'!AT443)</f>
        <v>6367.9900351704891</v>
      </c>
      <c r="E443" s="170">
        <f>('Eng19'!F443+'Eng19'!AF443+'Eng19'!AU443)+'Eng19'!G443+'Eng19'!AG443+'Eng19'!AV443</f>
        <v>32594.194006826969</v>
      </c>
      <c r="F443" s="170">
        <f>('Eng19'!H443+'Eng19'!AH443+'Eng19'!AW443)+('Eng19'!I443+'Eng19'!AI443+'Eng19'!AX443)</f>
        <v>1614.8065429944468</v>
      </c>
      <c r="G443" s="170">
        <f>('Eng19'!J443+'Eng19'!AJ443+'Eng19'!AY443)+('Eng19'!AZ443+'Eng19'!AK443+'Eng19'!K443)</f>
        <v>1187.3420814104779</v>
      </c>
      <c r="H443" s="170">
        <f>('Eng19'!L443+'Eng19'!AL443+'Eng19'!BA443)+('Eng19'!BB443+'Eng19'!AM443+'Eng19'!M443)</f>
        <v>1856.0310741163194</v>
      </c>
      <c r="I443" s="170">
        <f>('Eng19'!N443+'Eng19'!AN443+'Eng19'!BC443)+('Eng19'!BD443+'Eng19'!AO443+'Eng19'!O443)</f>
        <v>610.96295382011658</v>
      </c>
      <c r="J443" s="188">
        <f t="shared" si="145"/>
        <v>44231.326694338823</v>
      </c>
      <c r="L443" s="33">
        <f t="shared" si="146"/>
        <v>0.14397013409017934</v>
      </c>
      <c r="M443" s="33">
        <f t="shared" si="147"/>
        <v>0.73690292475442987</v>
      </c>
      <c r="N443" s="33">
        <f t="shared" si="148"/>
        <v>3.6508209535598808E-2</v>
      </c>
      <c r="O443" s="33">
        <f t="shared" si="149"/>
        <v>2.6843917425665782E-2</v>
      </c>
      <c r="P443" s="33">
        <f t="shared" si="150"/>
        <v>4.1961912807690509E-2</v>
      </c>
      <c r="Q443" s="33">
        <f t="shared" si="151"/>
        <v>1.3812901386435553E-2</v>
      </c>
      <c r="S443" s="174">
        <f t="shared" si="161"/>
        <v>-8.549690717549166E-2</v>
      </c>
      <c r="T443" s="174">
        <f t="shared" si="162"/>
        <v>4.69720934978759E-2</v>
      </c>
      <c r="U443" s="174">
        <f t="shared" si="163"/>
        <v>-4.0106929279403944E-3</v>
      </c>
      <c r="V443" s="174">
        <f t="shared" si="164"/>
        <v>1.0095827766502682E-2</v>
      </c>
      <c r="W443" s="174">
        <f t="shared" si="165"/>
        <v>2.0874124368649709E-2</v>
      </c>
      <c r="X443" s="174">
        <f t="shared" si="166"/>
        <v>1.1565554470403569E-2</v>
      </c>
      <c r="Z443" s="33">
        <f t="shared" si="152"/>
        <v>0.73690292475442987</v>
      </c>
      <c r="AA443" s="60" t="str">
        <f t="shared" si="153"/>
        <v>Lab</v>
      </c>
      <c r="AB443" s="33">
        <f t="shared" si="154"/>
        <v>0.59293279066425053</v>
      </c>
      <c r="AC443" s="33">
        <f t="shared" si="155"/>
        <v>0.14397013409017934</v>
      </c>
      <c r="AD443" s="60" t="str">
        <f t="shared" si="156"/>
        <v>Con</v>
      </c>
      <c r="AF443" s="20" t="s">
        <v>2</v>
      </c>
      <c r="AG443" s="151" t="str">
        <f t="shared" si="157"/>
        <v>Lab</v>
      </c>
      <c r="AH443" s="149" t="str">
        <f t="shared" si="158"/>
        <v>Hold</v>
      </c>
      <c r="AI443" s="149" t="str">
        <f t="shared" si="159"/>
        <v/>
      </c>
      <c r="AK443" s="33">
        <v>0.229467041265671</v>
      </c>
      <c r="AL443" s="33">
        <v>0.68993083125655397</v>
      </c>
      <c r="AM443" s="33">
        <v>4.0518902463539203E-2</v>
      </c>
      <c r="AN443" s="33">
        <v>1.67480896591631E-2</v>
      </c>
      <c r="AO443" s="33">
        <v>2.10877884390408E-2</v>
      </c>
      <c r="AP443" s="86">
        <f t="shared" si="160"/>
        <v>2.2473469160319837E-3</v>
      </c>
    </row>
    <row r="444" spans="1:42" ht="19.95" customHeight="1">
      <c r="A444" s="132" t="s">
        <v>469</v>
      </c>
      <c r="B444" s="20" t="s">
        <v>460</v>
      </c>
      <c r="C444" s="20" t="s">
        <v>21</v>
      </c>
      <c r="D444" s="170">
        <f>('Eng19'!D444+'Eng19'!AD444+'Eng19'!AS444)+('Eng19'!E444+'Eng19'!AE444+'Eng19'!AT444)</f>
        <v>9464.8976305035321</v>
      </c>
      <c r="E444" s="170">
        <f>('Eng19'!F444+'Eng19'!AF444+'Eng19'!AU444)+'Eng19'!G444+'Eng19'!AG444+'Eng19'!AV444</f>
        <v>31470.559846395798</v>
      </c>
      <c r="F444" s="170">
        <f>('Eng19'!H444+'Eng19'!AH444+'Eng19'!AW444)+('Eng19'!I444+'Eng19'!AI444+'Eng19'!AX444)</f>
        <v>2861.9847750789195</v>
      </c>
      <c r="G444" s="170">
        <f>('Eng19'!J444+'Eng19'!AJ444+'Eng19'!AY444)+('Eng19'!AZ444+'Eng19'!AK444+'Eng19'!K444)</f>
        <v>2497.6566033237946</v>
      </c>
      <c r="H444" s="170">
        <f>('Eng19'!L444+'Eng19'!AL444+'Eng19'!BA444)+('Eng19'!BB444+'Eng19'!AM444+'Eng19'!M444)</f>
        <v>2840.0983898494101</v>
      </c>
      <c r="I444" s="170">
        <f>('Eng19'!N444+'Eng19'!AN444+'Eng19'!BC444)+('Eng19'!BD444+'Eng19'!AO444+'Eng19'!O444)</f>
        <v>879.85850311622619</v>
      </c>
      <c r="J444" s="188">
        <f t="shared" si="145"/>
        <v>50015.055748267689</v>
      </c>
      <c r="L444" s="33">
        <f t="shared" si="146"/>
        <v>0.18924096932214968</v>
      </c>
      <c r="M444" s="33">
        <f t="shared" si="147"/>
        <v>0.62922172884883376</v>
      </c>
      <c r="N444" s="33">
        <f t="shared" si="148"/>
        <v>5.7222464961024191E-2</v>
      </c>
      <c r="O444" s="33">
        <f t="shared" si="149"/>
        <v>4.9938094958742553E-2</v>
      </c>
      <c r="P444" s="33">
        <f t="shared" si="150"/>
        <v>5.6784869023119688E-2</v>
      </c>
      <c r="Q444" s="33">
        <f t="shared" si="151"/>
        <v>1.759187288612991E-2</v>
      </c>
      <c r="S444" s="174">
        <f t="shared" si="161"/>
        <v>-0.11323531119091534</v>
      </c>
      <c r="T444" s="174">
        <f t="shared" si="162"/>
        <v>6.3906406194365717E-2</v>
      </c>
      <c r="U444" s="174">
        <f t="shared" si="163"/>
        <v>-6.5743822991708029E-3</v>
      </c>
      <c r="V444" s="174">
        <f t="shared" si="164"/>
        <v>1.3030360046046456E-2</v>
      </c>
      <c r="W444" s="174">
        <f t="shared" si="165"/>
        <v>2.7490436166816689E-2</v>
      </c>
      <c r="X444" s="174">
        <f t="shared" si="166"/>
        <v>1.5382491082856952E-2</v>
      </c>
      <c r="Z444" s="33">
        <f t="shared" si="152"/>
        <v>0.62922172884883376</v>
      </c>
      <c r="AA444" s="60" t="str">
        <f t="shared" si="153"/>
        <v>Lab</v>
      </c>
      <c r="AB444" s="33">
        <f t="shared" si="154"/>
        <v>0.43998075952668408</v>
      </c>
      <c r="AC444" s="33">
        <f t="shared" si="155"/>
        <v>0.18924096932214968</v>
      </c>
      <c r="AD444" s="60" t="str">
        <f t="shared" si="156"/>
        <v>Con</v>
      </c>
      <c r="AF444" s="20" t="s">
        <v>2</v>
      </c>
      <c r="AG444" s="151" t="str">
        <f t="shared" si="157"/>
        <v>Lab</v>
      </c>
      <c r="AH444" s="149" t="str">
        <f t="shared" si="158"/>
        <v>Hold</v>
      </c>
      <c r="AI444" s="149" t="str">
        <f t="shared" si="159"/>
        <v/>
      </c>
      <c r="AK444" s="33">
        <v>0.30247628051306502</v>
      </c>
      <c r="AL444" s="33">
        <v>0.56531532265446804</v>
      </c>
      <c r="AM444" s="33">
        <v>6.3796847260194994E-2</v>
      </c>
      <c r="AN444" s="33">
        <v>3.6907734912696097E-2</v>
      </c>
      <c r="AO444" s="33">
        <v>2.9294432856302999E-2</v>
      </c>
      <c r="AP444" s="86">
        <f t="shared" si="160"/>
        <v>2.2093818032729584E-3</v>
      </c>
    </row>
    <row r="445" spans="1:42" ht="19.95" customHeight="1">
      <c r="A445" s="132" t="s">
        <v>470</v>
      </c>
      <c r="B445" s="20" t="s">
        <v>460</v>
      </c>
      <c r="C445" s="20" t="s">
        <v>21</v>
      </c>
      <c r="D445" s="170">
        <f>('Eng19'!D445+'Eng19'!AD445+'Eng19'!AS445)+('Eng19'!E445+'Eng19'!AE445+'Eng19'!AT445)</f>
        <v>7830.3471631691255</v>
      </c>
      <c r="E445" s="170">
        <f>('Eng19'!F445+'Eng19'!AF445+'Eng19'!AU445)+'Eng19'!G445+'Eng19'!AG445+'Eng19'!AV445</f>
        <v>26929.797356014948</v>
      </c>
      <c r="F445" s="170">
        <f>('Eng19'!H445+'Eng19'!AH445+'Eng19'!AW445)+('Eng19'!I445+'Eng19'!AI445+'Eng19'!AX445)</f>
        <v>3117.3339327213871</v>
      </c>
      <c r="G445" s="170">
        <f>('Eng19'!J445+'Eng19'!AJ445+'Eng19'!AY445)+('Eng19'!AZ445+'Eng19'!AK445+'Eng19'!K445)</f>
        <v>1074.9460337514224</v>
      </c>
      <c r="H445" s="170">
        <f>('Eng19'!L445+'Eng19'!AL445+'Eng19'!BA445)+('Eng19'!BB445+'Eng19'!AM445+'Eng19'!M445)</f>
        <v>2999.6596585832285</v>
      </c>
      <c r="I445" s="170">
        <f>('Eng19'!N445+'Eng19'!AN445+'Eng19'!BC445)+('Eng19'!BD445+'Eng19'!AO445+'Eng19'!O445)</f>
        <v>726.99317783557149</v>
      </c>
      <c r="J445" s="188">
        <f t="shared" si="145"/>
        <v>42679.077322075696</v>
      </c>
      <c r="L445" s="33">
        <f t="shared" si="146"/>
        <v>0.18347039473411692</v>
      </c>
      <c r="M445" s="33">
        <f t="shared" si="147"/>
        <v>0.63098358834682555</v>
      </c>
      <c r="N445" s="33">
        <f t="shared" si="148"/>
        <v>7.3041268188545172E-2</v>
      </c>
      <c r="O445" s="33">
        <f t="shared" si="149"/>
        <v>2.5186721485082528E-2</v>
      </c>
      <c r="P445" s="33">
        <f t="shared" si="150"/>
        <v>7.0284079384997825E-2</v>
      </c>
      <c r="Q445" s="33">
        <f t="shared" si="151"/>
        <v>1.7033947860431727E-2</v>
      </c>
      <c r="S445" s="174">
        <f t="shared" si="161"/>
        <v>-0.10673782248243308</v>
      </c>
      <c r="T445" s="174">
        <f t="shared" si="162"/>
        <v>6.0263147931800543E-2</v>
      </c>
      <c r="U445" s="174">
        <f t="shared" si="163"/>
        <v>-9.0435608182418276E-3</v>
      </c>
      <c r="V445" s="174">
        <f t="shared" si="164"/>
        <v>1.3107593067711129E-2</v>
      </c>
      <c r="W445" s="174">
        <f t="shared" si="165"/>
        <v>2.6444347920360121E-2</v>
      </c>
      <c r="X445" s="174">
        <f t="shared" si="166"/>
        <v>1.5966294380802833E-2</v>
      </c>
      <c r="Z445" s="33">
        <f t="shared" si="152"/>
        <v>0.63098358834682555</v>
      </c>
      <c r="AA445" s="60" t="str">
        <f t="shared" si="153"/>
        <v>Lab</v>
      </c>
      <c r="AB445" s="33">
        <f t="shared" si="154"/>
        <v>0.44751319361270864</v>
      </c>
      <c r="AC445" s="33">
        <f t="shared" si="155"/>
        <v>0.18347039473411692</v>
      </c>
      <c r="AD445" s="60" t="str">
        <f t="shared" si="156"/>
        <v>Con</v>
      </c>
      <c r="AF445" s="20" t="s">
        <v>2</v>
      </c>
      <c r="AG445" s="151" t="str">
        <f t="shared" si="157"/>
        <v>Lab</v>
      </c>
      <c r="AH445" s="149" t="str">
        <f t="shared" si="158"/>
        <v>Hold</v>
      </c>
      <c r="AI445" s="149" t="str">
        <f t="shared" si="159"/>
        <v/>
      </c>
      <c r="AK445" s="33">
        <v>0.29020821721654999</v>
      </c>
      <c r="AL445" s="33">
        <v>0.57072044041502501</v>
      </c>
      <c r="AM445" s="33">
        <v>8.2084829006787E-2</v>
      </c>
      <c r="AN445" s="33">
        <v>1.2079128417371399E-2</v>
      </c>
      <c r="AO445" s="33">
        <v>4.3839731464637703E-2</v>
      </c>
      <c r="AP445" s="86">
        <f t="shared" si="160"/>
        <v>1.0676534796288939E-3</v>
      </c>
    </row>
    <row r="446" spans="1:42" ht="19.95" customHeight="1">
      <c r="A446" s="132" t="s">
        <v>471</v>
      </c>
      <c r="B446" s="20" t="s">
        <v>460</v>
      </c>
      <c r="C446" s="20" t="s">
        <v>21</v>
      </c>
      <c r="D446" s="170">
        <f>('Eng19'!D446+'Eng19'!AD446+'Eng19'!AS446)+('Eng19'!E446+'Eng19'!AE446+'Eng19'!AT446)</f>
        <v>21153.512464555926</v>
      </c>
      <c r="E446" s="170">
        <f>('Eng19'!F446+'Eng19'!AF446+'Eng19'!AU446)+'Eng19'!G446+'Eng19'!AG446+'Eng19'!AV446</f>
        <v>18978.209298252641</v>
      </c>
      <c r="F446" s="170">
        <f>('Eng19'!H446+'Eng19'!AH446+'Eng19'!AW446)+('Eng19'!I446+'Eng19'!AI446+'Eng19'!AX446)</f>
        <v>6180.0254535678287</v>
      </c>
      <c r="G446" s="170">
        <f>('Eng19'!J446+'Eng19'!AJ446+'Eng19'!AY446)+('Eng19'!AZ446+'Eng19'!AK446+'Eng19'!K446)</f>
        <v>3303.7414969416805</v>
      </c>
      <c r="H446" s="170">
        <f>('Eng19'!L446+'Eng19'!AL446+'Eng19'!BA446)+('Eng19'!BB446+'Eng19'!AM446+'Eng19'!M446)</f>
        <v>3120.9613425097268</v>
      </c>
      <c r="I446" s="170">
        <f>('Eng19'!N446+'Eng19'!AN446+'Eng19'!BC446)+('Eng19'!BD446+'Eng19'!AO446+'Eng19'!O446)</f>
        <v>1535.5499441721979</v>
      </c>
      <c r="J446" s="188">
        <f t="shared" si="145"/>
        <v>54271.999999999993</v>
      </c>
      <c r="L446" s="33">
        <f t="shared" si="146"/>
        <v>0.38976843426731889</v>
      </c>
      <c r="M446" s="33">
        <f t="shared" si="147"/>
        <v>0.349686934298582</v>
      </c>
      <c r="N446" s="33">
        <f t="shared" si="148"/>
        <v>0.11387134164150629</v>
      </c>
      <c r="O446" s="33">
        <f t="shared" si="149"/>
        <v>6.087377463409642E-2</v>
      </c>
      <c r="P446" s="33">
        <f t="shared" si="150"/>
        <v>5.7505920963106708E-2</v>
      </c>
      <c r="Q446" s="33">
        <f t="shared" si="151"/>
        <v>2.8293594195389852E-2</v>
      </c>
      <c r="S446" s="174">
        <f t="shared" si="161"/>
        <v>-0.24422331101570016</v>
      </c>
      <c r="T446" s="174">
        <f t="shared" si="162"/>
        <v>0.14143958760046899</v>
      </c>
      <c r="U446" s="174">
        <f t="shared" si="163"/>
        <v>-1.1036529820757701E-2</v>
      </c>
      <c r="V446" s="174">
        <f t="shared" si="164"/>
        <v>2.802073807749262E-2</v>
      </c>
      <c r="W446" s="174">
        <f t="shared" si="165"/>
        <v>5.7505920963106708E-2</v>
      </c>
      <c r="X446" s="174">
        <f t="shared" si="166"/>
        <v>2.8293594195389852E-2</v>
      </c>
      <c r="Z446" s="33">
        <f t="shared" si="152"/>
        <v>0.38976843426731889</v>
      </c>
      <c r="AA446" s="60" t="str">
        <f t="shared" si="153"/>
        <v>Con</v>
      </c>
      <c r="AB446" s="33">
        <f t="shared" si="154"/>
        <v>4.0081499968736889E-2</v>
      </c>
      <c r="AC446" s="33">
        <f t="shared" si="155"/>
        <v>0.349686934298582</v>
      </c>
      <c r="AD446" s="60" t="str">
        <f t="shared" si="156"/>
        <v>Lab</v>
      </c>
      <c r="AF446" s="20" t="s">
        <v>1</v>
      </c>
      <c r="AG446" s="151" t="str">
        <f t="shared" si="157"/>
        <v>Con</v>
      </c>
      <c r="AH446" s="149" t="str">
        <f t="shared" si="158"/>
        <v>Hold</v>
      </c>
      <c r="AI446" s="149" t="str">
        <f t="shared" si="159"/>
        <v/>
      </c>
      <c r="AK446" s="33">
        <v>0.63399174528301905</v>
      </c>
      <c r="AL446" s="33">
        <v>0.20824734669811301</v>
      </c>
      <c r="AM446" s="33">
        <v>0.12490787146226399</v>
      </c>
      <c r="AN446" s="33">
        <v>3.28530365566038E-2</v>
      </c>
      <c r="AO446" s="33">
        <v>0</v>
      </c>
      <c r="AP446" s="86">
        <f t="shared" si="160"/>
        <v>0</v>
      </c>
    </row>
    <row r="447" spans="1:42" ht="19.95" customHeight="1">
      <c r="A447" s="132" t="s">
        <v>472</v>
      </c>
      <c r="B447" s="20" t="s">
        <v>460</v>
      </c>
      <c r="C447" s="20" t="s">
        <v>21</v>
      </c>
      <c r="D447" s="170">
        <f>('Eng19'!D447+'Eng19'!AD447+'Eng19'!AS447)+('Eng19'!E447+'Eng19'!AE447+'Eng19'!AT447)</f>
        <v>18173.03616752712</v>
      </c>
      <c r="E447" s="170">
        <f>('Eng19'!F447+'Eng19'!AF447+'Eng19'!AU447)+'Eng19'!G447+'Eng19'!AG447+'Eng19'!AV447</f>
        <v>21504.780238032552</v>
      </c>
      <c r="F447" s="170">
        <f>('Eng19'!H447+'Eng19'!AH447+'Eng19'!AW447)+('Eng19'!I447+'Eng19'!AI447+'Eng19'!AX447)</f>
        <v>2444.1139166566381</v>
      </c>
      <c r="G447" s="170">
        <f>('Eng19'!J447+'Eng19'!AJ447+'Eng19'!AY447)+('Eng19'!AZ447+'Eng19'!AK447+'Eng19'!K447)</f>
        <v>2708.9894109306829</v>
      </c>
      <c r="H447" s="170">
        <f>('Eng19'!L447+'Eng19'!AL447+'Eng19'!BA447)+('Eng19'!BB447+'Eng19'!AM447+'Eng19'!M447)</f>
        <v>2618.6657186478674</v>
      </c>
      <c r="I447" s="170">
        <f>('Eng19'!N447+'Eng19'!AN447+'Eng19'!BC447)+('Eng19'!BD447+'Eng19'!AO447+'Eng19'!O447)</f>
        <v>1288.4145482051413</v>
      </c>
      <c r="J447" s="188">
        <f t="shared" si="145"/>
        <v>48738</v>
      </c>
      <c r="L447" s="33">
        <f t="shared" si="146"/>
        <v>0.37287201295759204</v>
      </c>
      <c r="M447" s="33">
        <f t="shared" si="147"/>
        <v>0.44123230822012705</v>
      </c>
      <c r="N447" s="33">
        <f t="shared" si="148"/>
        <v>5.0148014211839592E-2</v>
      </c>
      <c r="O447" s="33">
        <f t="shared" si="149"/>
        <v>5.5582695451817529E-2</v>
      </c>
      <c r="P447" s="33">
        <f t="shared" si="150"/>
        <v>5.3729445579380919E-2</v>
      </c>
      <c r="Q447" s="33">
        <f t="shared" si="151"/>
        <v>2.6435523579242916E-2</v>
      </c>
      <c r="S447" s="174">
        <f t="shared" si="161"/>
        <v>-0.23363625574444696</v>
      </c>
      <c r="T447" s="174">
        <f t="shared" si="162"/>
        <v>0.13215109848644907</v>
      </c>
      <c r="U447" s="174">
        <f t="shared" si="163"/>
        <v>-4.8603981152973083E-3</v>
      </c>
      <c r="V447" s="174">
        <f t="shared" si="164"/>
        <v>2.6180586214671928E-2</v>
      </c>
      <c r="W447" s="174">
        <f t="shared" si="165"/>
        <v>5.3729445579380919E-2</v>
      </c>
      <c r="X447" s="174">
        <f t="shared" si="166"/>
        <v>2.6435523579242916E-2</v>
      </c>
      <c r="Z447" s="33">
        <f t="shared" si="152"/>
        <v>0.44123230822012705</v>
      </c>
      <c r="AA447" s="60" t="str">
        <f t="shared" si="153"/>
        <v>Lab</v>
      </c>
      <c r="AB447" s="33">
        <f t="shared" si="154"/>
        <v>6.8360295262535009E-2</v>
      </c>
      <c r="AC447" s="33">
        <f t="shared" si="155"/>
        <v>0.37287201295759204</v>
      </c>
      <c r="AD447" s="60" t="str">
        <f t="shared" si="156"/>
        <v>Con</v>
      </c>
      <c r="AF447" s="20" t="s">
        <v>1</v>
      </c>
      <c r="AG447" s="151" t="str">
        <f t="shared" si="157"/>
        <v>Lab</v>
      </c>
      <c r="AH447" s="149" t="str">
        <f t="shared" si="158"/>
        <v>Gain from</v>
      </c>
      <c r="AI447" s="149" t="str">
        <f t="shared" si="159"/>
        <v>Con</v>
      </c>
      <c r="AK447" s="33">
        <v>0.606508268702039</v>
      </c>
      <c r="AL447" s="33">
        <v>0.30908120973367798</v>
      </c>
      <c r="AM447" s="33">
        <v>5.50084123271369E-2</v>
      </c>
      <c r="AN447" s="33">
        <v>2.9402109237145601E-2</v>
      </c>
      <c r="AO447" s="33">
        <v>0</v>
      </c>
      <c r="AP447" s="86">
        <f t="shared" si="160"/>
        <v>0</v>
      </c>
    </row>
    <row r="448" spans="1:42" ht="19.95" customHeight="1">
      <c r="A448" s="132" t="s">
        <v>473</v>
      </c>
      <c r="B448" s="20" t="s">
        <v>460</v>
      </c>
      <c r="C448" s="20" t="s">
        <v>21</v>
      </c>
      <c r="D448" s="170">
        <f>('Eng19'!D448+'Eng19'!AD448+'Eng19'!AS448)+('Eng19'!E448+'Eng19'!AE448+'Eng19'!AT448)</f>
        <v>19449.32923531421</v>
      </c>
      <c r="E448" s="170">
        <f>('Eng19'!F448+'Eng19'!AF448+'Eng19'!AU448)+'Eng19'!G448+'Eng19'!AG448+'Eng19'!AV448</f>
        <v>18509.639512473052</v>
      </c>
      <c r="F448" s="170">
        <f>('Eng19'!H448+'Eng19'!AH448+'Eng19'!AW448)+('Eng19'!I448+'Eng19'!AI448+'Eng19'!AX448)</f>
        <v>0</v>
      </c>
      <c r="G448" s="170">
        <f>('Eng19'!J448+'Eng19'!AJ448+'Eng19'!AY448)+('Eng19'!AZ448+'Eng19'!AK448+'Eng19'!K448)</f>
        <v>4257.7721635134903</v>
      </c>
      <c r="H448" s="170">
        <f>('Eng19'!L448+'Eng19'!AL448+'Eng19'!BA448)+('Eng19'!BB448+'Eng19'!AM448+'Eng19'!M448)</f>
        <v>2745.4601691396592</v>
      </c>
      <c r="I448" s="170">
        <f>('Eng19'!N448+'Eng19'!AN448+'Eng19'!BC448)+('Eng19'!BD448+'Eng19'!AO448+'Eng19'!O448)</f>
        <v>1350.7989195595933</v>
      </c>
      <c r="J448" s="188">
        <f t="shared" si="145"/>
        <v>46313.000000000007</v>
      </c>
      <c r="L448" s="33">
        <f t="shared" si="146"/>
        <v>0.41995399208244349</v>
      </c>
      <c r="M448" s="33">
        <f t="shared" si="147"/>
        <v>0.39966401469291662</v>
      </c>
      <c r="N448" s="33">
        <f t="shared" si="148"/>
        <v>0</v>
      </c>
      <c r="O448" s="33">
        <f t="shared" si="149"/>
        <v>9.1934708688996392E-2</v>
      </c>
      <c r="P448" s="33">
        <f t="shared" si="150"/>
        <v>5.9280551230532656E-2</v>
      </c>
      <c r="Q448" s="33">
        <f t="shared" si="151"/>
        <v>2.9166733305110725E-2</v>
      </c>
      <c r="S448" s="174">
        <f t="shared" si="161"/>
        <v>-0.26313714863398646</v>
      </c>
      <c r="T448" s="174">
        <f t="shared" si="162"/>
        <v>0.14580440723928562</v>
      </c>
      <c r="U448" s="174">
        <f t="shared" si="163"/>
        <v>0</v>
      </c>
      <c r="V448" s="174">
        <f t="shared" si="164"/>
        <v>2.8885456859056594E-2</v>
      </c>
      <c r="W448" s="174">
        <f t="shared" si="165"/>
        <v>5.9280551230532656E-2</v>
      </c>
      <c r="X448" s="174">
        <f t="shared" si="166"/>
        <v>2.9166733305110725E-2</v>
      </c>
      <c r="Z448" s="33">
        <f t="shared" si="152"/>
        <v>0.41995399208244349</v>
      </c>
      <c r="AA448" s="60" t="str">
        <f t="shared" si="153"/>
        <v>Con</v>
      </c>
      <c r="AB448" s="33">
        <f t="shared" si="154"/>
        <v>2.028997738952687E-2</v>
      </c>
      <c r="AC448" s="33">
        <f t="shared" si="155"/>
        <v>0.39966401469291662</v>
      </c>
      <c r="AD448" s="60" t="str">
        <f t="shared" si="156"/>
        <v>Lab</v>
      </c>
      <c r="AF448" s="20" t="s">
        <v>1</v>
      </c>
      <c r="AG448" s="151" t="str">
        <f t="shared" si="157"/>
        <v>Con</v>
      </c>
      <c r="AH448" s="149" t="str">
        <f t="shared" si="158"/>
        <v>Hold</v>
      </c>
      <c r="AI448" s="149" t="str">
        <f t="shared" si="159"/>
        <v/>
      </c>
      <c r="AK448" s="33">
        <v>0.68309114071642996</v>
      </c>
      <c r="AL448" s="33">
        <v>0.25385960745363101</v>
      </c>
      <c r="AM448" s="33">
        <v>0</v>
      </c>
      <c r="AN448" s="33">
        <v>6.3049251829939798E-2</v>
      </c>
      <c r="AO448" s="33">
        <v>0</v>
      </c>
      <c r="AP448" s="86">
        <f t="shared" si="160"/>
        <v>0</v>
      </c>
    </row>
    <row r="449" spans="1:42" ht="19.95" customHeight="1">
      <c r="A449" s="132" t="s">
        <v>474</v>
      </c>
      <c r="B449" s="20" t="s">
        <v>460</v>
      </c>
      <c r="C449" s="20" t="s">
        <v>21</v>
      </c>
      <c r="D449" s="170">
        <f>('Eng19'!D449+'Eng19'!AD449+'Eng19'!AS449)+('Eng19'!E449+'Eng19'!AE449+'Eng19'!AT449)</f>
        <v>10605.905850916704</v>
      </c>
      <c r="E449" s="170">
        <f>('Eng19'!F449+'Eng19'!AF449+'Eng19'!AU449)+'Eng19'!G449+'Eng19'!AG449+'Eng19'!AV449</f>
        <v>27098.728162627558</v>
      </c>
      <c r="F449" s="170">
        <f>('Eng19'!H449+'Eng19'!AH449+'Eng19'!AW449)+('Eng19'!I449+'Eng19'!AI449+'Eng19'!AX449)</f>
        <v>1720.6854186923097</v>
      </c>
      <c r="G449" s="170">
        <f>('Eng19'!J449+'Eng19'!AJ449+'Eng19'!AY449)+('Eng19'!AZ449+'Eng19'!AK449+'Eng19'!K449)</f>
        <v>1750.9748512698725</v>
      </c>
      <c r="H449" s="170">
        <f>('Eng19'!L449+'Eng19'!AL449+'Eng19'!BA449)+('Eng19'!BB449+'Eng19'!AM449+'Eng19'!M449)</f>
        <v>3780.1583651491851</v>
      </c>
      <c r="I449" s="170">
        <f>('Eng19'!N449+'Eng19'!AN449+'Eng19'!BC449)+('Eng19'!BD449+'Eng19'!AO449+'Eng19'!O449)</f>
        <v>988.91067058385818</v>
      </c>
      <c r="J449" s="188">
        <f t="shared" si="145"/>
        <v>45945.363319239477</v>
      </c>
      <c r="L449" s="33">
        <f t="shared" si="146"/>
        <v>0.23083734864004252</v>
      </c>
      <c r="M449" s="33">
        <f t="shared" si="147"/>
        <v>0.58980332736383112</v>
      </c>
      <c r="N449" s="33">
        <f t="shared" si="148"/>
        <v>3.7450686954776526E-2</v>
      </c>
      <c r="O449" s="33">
        <f t="shared" si="149"/>
        <v>3.8109935905907992E-2</v>
      </c>
      <c r="P449" s="33">
        <f t="shared" si="150"/>
        <v>8.2275078311683639E-2</v>
      </c>
      <c r="Q449" s="33">
        <f t="shared" si="151"/>
        <v>2.1523622823758474E-2</v>
      </c>
      <c r="S449" s="174">
        <f t="shared" si="161"/>
        <v>-0.13738081420424647</v>
      </c>
      <c r="T449" s="174">
        <f t="shared" si="162"/>
        <v>7.5287450398632161E-2</v>
      </c>
      <c r="U449" s="174">
        <f t="shared" si="163"/>
        <v>-4.7841059454945753E-3</v>
      </c>
      <c r="V449" s="174">
        <f t="shared" si="164"/>
        <v>1.5662479485953992E-2</v>
      </c>
      <c r="W449" s="174">
        <f t="shared" si="165"/>
        <v>3.2029343339539038E-2</v>
      </c>
      <c r="X449" s="174">
        <f t="shared" si="166"/>
        <v>1.9185646925616143E-2</v>
      </c>
      <c r="Z449" s="33">
        <f t="shared" si="152"/>
        <v>0.58980332736383112</v>
      </c>
      <c r="AA449" s="60" t="str">
        <f t="shared" si="153"/>
        <v>Lab</v>
      </c>
      <c r="AB449" s="33">
        <f t="shared" si="154"/>
        <v>0.3589659787237886</v>
      </c>
      <c r="AC449" s="33">
        <f t="shared" si="155"/>
        <v>0.23083734864004252</v>
      </c>
      <c r="AD449" s="60" t="str">
        <f t="shared" si="156"/>
        <v>Con</v>
      </c>
      <c r="AF449" s="20" t="s">
        <v>2</v>
      </c>
      <c r="AG449" s="151" t="str">
        <f t="shared" si="157"/>
        <v>Lab</v>
      </c>
      <c r="AH449" s="149" t="str">
        <f t="shared" si="158"/>
        <v>Hold</v>
      </c>
      <c r="AI449" s="149" t="str">
        <f t="shared" si="159"/>
        <v/>
      </c>
      <c r="AK449" s="33">
        <v>0.36821816284428899</v>
      </c>
      <c r="AL449" s="33">
        <v>0.51451587696519896</v>
      </c>
      <c r="AM449" s="33">
        <v>4.2234792900271101E-2</v>
      </c>
      <c r="AN449" s="33">
        <v>2.2447456419954E-2</v>
      </c>
      <c r="AO449" s="33">
        <v>5.0245734972144601E-2</v>
      </c>
      <c r="AP449" s="86">
        <f t="shared" si="160"/>
        <v>2.3379758981423304E-3</v>
      </c>
    </row>
    <row r="450" spans="1:42" ht="19.95" customHeight="1">
      <c r="A450" s="132" t="s">
        <v>475</v>
      </c>
      <c r="B450" s="20" t="s">
        <v>460</v>
      </c>
      <c r="C450" s="20" t="s">
        <v>21</v>
      </c>
      <c r="D450" s="170">
        <f>('Eng19'!D450+'Eng19'!AD450+'Eng19'!AS450)+('Eng19'!E450+'Eng19'!AE450+'Eng19'!AT450)</f>
        <v>13066.671311645354</v>
      </c>
      <c r="E450" s="170">
        <f>('Eng19'!F450+'Eng19'!AF450+'Eng19'!AU450)+'Eng19'!G450+'Eng19'!AG450+'Eng19'!AV450</f>
        <v>25833.452401696355</v>
      </c>
      <c r="F450" s="170">
        <f>('Eng19'!H450+'Eng19'!AH450+'Eng19'!AW450)+('Eng19'!I450+'Eng19'!AI450+'Eng19'!AX450)</f>
        <v>2458.317490685798</v>
      </c>
      <c r="G450" s="170">
        <f>('Eng19'!J450+'Eng19'!AJ450+'Eng19'!AY450)+('Eng19'!AZ450+'Eng19'!AK450+'Eng19'!K450)</f>
        <v>2354.8316613046018</v>
      </c>
      <c r="H450" s="170">
        <f>('Eng19'!L450+'Eng19'!AL450+'Eng19'!BA450)+('Eng19'!BB450+'Eng19'!AM450+'Eng19'!M450)</f>
        <v>3853.7921188782002</v>
      </c>
      <c r="I450" s="170">
        <f>('Eng19'!N450+'Eng19'!AN450+'Eng19'!BC450)+('Eng19'!BD450+'Eng19'!AO450+'Eng19'!O450)</f>
        <v>1047.9363174968812</v>
      </c>
      <c r="J450" s="188">
        <f t="shared" si="145"/>
        <v>48615.001301707191</v>
      </c>
      <c r="L450" s="33">
        <f t="shared" si="146"/>
        <v>0.26877858606961508</v>
      </c>
      <c r="M450" s="33">
        <f t="shared" si="147"/>
        <v>0.53138849552574574</v>
      </c>
      <c r="N450" s="33">
        <f t="shared" si="148"/>
        <v>5.0567055946977225E-2</v>
      </c>
      <c r="O450" s="33">
        <f t="shared" si="149"/>
        <v>4.8438374951188336E-2</v>
      </c>
      <c r="P450" s="33">
        <f t="shared" si="150"/>
        <v>7.9271665446666736E-2</v>
      </c>
      <c r="Q450" s="33">
        <f t="shared" si="151"/>
        <v>2.1555822059806905E-2</v>
      </c>
      <c r="S450" s="174">
        <f t="shared" si="161"/>
        <v>-0.16388817201204392</v>
      </c>
      <c r="T450" s="174">
        <f t="shared" si="162"/>
        <v>9.2071495767033718E-2</v>
      </c>
      <c r="U450" s="174">
        <f t="shared" si="163"/>
        <v>-6.1775760938891713E-3</v>
      </c>
      <c r="V450" s="174">
        <f t="shared" si="164"/>
        <v>1.8348320129324535E-2</v>
      </c>
      <c r="W450" s="174">
        <f t="shared" si="165"/>
        <v>3.8119008516208239E-2</v>
      </c>
      <c r="X450" s="174">
        <f t="shared" si="166"/>
        <v>2.1526923693366694E-2</v>
      </c>
      <c r="Z450" s="33">
        <f t="shared" si="152"/>
        <v>0.53138849552574574</v>
      </c>
      <c r="AA450" s="60" t="str">
        <f t="shared" si="153"/>
        <v>Lab</v>
      </c>
      <c r="AB450" s="33">
        <f t="shared" si="154"/>
        <v>0.26260990945613066</v>
      </c>
      <c r="AC450" s="33">
        <f t="shared" si="155"/>
        <v>0.26877858606961508</v>
      </c>
      <c r="AD450" s="60" t="str">
        <f t="shared" si="156"/>
        <v>Con</v>
      </c>
      <c r="AF450" s="20" t="s">
        <v>2</v>
      </c>
      <c r="AG450" s="151" t="str">
        <f t="shared" si="157"/>
        <v>Lab</v>
      </c>
      <c r="AH450" s="149" t="str">
        <f t="shared" si="158"/>
        <v>Hold</v>
      </c>
      <c r="AI450" s="149" t="str">
        <f t="shared" si="159"/>
        <v/>
      </c>
      <c r="AK450" s="33">
        <v>0.432666758081659</v>
      </c>
      <c r="AL450" s="33">
        <v>0.43931699975871202</v>
      </c>
      <c r="AM450" s="33">
        <v>5.6744632040866397E-2</v>
      </c>
      <c r="AN450" s="33">
        <v>3.0090054821863801E-2</v>
      </c>
      <c r="AO450" s="33">
        <v>4.1152656930458498E-2</v>
      </c>
      <c r="AP450" s="86">
        <f t="shared" si="160"/>
        <v>2.8898366440210932E-5</v>
      </c>
    </row>
    <row r="451" spans="1:42" ht="19.95" customHeight="1">
      <c r="A451" s="132" t="s">
        <v>476</v>
      </c>
      <c r="B451" s="20" t="s">
        <v>460</v>
      </c>
      <c r="C451" s="20" t="s">
        <v>21</v>
      </c>
      <c r="D451" s="170">
        <f>('Eng19'!D451+'Eng19'!AD451+'Eng19'!AS451)+('Eng19'!E451+'Eng19'!AE451+'Eng19'!AT451)</f>
        <v>11690.906621945511</v>
      </c>
      <c r="E451" s="170">
        <f>('Eng19'!F451+'Eng19'!AF451+'Eng19'!AU451)+'Eng19'!G451+'Eng19'!AG451+'Eng19'!AV451</f>
        <v>24429.309442026577</v>
      </c>
      <c r="F451" s="170">
        <f>('Eng19'!H451+'Eng19'!AH451+'Eng19'!AW451)+('Eng19'!I451+'Eng19'!AI451+'Eng19'!AX451)</f>
        <v>3274.5873116531111</v>
      </c>
      <c r="G451" s="170">
        <f>('Eng19'!J451+'Eng19'!AJ451+'Eng19'!AY451)+('Eng19'!AZ451+'Eng19'!AK451+'Eng19'!K451)</f>
        <v>2081.8812728282692</v>
      </c>
      <c r="H451" s="170">
        <f>('Eng19'!L451+'Eng19'!AL451+'Eng19'!BA451)+('Eng19'!BB451+'Eng19'!AM451+'Eng19'!M451)</f>
        <v>3018.6931542637867</v>
      </c>
      <c r="I451" s="170">
        <f>('Eng19'!N451+'Eng19'!AN451+'Eng19'!BC451)+('Eng19'!BD451+'Eng19'!AO451+'Eng19'!O451)</f>
        <v>1250.9835318917333</v>
      </c>
      <c r="J451" s="188">
        <f t="shared" ref="J451:J514" si="167">SUM(D451:I451)</f>
        <v>45746.361334608984</v>
      </c>
      <c r="L451" s="33">
        <f t="shared" ref="L451:L514" si="168">D451/J451</f>
        <v>0.2555592681226182</v>
      </c>
      <c r="M451" s="33">
        <f t="shared" ref="M451:M514" si="169">E451/J451</f>
        <v>0.53401644916280611</v>
      </c>
      <c r="N451" s="33">
        <f t="shared" ref="N451:N514" si="170">F451/J451</f>
        <v>7.1581372072443986E-2</v>
      </c>
      <c r="O451" s="33">
        <f t="shared" ref="O451:O514" si="171">G451/J451</f>
        <v>4.5509221107236812E-2</v>
      </c>
      <c r="P451" s="33">
        <f t="shared" ref="P451:P514" si="172">H451/J451</f>
        <v>6.5987612264585133E-2</v>
      </c>
      <c r="Q451" s="33">
        <f t="shared" ref="Q451:Q514" si="173">I451/J451</f>
        <v>2.7346077270309875E-2</v>
      </c>
      <c r="S451" s="174">
        <f t="shared" si="161"/>
        <v>-0.15661614043261979</v>
      </c>
      <c r="T451" s="174">
        <f t="shared" si="162"/>
        <v>8.9700864468203079E-2</v>
      </c>
      <c r="U451" s="174">
        <f t="shared" si="163"/>
        <v>-8.202684276692615E-3</v>
      </c>
      <c r="V451" s="174">
        <f t="shared" si="164"/>
        <v>1.7901864346695714E-2</v>
      </c>
      <c r="W451" s="174">
        <f t="shared" si="165"/>
        <v>3.7180895195505131E-2</v>
      </c>
      <c r="X451" s="174">
        <f t="shared" si="166"/>
        <v>2.0035200698908483E-2</v>
      </c>
      <c r="Z451" s="33">
        <f t="shared" ref="Z451:Z514" si="174">LARGE(L451:Q451,1)</f>
        <v>0.53401644916280611</v>
      </c>
      <c r="AA451" s="60" t="str">
        <f t="shared" ref="AA451:AA514" si="175">IF(L451=Z451,"Con",IF(M451=Z451,"Lab",IF(N451=Z451,"LD",IF(O451=Z451,"Grn",IF(P451=Z451,"Ref",IF(Q451=Z451,"Oth","OTH "))))))</f>
        <v>Lab</v>
      </c>
      <c r="AB451" s="33">
        <f t="shared" ref="AB451:AB514" si="176">Z451-AC451</f>
        <v>0.27845718104018791</v>
      </c>
      <c r="AC451" s="33">
        <f t="shared" ref="AC451:AC514" si="177">LARGE(L451:Q451,2)</f>
        <v>0.2555592681226182</v>
      </c>
      <c r="AD451" s="60" t="str">
        <f t="shared" ref="AD451:AD514" si="178">IF(L451=AC451,"Con",IF(M451=AC451,"Lab",IF(N451=AC451,"LD",IF(O451=AC451,"Grn",IF(P451=AC451,"Ref",IF(Q451=AC451,"Oth","OTH "))))))</f>
        <v>Con</v>
      </c>
      <c r="AF451" s="20" t="s">
        <v>2</v>
      </c>
      <c r="AG451" s="151" t="str">
        <f t="shared" ref="AG451:AG514" si="179">AA451</f>
        <v>Lab</v>
      </c>
      <c r="AH451" s="149" t="str">
        <f t="shared" ref="AH451:AH514" si="180">IF(AG451=AF451,"Hold","Gain from")</f>
        <v>Hold</v>
      </c>
      <c r="AI451" s="149" t="str">
        <f t="shared" ref="AI451:AI514" si="181">IF(AH451="Hold","",(AF451))</f>
        <v/>
      </c>
      <c r="AK451" s="33">
        <v>0.41217540855523799</v>
      </c>
      <c r="AL451" s="33">
        <v>0.44431558469460303</v>
      </c>
      <c r="AM451" s="33">
        <v>7.9784056349136601E-2</v>
      </c>
      <c r="AN451" s="33">
        <v>2.7607356760541098E-2</v>
      </c>
      <c r="AO451" s="33">
        <v>2.8806717069080001E-2</v>
      </c>
      <c r="AP451" s="86">
        <f t="shared" si="160"/>
        <v>7.3108765714013924E-3</v>
      </c>
    </row>
    <row r="452" spans="1:42" ht="19.95" customHeight="1">
      <c r="A452" s="132" t="s">
        <v>477</v>
      </c>
      <c r="B452" s="20" t="s">
        <v>460</v>
      </c>
      <c r="C452" s="20" t="s">
        <v>21</v>
      </c>
      <c r="D452" s="170">
        <f>('Eng19'!D452+'Eng19'!AD452+'Eng19'!AS452)+('Eng19'!E452+'Eng19'!AE452+'Eng19'!AT452)</f>
        <v>21815.289538270841</v>
      </c>
      <c r="E452" s="170">
        <f>('Eng19'!F452+'Eng19'!AF452+'Eng19'!AU452)+'Eng19'!G452+'Eng19'!AG452+'Eng19'!AV452</f>
        <v>16864.960371194658</v>
      </c>
      <c r="F452" s="170">
        <f>('Eng19'!H452+'Eng19'!AH452+'Eng19'!AW452)+('Eng19'!I452+'Eng19'!AI452+'Eng19'!AX452)</f>
        <v>5564.2319147299522</v>
      </c>
      <c r="G452" s="170">
        <f>('Eng19'!J452+'Eng19'!AJ452+'Eng19'!AY452)+('Eng19'!AZ452+'Eng19'!AK452+'Eng19'!K452)</f>
        <v>3600.7804009856272</v>
      </c>
      <c r="H452" s="170">
        <f>('Eng19'!L452+'Eng19'!AL452+'Eng19'!BA452)+('Eng19'!BB452+'Eng19'!AM452+'Eng19'!M452)</f>
        <v>3200.9318547116586</v>
      </c>
      <c r="I452" s="170">
        <f>('Eng19'!N452+'Eng19'!AN452+'Eng19'!BC452)+('Eng19'!BD452+'Eng19'!AO452+'Eng19'!O452)</f>
        <v>2181.8105070489405</v>
      </c>
      <c r="J452" s="188">
        <f t="shared" si="167"/>
        <v>53228.004586941672</v>
      </c>
      <c r="L452" s="33">
        <f t="shared" si="168"/>
        <v>0.40984608962070213</v>
      </c>
      <c r="M452" s="33">
        <f t="shared" si="169"/>
        <v>0.31684374610826777</v>
      </c>
      <c r="N452" s="33">
        <f t="shared" si="170"/>
        <v>0.10453579761085041</v>
      </c>
      <c r="O452" s="33">
        <f t="shared" si="171"/>
        <v>6.7648231958501781E-2</v>
      </c>
      <c r="P452" s="33">
        <f t="shared" si="172"/>
        <v>6.0136236170253453E-2</v>
      </c>
      <c r="Q452" s="33">
        <f t="shared" si="173"/>
        <v>4.0989898531424568E-2</v>
      </c>
      <c r="S452" s="174">
        <f t="shared" si="161"/>
        <v>-0.25680368191477687</v>
      </c>
      <c r="T452" s="174">
        <f t="shared" si="162"/>
        <v>0.14790902052019778</v>
      </c>
      <c r="U452" s="174">
        <f t="shared" si="163"/>
        <v>-1.0131719105418588E-2</v>
      </c>
      <c r="V452" s="174">
        <f t="shared" si="164"/>
        <v>2.9302403899834378E-2</v>
      </c>
      <c r="W452" s="174">
        <f t="shared" si="165"/>
        <v>6.0136236170253453E-2</v>
      </c>
      <c r="X452" s="174">
        <f t="shared" si="166"/>
        <v>2.9587740429909887E-2</v>
      </c>
      <c r="Z452" s="33">
        <f t="shared" si="174"/>
        <v>0.40984608962070213</v>
      </c>
      <c r="AA452" s="60" t="str">
        <f t="shared" si="175"/>
        <v>Con</v>
      </c>
      <c r="AB452" s="33">
        <f t="shared" si="176"/>
        <v>9.300234351243436E-2</v>
      </c>
      <c r="AC452" s="33">
        <f t="shared" si="177"/>
        <v>0.31684374610826777</v>
      </c>
      <c r="AD452" s="60" t="str">
        <f t="shared" si="178"/>
        <v>Lab</v>
      </c>
      <c r="AF452" s="20" t="s">
        <v>1</v>
      </c>
      <c r="AG452" s="151" t="str">
        <f t="shared" si="179"/>
        <v>Con</v>
      </c>
      <c r="AH452" s="149" t="str">
        <f t="shared" si="180"/>
        <v>Hold</v>
      </c>
      <c r="AI452" s="149" t="str">
        <f t="shared" si="181"/>
        <v/>
      </c>
      <c r="AK452" s="33">
        <v>0.666649771535479</v>
      </c>
      <c r="AL452" s="33">
        <v>0.16893472558806999</v>
      </c>
      <c r="AM452" s="33">
        <v>0.114667516716269</v>
      </c>
      <c r="AN452" s="33">
        <v>3.8345828058667403E-2</v>
      </c>
      <c r="AO452" s="33">
        <v>0</v>
      </c>
      <c r="AP452" s="86">
        <f t="shared" ref="AP452:AP515" si="182">100%-AO452-AN452-AM452-AL452-AK452</f>
        <v>1.1402158101514681E-2</v>
      </c>
    </row>
    <row r="453" spans="1:42" ht="19.95" customHeight="1">
      <c r="A453" s="132" t="s">
        <v>478</v>
      </c>
      <c r="B453" s="20" t="s">
        <v>460</v>
      </c>
      <c r="C453" s="20" t="s">
        <v>21</v>
      </c>
      <c r="D453" s="170">
        <f>('Eng19'!D453+'Eng19'!AD453+'Eng19'!AS453)+('Eng19'!E453+'Eng19'!AE453+'Eng19'!AT453)</f>
        <v>15741.54493170778</v>
      </c>
      <c r="E453" s="170">
        <f>('Eng19'!F453+'Eng19'!AF453+'Eng19'!AU453)+'Eng19'!G453+'Eng19'!AG453+'Eng19'!AV453</f>
        <v>18969.306847635547</v>
      </c>
      <c r="F453" s="170">
        <f>('Eng19'!H453+'Eng19'!AH453+'Eng19'!AW453)+('Eng19'!I453+'Eng19'!AI453+'Eng19'!AX453)</f>
        <v>1189.0957383927566</v>
      </c>
      <c r="G453" s="170">
        <f>('Eng19'!J453+'Eng19'!AJ453+'Eng19'!AY453)+('Eng19'!AZ453+'Eng19'!AK453+'Eng19'!K453)</f>
        <v>1924.1408301672686</v>
      </c>
      <c r="H453" s="170">
        <f>('Eng19'!L453+'Eng19'!AL453+'Eng19'!BA453)+('Eng19'!BB453+'Eng19'!AM453+'Eng19'!M453)</f>
        <v>2248.0343041992651</v>
      </c>
      <c r="I453" s="170">
        <f>('Eng19'!N453+'Eng19'!AN453+'Eng19'!BC453)+('Eng19'!BD453+'Eng19'!AO453+'Eng19'!O453)</f>
        <v>1106.0595026577485</v>
      </c>
      <c r="J453" s="188">
        <f t="shared" si="167"/>
        <v>41178.182154760376</v>
      </c>
      <c r="L453" s="33">
        <f t="shared" si="168"/>
        <v>0.38227877259239307</v>
      </c>
      <c r="M453" s="33">
        <f t="shared" si="169"/>
        <v>0.46066401805555696</v>
      </c>
      <c r="N453" s="33">
        <f t="shared" si="170"/>
        <v>2.887683904849821E-2</v>
      </c>
      <c r="O453" s="33">
        <f t="shared" si="171"/>
        <v>4.6727192155684549E-2</v>
      </c>
      <c r="P453" s="33">
        <f t="shared" si="172"/>
        <v>5.459284957627452E-2</v>
      </c>
      <c r="Q453" s="33">
        <f t="shared" si="173"/>
        <v>2.686032857159245E-2</v>
      </c>
      <c r="S453" s="174">
        <f t="shared" si="161"/>
        <v>-0.23953039642379292</v>
      </c>
      <c r="T453" s="174">
        <f t="shared" si="162"/>
        <v>0.13427469729519698</v>
      </c>
      <c r="U453" s="174">
        <f t="shared" si="163"/>
        <v>-2.7987735166176871E-3</v>
      </c>
      <c r="V453" s="174">
        <f t="shared" si="164"/>
        <v>2.6601294497346651E-2</v>
      </c>
      <c r="W453" s="174">
        <f t="shared" si="165"/>
        <v>5.459284957627452E-2</v>
      </c>
      <c r="X453" s="174">
        <f t="shared" si="166"/>
        <v>2.686032857159245E-2</v>
      </c>
      <c r="Z453" s="33">
        <f t="shared" si="174"/>
        <v>0.46066401805555696</v>
      </c>
      <c r="AA453" s="60" t="str">
        <f t="shared" si="175"/>
        <v>Lab</v>
      </c>
      <c r="AB453" s="33">
        <f t="shared" si="176"/>
        <v>7.8385245463163888E-2</v>
      </c>
      <c r="AC453" s="33">
        <f t="shared" si="177"/>
        <v>0.38227877259239307</v>
      </c>
      <c r="AD453" s="60" t="str">
        <f t="shared" si="178"/>
        <v>Con</v>
      </c>
      <c r="AF453" s="20" t="s">
        <v>1</v>
      </c>
      <c r="AG453" s="151" t="str">
        <f t="shared" si="179"/>
        <v>Lab</v>
      </c>
      <c r="AH453" s="149" t="str">
        <f t="shared" si="180"/>
        <v>Gain from</v>
      </c>
      <c r="AI453" s="149" t="str">
        <f t="shared" si="181"/>
        <v>Con</v>
      </c>
      <c r="AK453" s="33">
        <v>0.62180916901618599</v>
      </c>
      <c r="AL453" s="33">
        <v>0.32638932076035998</v>
      </c>
      <c r="AM453" s="33">
        <v>3.1675612565115897E-2</v>
      </c>
      <c r="AN453" s="33">
        <v>2.0125897658337898E-2</v>
      </c>
      <c r="AO453" s="33">
        <v>0</v>
      </c>
      <c r="AP453" s="86">
        <f t="shared" si="182"/>
        <v>0</v>
      </c>
    </row>
    <row r="454" spans="1:42" ht="19.95" customHeight="1">
      <c r="A454" s="132" t="s">
        <v>479</v>
      </c>
      <c r="B454" s="20" t="s">
        <v>460</v>
      </c>
      <c r="C454" s="20" t="s">
        <v>21</v>
      </c>
      <c r="D454" s="170">
        <f>('Eng19'!D454+'Eng19'!AD454+'Eng19'!AS454)+('Eng19'!E454+'Eng19'!AE454+'Eng19'!AT454)</f>
        <v>16101.621542332554</v>
      </c>
      <c r="E454" s="170">
        <f>('Eng19'!F454+'Eng19'!AF454+'Eng19'!AU454)+'Eng19'!G454+'Eng19'!AG454+'Eng19'!AV454</f>
        <v>19691.250162524972</v>
      </c>
      <c r="F454" s="170">
        <f>('Eng19'!H454+'Eng19'!AH454+'Eng19'!AW454)+('Eng19'!I454+'Eng19'!AI454+'Eng19'!AX454)</f>
        <v>1627.916981621182</v>
      </c>
      <c r="G454" s="170">
        <f>('Eng19'!J454+'Eng19'!AJ454+'Eng19'!AY454)+('Eng19'!AZ454+'Eng19'!AK454+'Eng19'!K454)</f>
        <v>2053.1554193449529</v>
      </c>
      <c r="H454" s="170">
        <f>('Eng19'!L454+'Eng19'!AL454+'Eng19'!BA454)+('Eng19'!BB454+'Eng19'!AM454+'Eng19'!M454)</f>
        <v>2308.4441372722977</v>
      </c>
      <c r="I454" s="170">
        <f>('Eng19'!N454+'Eng19'!AN454+'Eng19'!BC454)+('Eng19'!BD454+'Eng19'!AO454+'Eng19'!O454)</f>
        <v>1676.4613554116345</v>
      </c>
      <c r="J454" s="188">
        <f t="shared" si="167"/>
        <v>43458.849598507601</v>
      </c>
      <c r="L454" s="33">
        <f t="shared" si="168"/>
        <v>0.37050270982979477</v>
      </c>
      <c r="M454" s="33">
        <f t="shared" si="169"/>
        <v>0.45310104488364505</v>
      </c>
      <c r="N454" s="33">
        <f t="shared" si="170"/>
        <v>3.7458814410887803E-2</v>
      </c>
      <c r="O454" s="33">
        <f t="shared" si="171"/>
        <v>4.7243667016336741E-2</v>
      </c>
      <c r="P454" s="33">
        <f t="shared" si="172"/>
        <v>5.3117930147685517E-2</v>
      </c>
      <c r="Q454" s="33">
        <f t="shared" si="173"/>
        <v>3.8575833711649951E-2</v>
      </c>
      <c r="S454" s="174">
        <f t="shared" si="161"/>
        <v>-0.2321516843841272</v>
      </c>
      <c r="T454" s="174">
        <f t="shared" si="162"/>
        <v>0.13064703613909906</v>
      </c>
      <c r="U454" s="174">
        <f t="shared" si="163"/>
        <v>-3.6305475665468004E-3</v>
      </c>
      <c r="V454" s="174">
        <f t="shared" si="164"/>
        <v>2.5882614919631342E-2</v>
      </c>
      <c r="W454" s="174">
        <f t="shared" si="165"/>
        <v>5.3117930147685517E-2</v>
      </c>
      <c r="X454" s="174">
        <f t="shared" si="166"/>
        <v>2.6134650744257901E-2</v>
      </c>
      <c r="Z454" s="33">
        <f t="shared" si="174"/>
        <v>0.45310104488364505</v>
      </c>
      <c r="AA454" s="60" t="str">
        <f t="shared" si="175"/>
        <v>Lab</v>
      </c>
      <c r="AB454" s="33">
        <f t="shared" si="176"/>
        <v>8.259833505385028E-2</v>
      </c>
      <c r="AC454" s="33">
        <f t="shared" si="177"/>
        <v>0.37050270982979477</v>
      </c>
      <c r="AD454" s="60" t="str">
        <f t="shared" si="178"/>
        <v>Con</v>
      </c>
      <c r="AF454" s="20" t="s">
        <v>1</v>
      </c>
      <c r="AG454" s="151" t="str">
        <f t="shared" si="179"/>
        <v>Lab</v>
      </c>
      <c r="AH454" s="149" t="str">
        <f t="shared" si="180"/>
        <v>Gain from</v>
      </c>
      <c r="AI454" s="149" t="str">
        <f t="shared" si="181"/>
        <v>Con</v>
      </c>
      <c r="AK454" s="33">
        <v>0.60265439421392197</v>
      </c>
      <c r="AL454" s="33">
        <v>0.32245400874454599</v>
      </c>
      <c r="AM454" s="33">
        <v>4.1089361977434603E-2</v>
      </c>
      <c r="AN454" s="33">
        <v>2.1361052096705399E-2</v>
      </c>
      <c r="AO454" s="33">
        <v>0</v>
      </c>
      <c r="AP454" s="86">
        <f t="shared" si="182"/>
        <v>1.244118296739205E-2</v>
      </c>
    </row>
    <row r="455" spans="1:42" ht="19.95" customHeight="1">
      <c r="A455" s="132" t="s">
        <v>480</v>
      </c>
      <c r="B455" s="20" t="s">
        <v>460</v>
      </c>
      <c r="C455" s="20" t="s">
        <v>21</v>
      </c>
      <c r="D455" s="170">
        <f>('Eng19'!D455+'Eng19'!AD455+'Eng19'!AS455)+('Eng19'!E455+'Eng19'!AE455+'Eng19'!AT455)</f>
        <v>18469.127400319067</v>
      </c>
      <c r="E455" s="170">
        <f>('Eng19'!F455+'Eng19'!AF455+'Eng19'!AU455)+'Eng19'!G455+'Eng19'!AG455+'Eng19'!AV455</f>
        <v>17207.003948787573</v>
      </c>
      <c r="F455" s="170">
        <f>('Eng19'!H455+'Eng19'!AH455+'Eng19'!AW455)+('Eng19'!I455+'Eng19'!AI455+'Eng19'!AX455)</f>
        <v>5603.5765139989298</v>
      </c>
      <c r="G455" s="170">
        <f>('Eng19'!J455+'Eng19'!AJ455+'Eng19'!AY455)+('Eng19'!AZ455+'Eng19'!AK455+'Eng19'!K455)</f>
        <v>3710.8886467110315</v>
      </c>
      <c r="H455" s="170">
        <f>('Eng19'!L455+'Eng19'!AL455+'Eng19'!BA455)+('Eng19'!BB455+'Eng19'!AM455+'Eng19'!M455)</f>
        <v>2729.4479160916812</v>
      </c>
      <c r="I455" s="170">
        <f>('Eng19'!N455+'Eng19'!AN455+'Eng19'!BC455)+('Eng19'!BD455+'Eng19'!AO455+'Eng19'!O455)</f>
        <v>1342.9207014160384</v>
      </c>
      <c r="J455" s="188">
        <f t="shared" si="167"/>
        <v>49062.965127324322</v>
      </c>
      <c r="L455" s="33">
        <f t="shared" si="168"/>
        <v>0.37643724451609173</v>
      </c>
      <c r="M455" s="33">
        <f t="shared" si="169"/>
        <v>0.35071267918955407</v>
      </c>
      <c r="N455" s="33">
        <f t="shared" si="170"/>
        <v>0.11421194172543327</v>
      </c>
      <c r="O455" s="33">
        <f t="shared" si="171"/>
        <v>7.5635229894500403E-2</v>
      </c>
      <c r="P455" s="33">
        <f t="shared" si="172"/>
        <v>5.5631532032530732E-2</v>
      </c>
      <c r="Q455" s="33">
        <f t="shared" si="173"/>
        <v>2.7371372641889803E-2</v>
      </c>
      <c r="S455" s="174">
        <f t="shared" si="161"/>
        <v>-0.23587017870794025</v>
      </c>
      <c r="T455" s="174">
        <f t="shared" si="162"/>
        <v>0.13682940498094906</v>
      </c>
      <c r="U455" s="174">
        <f t="shared" si="163"/>
        <v>-1.1069541137995728E-2</v>
      </c>
      <c r="V455" s="174">
        <f t="shared" si="164"/>
        <v>2.7107410190565701E-2</v>
      </c>
      <c r="W455" s="174">
        <f t="shared" si="165"/>
        <v>5.5631532032530732E-2</v>
      </c>
      <c r="X455" s="174">
        <f t="shared" si="166"/>
        <v>2.7371372641889803E-2</v>
      </c>
      <c r="Z455" s="33">
        <f t="shared" si="174"/>
        <v>0.37643724451609173</v>
      </c>
      <c r="AA455" s="60" t="str">
        <f t="shared" si="175"/>
        <v>Con</v>
      </c>
      <c r="AB455" s="33">
        <f t="shared" si="176"/>
        <v>2.5724565326537663E-2</v>
      </c>
      <c r="AC455" s="33">
        <f t="shared" si="177"/>
        <v>0.35071267918955407</v>
      </c>
      <c r="AD455" s="60" t="str">
        <f t="shared" si="178"/>
        <v>Lab</v>
      </c>
      <c r="AF455" s="20" t="s">
        <v>1</v>
      </c>
      <c r="AG455" s="151" t="str">
        <f t="shared" si="179"/>
        <v>Con</v>
      </c>
      <c r="AH455" s="149" t="str">
        <f t="shared" si="180"/>
        <v>Hold</v>
      </c>
      <c r="AI455" s="149" t="str">
        <f t="shared" si="181"/>
        <v/>
      </c>
      <c r="AK455" s="33">
        <v>0.61230742322403198</v>
      </c>
      <c r="AL455" s="33">
        <v>0.21388327420860501</v>
      </c>
      <c r="AM455" s="33">
        <v>0.12528148286342899</v>
      </c>
      <c r="AN455" s="33">
        <v>4.8527819703934702E-2</v>
      </c>
      <c r="AO455" s="33">
        <v>0</v>
      </c>
      <c r="AP455" s="86">
        <f t="shared" si="182"/>
        <v>0</v>
      </c>
    </row>
    <row r="456" spans="1:42" ht="19.95" customHeight="1">
      <c r="A456" s="132" t="s">
        <v>481</v>
      </c>
      <c r="B456" s="20" t="s">
        <v>460</v>
      </c>
      <c r="C456" s="20" t="s">
        <v>21</v>
      </c>
      <c r="D456" s="170">
        <f>('Eng19'!D456+'Eng19'!AD456+'Eng19'!AS456)+('Eng19'!E456+'Eng19'!AE456+'Eng19'!AT456)</f>
        <v>20015.791300400797</v>
      </c>
      <c r="E456" s="170">
        <f>('Eng19'!F456+'Eng19'!AF456+'Eng19'!AU456)+'Eng19'!G456+'Eng19'!AG456+'Eng19'!AV456</f>
        <v>17723.879604036454</v>
      </c>
      <c r="F456" s="170">
        <f>('Eng19'!H456+'Eng19'!AH456+'Eng19'!AW456)+('Eng19'!I456+'Eng19'!AI456+'Eng19'!AX456)</f>
        <v>9919.946951210286</v>
      </c>
      <c r="G456" s="170">
        <f>('Eng19'!J456+'Eng19'!AJ456+'Eng19'!AY456)+('Eng19'!AZ456+'Eng19'!AK456+'Eng19'!K456)</f>
        <v>3963.8548328459501</v>
      </c>
      <c r="H456" s="170">
        <f>('Eng19'!L456+'Eng19'!AL456+'Eng19'!BA456)+('Eng19'!BB456+'Eng19'!AM456+'Eng19'!M456)</f>
        <v>3082.987205433195</v>
      </c>
      <c r="I456" s="170">
        <f>('Eng19'!N456+'Eng19'!AN456+'Eng19'!BC456)+('Eng19'!BD456+'Eng19'!AO456+'Eng19'!O456)</f>
        <v>1975.1097833379486</v>
      </c>
      <c r="J456" s="188">
        <f t="shared" si="167"/>
        <v>56681.569677264633</v>
      </c>
      <c r="L456" s="33">
        <f t="shared" si="168"/>
        <v>0.35312697609412302</v>
      </c>
      <c r="M456" s="33">
        <f t="shared" si="169"/>
        <v>0.31269210970961558</v>
      </c>
      <c r="N456" s="33">
        <f t="shared" si="170"/>
        <v>0.17501186025180324</v>
      </c>
      <c r="O456" s="33">
        <f t="shared" si="171"/>
        <v>6.9931987688687441E-2</v>
      </c>
      <c r="P456" s="33">
        <f t="shared" si="172"/>
        <v>5.4391351950681815E-2</v>
      </c>
      <c r="Q456" s="33">
        <f t="shared" si="173"/>
        <v>3.4845714305088815E-2</v>
      </c>
      <c r="S456" s="174">
        <f t="shared" si="161"/>
        <v>-0.22124028025224995</v>
      </c>
      <c r="T456" s="174">
        <f t="shared" si="162"/>
        <v>0.13203484682902858</v>
      </c>
      <c r="U456" s="174">
        <f t="shared" si="163"/>
        <v>-1.7039957874128764E-2</v>
      </c>
      <c r="V456" s="174">
        <f t="shared" si="164"/>
        <v>2.6133242086345938E-2</v>
      </c>
      <c r="W456" s="174">
        <f t="shared" si="165"/>
        <v>5.3668321731158486E-2</v>
      </c>
      <c r="X456" s="174">
        <f t="shared" si="166"/>
        <v>2.6443827479845694E-2</v>
      </c>
      <c r="Z456" s="33">
        <f t="shared" si="174"/>
        <v>0.35312697609412302</v>
      </c>
      <c r="AA456" s="60" t="str">
        <f t="shared" si="175"/>
        <v>Con</v>
      </c>
      <c r="AB456" s="33">
        <f t="shared" si="176"/>
        <v>4.043486638450744E-2</v>
      </c>
      <c r="AC456" s="33">
        <f t="shared" si="177"/>
        <v>0.31269210970961558</v>
      </c>
      <c r="AD456" s="60" t="str">
        <f t="shared" si="178"/>
        <v>Lab</v>
      </c>
      <c r="AF456" s="20" t="s">
        <v>1</v>
      </c>
      <c r="AG456" s="151" t="str">
        <f t="shared" si="179"/>
        <v>Con</v>
      </c>
      <c r="AH456" s="149" t="str">
        <f t="shared" si="180"/>
        <v>Hold</v>
      </c>
      <c r="AI456" s="149" t="str">
        <f t="shared" si="181"/>
        <v/>
      </c>
      <c r="AK456" s="33">
        <v>0.57436725634637298</v>
      </c>
      <c r="AL456" s="33">
        <v>0.18065726288058701</v>
      </c>
      <c r="AM456" s="33">
        <v>0.192051818125932</v>
      </c>
      <c r="AN456" s="33">
        <v>4.3798745602341503E-2</v>
      </c>
      <c r="AO456" s="33">
        <v>7.2303021952332903E-4</v>
      </c>
      <c r="AP456" s="86">
        <f t="shared" si="182"/>
        <v>8.4018868252431211E-3</v>
      </c>
    </row>
    <row r="457" spans="1:42" ht="19.95" customHeight="1">
      <c r="A457" s="132" t="s">
        <v>482</v>
      </c>
      <c r="B457" s="20" t="s">
        <v>460</v>
      </c>
      <c r="C457" s="20" t="s">
        <v>21</v>
      </c>
      <c r="D457" s="170">
        <f>('Eng19'!D457+'Eng19'!AD457+'Eng19'!AS457)+('Eng19'!E457+'Eng19'!AE457+'Eng19'!AT457)</f>
        <v>22823.773390110247</v>
      </c>
      <c r="E457" s="170">
        <f>('Eng19'!F457+'Eng19'!AF457+'Eng19'!AU457)+'Eng19'!G457+'Eng19'!AG457+'Eng19'!AV457</f>
        <v>15804.204660760968</v>
      </c>
      <c r="F457" s="170">
        <f>('Eng19'!H457+'Eng19'!AH457+'Eng19'!AW457)+('Eng19'!I457+'Eng19'!AI457+'Eng19'!AX457)</f>
        <v>3396.5807656017455</v>
      </c>
      <c r="G457" s="170">
        <f>('Eng19'!J457+'Eng19'!AJ457+'Eng19'!AY457)+('Eng19'!AZ457+'Eng19'!AK457+'Eng19'!K457)</f>
        <v>3340.0927080170486</v>
      </c>
      <c r="H457" s="170">
        <f>('Eng19'!L457+'Eng19'!AL457+'Eng19'!BA457)+('Eng19'!BB457+'Eng19'!AM457+'Eng19'!M457)</f>
        <v>3295.9589493748649</v>
      </c>
      <c r="I457" s="170">
        <f>('Eng19'!N457+'Eng19'!AN457+'Eng19'!BC457)+('Eng19'!BD457+'Eng19'!AO457+'Eng19'!O457)</f>
        <v>1621.6508393649403</v>
      </c>
      <c r="J457" s="188">
        <f t="shared" si="167"/>
        <v>50282.261313229814</v>
      </c>
      <c r="L457" s="33">
        <f t="shared" si="168"/>
        <v>0.45391302606561695</v>
      </c>
      <c r="M457" s="33">
        <f t="shared" si="169"/>
        <v>0.31430974359545577</v>
      </c>
      <c r="N457" s="33">
        <f t="shared" si="170"/>
        <v>6.7550278704511399E-2</v>
      </c>
      <c r="O457" s="33">
        <f t="shared" si="171"/>
        <v>6.6426859508369671E-2</v>
      </c>
      <c r="P457" s="33">
        <f t="shared" si="172"/>
        <v>6.5549139264897416E-2</v>
      </c>
      <c r="Q457" s="33">
        <f t="shared" si="173"/>
        <v>3.2250952861148791E-2</v>
      </c>
      <c r="S457" s="174">
        <f t="shared" si="161"/>
        <v>-0.28441539230155105</v>
      </c>
      <c r="T457" s="174">
        <f t="shared" si="162"/>
        <v>0.16122241101295978</v>
      </c>
      <c r="U457" s="174">
        <f t="shared" si="163"/>
        <v>-6.5470438354009036E-3</v>
      </c>
      <c r="V457" s="174">
        <f t="shared" si="164"/>
        <v>3.1939932997945571E-2</v>
      </c>
      <c r="W457" s="174">
        <f t="shared" si="165"/>
        <v>6.5549139264897416E-2</v>
      </c>
      <c r="X457" s="174">
        <f t="shared" si="166"/>
        <v>3.2250952861148791E-2</v>
      </c>
      <c r="Z457" s="33">
        <f t="shared" si="174"/>
        <v>0.45391302606561695</v>
      </c>
      <c r="AA457" s="60" t="str">
        <f t="shared" si="175"/>
        <v>Con</v>
      </c>
      <c r="AB457" s="33">
        <f t="shared" si="176"/>
        <v>0.13960328247016118</v>
      </c>
      <c r="AC457" s="33">
        <f t="shared" si="177"/>
        <v>0.31430974359545577</v>
      </c>
      <c r="AD457" s="60" t="str">
        <f t="shared" si="178"/>
        <v>Lab</v>
      </c>
      <c r="AF457" s="20" t="s">
        <v>1</v>
      </c>
      <c r="AG457" s="151" t="str">
        <f t="shared" si="179"/>
        <v>Con</v>
      </c>
      <c r="AH457" s="149" t="str">
        <f t="shared" si="180"/>
        <v>Hold</v>
      </c>
      <c r="AI457" s="149" t="str">
        <f t="shared" si="181"/>
        <v/>
      </c>
      <c r="AK457" s="33">
        <v>0.738328418367168</v>
      </c>
      <c r="AL457" s="33">
        <v>0.15308733258249599</v>
      </c>
      <c r="AM457" s="33">
        <v>7.4097322539912303E-2</v>
      </c>
      <c r="AN457" s="33">
        <v>3.44869265104241E-2</v>
      </c>
      <c r="AO457" s="33">
        <v>0</v>
      </c>
      <c r="AP457" s="86">
        <f t="shared" si="182"/>
        <v>0</v>
      </c>
    </row>
    <row r="458" spans="1:42" ht="19.95" customHeight="1">
      <c r="A458" s="132" t="s">
        <v>483</v>
      </c>
      <c r="B458" s="20" t="s">
        <v>460</v>
      </c>
      <c r="C458" s="20" t="s">
        <v>21</v>
      </c>
      <c r="D458" s="170">
        <f>('Eng19'!D458+'Eng19'!AD458+'Eng19'!AS458)+('Eng19'!E458+'Eng19'!AE458+'Eng19'!AT458)</f>
        <v>20765.878923864027</v>
      </c>
      <c r="E458" s="170">
        <f>('Eng19'!F458+'Eng19'!AF458+'Eng19'!AU458)+'Eng19'!G458+'Eng19'!AG458+'Eng19'!AV458</f>
        <v>18377.224423465901</v>
      </c>
      <c r="F458" s="170">
        <f>('Eng19'!H458+'Eng19'!AH458+'Eng19'!AW458)+('Eng19'!I458+'Eng19'!AI458+'Eng19'!AX458)</f>
        <v>4937.8256350964293</v>
      </c>
      <c r="G458" s="170">
        <f>('Eng19'!J458+'Eng19'!AJ458+'Eng19'!AY458)+('Eng19'!AZ458+'Eng19'!AK458+'Eng19'!K458)</f>
        <v>3187.0528060397319</v>
      </c>
      <c r="H458" s="170">
        <f>('Eng19'!L458+'Eng19'!AL458+'Eng19'!BA458)+('Eng19'!BB458+'Eng19'!AM458+'Eng19'!M458)</f>
        <v>3039.1200150369068</v>
      </c>
      <c r="I458" s="170">
        <f>('Eng19'!N458+'Eng19'!AN458+'Eng19'!BC458)+('Eng19'!BD458+'Eng19'!AO458+'Eng19'!O458)</f>
        <v>2052.6941673504089</v>
      </c>
      <c r="J458" s="188">
        <f t="shared" si="167"/>
        <v>52359.795970853411</v>
      </c>
      <c r="L458" s="33">
        <f t="shared" si="168"/>
        <v>0.39659969140108103</v>
      </c>
      <c r="M458" s="33">
        <f t="shared" si="169"/>
        <v>0.35097967978514971</v>
      </c>
      <c r="N458" s="33">
        <f t="shared" si="170"/>
        <v>9.4305669904541228E-2</v>
      </c>
      <c r="O458" s="33">
        <f t="shared" si="171"/>
        <v>6.0868319804260426E-2</v>
      </c>
      <c r="P458" s="33">
        <f t="shared" si="172"/>
        <v>5.8043007209742807E-2</v>
      </c>
      <c r="Q458" s="33">
        <f t="shared" si="173"/>
        <v>3.9203631895224744E-2</v>
      </c>
      <c r="S458" s="174">
        <f t="shared" si="161"/>
        <v>-0.24850367876467699</v>
      </c>
      <c r="T458" s="174">
        <f t="shared" si="162"/>
        <v>0.14276058648124171</v>
      </c>
      <c r="U458" s="174">
        <f t="shared" si="163"/>
        <v>-9.1402044023047718E-3</v>
      </c>
      <c r="V458" s="174">
        <f t="shared" si="164"/>
        <v>2.8282442486186027E-2</v>
      </c>
      <c r="W458" s="174">
        <f t="shared" si="165"/>
        <v>5.8043007209742807E-2</v>
      </c>
      <c r="X458" s="174">
        <f t="shared" si="166"/>
        <v>2.8557846989811175E-2</v>
      </c>
      <c r="Z458" s="33">
        <f t="shared" si="174"/>
        <v>0.39659969140108103</v>
      </c>
      <c r="AA458" s="60" t="str">
        <f t="shared" si="175"/>
        <v>Con</v>
      </c>
      <c r="AB458" s="33">
        <f t="shared" si="176"/>
        <v>4.5620011615931322E-2</v>
      </c>
      <c r="AC458" s="33">
        <f t="shared" si="177"/>
        <v>0.35097967978514971</v>
      </c>
      <c r="AD458" s="60" t="str">
        <f t="shared" si="178"/>
        <v>Lab</v>
      </c>
      <c r="AF458" s="20" t="s">
        <v>1</v>
      </c>
      <c r="AG458" s="151" t="str">
        <f t="shared" si="179"/>
        <v>Con</v>
      </c>
      <c r="AH458" s="149" t="str">
        <f t="shared" si="180"/>
        <v>Hold</v>
      </c>
      <c r="AI458" s="149" t="str">
        <f t="shared" si="181"/>
        <v/>
      </c>
      <c r="AK458" s="33">
        <v>0.64510337016575803</v>
      </c>
      <c r="AL458" s="33">
        <v>0.208219093303908</v>
      </c>
      <c r="AM458" s="33">
        <v>0.103445874306846</v>
      </c>
      <c r="AN458" s="33">
        <v>3.2585877318074399E-2</v>
      </c>
      <c r="AO458" s="33">
        <v>0</v>
      </c>
      <c r="AP458" s="86">
        <f t="shared" si="182"/>
        <v>1.0645784905413569E-2</v>
      </c>
    </row>
    <row r="459" spans="1:42" ht="19.95" customHeight="1">
      <c r="A459" s="132" t="s">
        <v>484</v>
      </c>
      <c r="B459" s="20" t="s">
        <v>460</v>
      </c>
      <c r="C459" s="20" t="s">
        <v>21</v>
      </c>
      <c r="D459" s="170">
        <f>('Eng19'!D459+'Eng19'!AD459+'Eng19'!AS459)+('Eng19'!E459+'Eng19'!AE459+'Eng19'!AT459)</f>
        <v>18640.567998111212</v>
      </c>
      <c r="E459" s="170">
        <f>('Eng19'!F459+'Eng19'!AF459+'Eng19'!AU459)+'Eng19'!G459+'Eng19'!AG459+'Eng19'!AV459</f>
        <v>16756.271563298949</v>
      </c>
      <c r="F459" s="170">
        <f>('Eng19'!H459+'Eng19'!AH459+'Eng19'!AW459)+('Eng19'!I459+'Eng19'!AI459+'Eng19'!AX459)</f>
        <v>5710.3838893798065</v>
      </c>
      <c r="G459" s="170">
        <f>('Eng19'!J459+'Eng19'!AJ459+'Eng19'!AY459)+('Eng19'!AZ459+'Eng19'!AK459+'Eng19'!K459)</f>
        <v>3554.8925092806167</v>
      </c>
      <c r="H459" s="170">
        <f>('Eng19'!L459+'Eng19'!AL459+'Eng19'!BA459)+('Eng19'!BB459+'Eng19'!AM459+'Eng19'!M459)</f>
        <v>2755.9805199528678</v>
      </c>
      <c r="I459" s="170">
        <f>('Eng19'!N459+'Eng19'!AN459+'Eng19'!BC459)+('Eng19'!BD459+'Eng19'!AO459+'Eng19'!O459)</f>
        <v>1355.9750567593267</v>
      </c>
      <c r="J459" s="188">
        <f t="shared" si="167"/>
        <v>48774.071536782787</v>
      </c>
      <c r="L459" s="33">
        <f t="shared" si="168"/>
        <v>0.38218191368447674</v>
      </c>
      <c r="M459" s="33">
        <f t="shared" si="169"/>
        <v>0.34354875521643236</v>
      </c>
      <c r="N459" s="33">
        <f t="shared" si="170"/>
        <v>0.11707826944636643</v>
      </c>
      <c r="O459" s="33">
        <f t="shared" si="171"/>
        <v>7.2884883243747811E-2</v>
      </c>
      <c r="P459" s="33">
        <f t="shared" si="172"/>
        <v>5.6505032963558417E-2</v>
      </c>
      <c r="Q459" s="33">
        <f t="shared" si="173"/>
        <v>2.7801145445418125E-2</v>
      </c>
      <c r="S459" s="174">
        <f t="shared" si="161"/>
        <v>-0.23946970602120221</v>
      </c>
      <c r="T459" s="174">
        <f t="shared" si="162"/>
        <v>0.13897783786201637</v>
      </c>
      <c r="U459" s="174">
        <f t="shared" si="163"/>
        <v>-1.1347348625921572E-2</v>
      </c>
      <c r="V459" s="174">
        <f t="shared" si="164"/>
        <v>2.7533038376130609E-2</v>
      </c>
      <c r="W459" s="174">
        <f t="shared" si="165"/>
        <v>5.6505032963558417E-2</v>
      </c>
      <c r="X459" s="174">
        <f t="shared" si="166"/>
        <v>2.7801145445418125E-2</v>
      </c>
      <c r="Z459" s="33">
        <f t="shared" si="174"/>
        <v>0.38218191368447674</v>
      </c>
      <c r="AA459" s="60" t="str">
        <f t="shared" si="175"/>
        <v>Con</v>
      </c>
      <c r="AB459" s="33">
        <f t="shared" si="176"/>
        <v>3.8633158468044382E-2</v>
      </c>
      <c r="AC459" s="33">
        <f t="shared" si="177"/>
        <v>0.34354875521643236</v>
      </c>
      <c r="AD459" s="60" t="str">
        <f t="shared" si="178"/>
        <v>Lab</v>
      </c>
      <c r="AF459" s="20" t="s">
        <v>1</v>
      </c>
      <c r="AG459" s="151" t="str">
        <f t="shared" si="179"/>
        <v>Con</v>
      </c>
      <c r="AH459" s="149" t="str">
        <f t="shared" si="180"/>
        <v>Hold</v>
      </c>
      <c r="AI459" s="149" t="str">
        <f t="shared" si="181"/>
        <v/>
      </c>
      <c r="AK459" s="33">
        <v>0.62165161970567895</v>
      </c>
      <c r="AL459" s="33">
        <v>0.20457091735441599</v>
      </c>
      <c r="AM459" s="33">
        <v>0.128425618072288</v>
      </c>
      <c r="AN459" s="33">
        <v>4.5351844867617203E-2</v>
      </c>
      <c r="AO459" s="33">
        <v>0</v>
      </c>
      <c r="AP459" s="86">
        <f t="shared" si="182"/>
        <v>0</v>
      </c>
    </row>
    <row r="460" spans="1:42" ht="19.95" customHeight="1">
      <c r="A460" s="132" t="s">
        <v>485</v>
      </c>
      <c r="B460" s="20" t="s">
        <v>460</v>
      </c>
      <c r="C460" s="20" t="s">
        <v>21</v>
      </c>
      <c r="D460" s="170">
        <f>('Eng19'!D460+'Eng19'!AD460+'Eng19'!AS460)+('Eng19'!E460+'Eng19'!AE460+'Eng19'!AT460)</f>
        <v>15744.256694173688</v>
      </c>
      <c r="E460" s="170">
        <f>('Eng19'!F460+'Eng19'!AF460+'Eng19'!AU460)+'Eng19'!G460+'Eng19'!AG460+'Eng19'!AV460</f>
        <v>22453.301489753496</v>
      </c>
      <c r="F460" s="170">
        <f>('Eng19'!H460+'Eng19'!AH460+'Eng19'!AW460)+('Eng19'!I460+'Eng19'!AI460+'Eng19'!AX460)</f>
        <v>2327.6059123674854</v>
      </c>
      <c r="G460" s="170">
        <f>('Eng19'!J460+'Eng19'!AJ460+'Eng19'!AY460)+('Eng19'!AZ460+'Eng19'!AK460+'Eng19'!K460)</f>
        <v>2149.1647898256901</v>
      </c>
      <c r="H460" s="170">
        <f>('Eng19'!L460+'Eng19'!AL460+'Eng19'!BA460)+('Eng19'!BB460+'Eng19'!AM460+'Eng19'!M460)</f>
        <v>4194.2761776806028</v>
      </c>
      <c r="I460" s="170">
        <f>('Eng19'!N460+'Eng19'!AN460+'Eng19'!BC460)+('Eng19'!BD460+'Eng19'!AO460+'Eng19'!O460)</f>
        <v>1229.1284033671577</v>
      </c>
      <c r="J460" s="188">
        <f t="shared" si="167"/>
        <v>48097.733467168116</v>
      </c>
      <c r="L460" s="33">
        <f t="shared" si="168"/>
        <v>0.32733884861582591</v>
      </c>
      <c r="M460" s="33">
        <f t="shared" si="169"/>
        <v>0.46682660223647116</v>
      </c>
      <c r="N460" s="33">
        <f t="shared" si="170"/>
        <v>4.8393255660504814E-2</v>
      </c>
      <c r="O460" s="33">
        <f t="shared" si="171"/>
        <v>4.468328619461303E-2</v>
      </c>
      <c r="P460" s="33">
        <f t="shared" si="172"/>
        <v>8.7203198058046702E-2</v>
      </c>
      <c r="Q460" s="33">
        <f t="shared" si="173"/>
        <v>2.555480923453847E-2</v>
      </c>
      <c r="S460" s="174">
        <f t="shared" si="161"/>
        <v>-0.20279043103669708</v>
      </c>
      <c r="T460" s="174">
        <f t="shared" si="162"/>
        <v>0.11425214939902417</v>
      </c>
      <c r="U460" s="174">
        <f t="shared" si="163"/>
        <v>-5.9030854458172882E-3</v>
      </c>
      <c r="V460" s="174">
        <f t="shared" si="164"/>
        <v>2.2535339512046729E-2</v>
      </c>
      <c r="W460" s="174">
        <f t="shared" si="165"/>
        <v>4.6351218336905101E-2</v>
      </c>
      <c r="X460" s="174">
        <f t="shared" si="166"/>
        <v>2.555480923453847E-2</v>
      </c>
      <c r="Z460" s="33">
        <f t="shared" si="174"/>
        <v>0.46682660223647116</v>
      </c>
      <c r="AA460" s="60" t="str">
        <f t="shared" si="175"/>
        <v>Lab</v>
      </c>
      <c r="AB460" s="33">
        <f t="shared" si="176"/>
        <v>0.13948775362064525</v>
      </c>
      <c r="AC460" s="33">
        <f t="shared" si="177"/>
        <v>0.32733884861582591</v>
      </c>
      <c r="AD460" s="60" t="str">
        <f t="shared" si="178"/>
        <v>Con</v>
      </c>
      <c r="AF460" s="20" t="s">
        <v>1</v>
      </c>
      <c r="AG460" s="151" t="str">
        <f t="shared" si="179"/>
        <v>Lab</v>
      </c>
      <c r="AH460" s="149" t="str">
        <f t="shared" si="180"/>
        <v>Gain from</v>
      </c>
      <c r="AI460" s="149" t="str">
        <f t="shared" si="181"/>
        <v>Con</v>
      </c>
      <c r="AK460" s="33">
        <v>0.53012927965252299</v>
      </c>
      <c r="AL460" s="33">
        <v>0.35257445283744698</v>
      </c>
      <c r="AM460" s="33">
        <v>5.4296341106322102E-2</v>
      </c>
      <c r="AN460" s="33">
        <v>2.21479466825663E-2</v>
      </c>
      <c r="AO460" s="33">
        <v>4.0851979721141601E-2</v>
      </c>
      <c r="AP460" s="86">
        <f t="shared" si="182"/>
        <v>0</v>
      </c>
    </row>
    <row r="461" spans="1:42" ht="19.95" customHeight="1">
      <c r="A461" s="132" t="s">
        <v>486</v>
      </c>
      <c r="B461" s="20" t="s">
        <v>460</v>
      </c>
      <c r="C461" s="20" t="s">
        <v>21</v>
      </c>
      <c r="D461" s="170">
        <f>('Eng19'!D461+'Eng19'!AD461+'Eng19'!AS461)+('Eng19'!E461+'Eng19'!AE461+'Eng19'!AT461)</f>
        <v>19984.426936842181</v>
      </c>
      <c r="E461" s="170">
        <f>('Eng19'!F461+'Eng19'!AF461+'Eng19'!AU461)+'Eng19'!G461+'Eng19'!AG461+'Eng19'!AV461</f>
        <v>14311.850950317363</v>
      </c>
      <c r="F461" s="170">
        <f>('Eng19'!H461+'Eng19'!AH461+'Eng19'!AW461)+('Eng19'!I461+'Eng19'!AI461+'Eng19'!AX461)</f>
        <v>6688.101195169832</v>
      </c>
      <c r="G461" s="170">
        <f>('Eng19'!J461+'Eng19'!AJ461+'Eng19'!AY461)+('Eng19'!AZ461+'Eng19'!AK461+'Eng19'!K461)</f>
        <v>6204.8158221011554</v>
      </c>
      <c r="H461" s="170">
        <f>('Eng19'!L461+'Eng19'!AL461+'Eng19'!BA461)+('Eng19'!BB461+'Eng19'!AM461+'Eng19'!M461)</f>
        <v>2967.0273644316512</v>
      </c>
      <c r="I461" s="170">
        <f>('Eng19'!N461+'Eng19'!AN461+'Eng19'!BC461)+('Eng19'!BD461+'Eng19'!AO461+'Eng19'!O461)</f>
        <v>1459.8126038135015</v>
      </c>
      <c r="J461" s="188">
        <f t="shared" si="167"/>
        <v>51616.034872675686</v>
      </c>
      <c r="L461" s="33">
        <f t="shared" si="168"/>
        <v>0.38717477981675547</v>
      </c>
      <c r="M461" s="33">
        <f t="shared" si="169"/>
        <v>0.2772752883018087</v>
      </c>
      <c r="N461" s="33">
        <f t="shared" si="170"/>
        <v>0.12957409866270753</v>
      </c>
      <c r="O461" s="33">
        <f t="shared" si="171"/>
        <v>0.12021101267090624</v>
      </c>
      <c r="P461" s="33">
        <f t="shared" si="172"/>
        <v>5.7482667387190677E-2</v>
      </c>
      <c r="Q461" s="33">
        <f t="shared" si="173"/>
        <v>2.8282153160631329E-2</v>
      </c>
      <c r="S461" s="174">
        <f t="shared" ref="S461:S524" si="183">L461-AK461</f>
        <v>-0.24259816433408649</v>
      </c>
      <c r="T461" s="174">
        <f t="shared" ref="T461:T524" si="184">M461-AL461</f>
        <v>0.14138239390401569</v>
      </c>
      <c r="U461" s="174">
        <f t="shared" ref="U461:U524" si="185">N461-AM461</f>
        <v>-1.2558457494871472E-2</v>
      </c>
      <c r="V461" s="174">
        <f t="shared" ref="V461:V524" si="186">O461-AN461</f>
        <v>2.8009407377119641E-2</v>
      </c>
      <c r="W461" s="174">
        <f t="shared" ref="W461:W524" si="187">P461-AO461</f>
        <v>5.7482667387190677E-2</v>
      </c>
      <c r="X461" s="174">
        <f t="shared" ref="X461:X524" si="188">Q461-AP461</f>
        <v>2.8282153160631329E-2</v>
      </c>
      <c r="Z461" s="33">
        <f t="shared" si="174"/>
        <v>0.38717477981675547</v>
      </c>
      <c r="AA461" s="60" t="str">
        <f t="shared" si="175"/>
        <v>Con</v>
      </c>
      <c r="AB461" s="33">
        <f t="shared" si="176"/>
        <v>0.10989949151494677</v>
      </c>
      <c r="AC461" s="33">
        <f t="shared" si="177"/>
        <v>0.2772752883018087</v>
      </c>
      <c r="AD461" s="60" t="str">
        <f t="shared" si="178"/>
        <v>Lab</v>
      </c>
      <c r="AF461" s="20" t="s">
        <v>1</v>
      </c>
      <c r="AG461" s="151" t="str">
        <f t="shared" si="179"/>
        <v>Con</v>
      </c>
      <c r="AH461" s="149" t="str">
        <f t="shared" si="180"/>
        <v>Hold</v>
      </c>
      <c r="AI461" s="149" t="str">
        <f t="shared" si="181"/>
        <v/>
      </c>
      <c r="AK461" s="33">
        <v>0.62977294415084195</v>
      </c>
      <c r="AL461" s="33">
        <v>0.13589289439779301</v>
      </c>
      <c r="AM461" s="33">
        <v>0.142132556157579</v>
      </c>
      <c r="AN461" s="33">
        <v>9.2201605293786598E-2</v>
      </c>
      <c r="AO461" s="33">
        <v>0</v>
      </c>
      <c r="AP461" s="86">
        <f t="shared" si="182"/>
        <v>0</v>
      </c>
    </row>
    <row r="462" spans="1:42" ht="19.95" customHeight="1">
      <c r="A462" s="132" t="s">
        <v>487</v>
      </c>
      <c r="B462" s="20" t="s">
        <v>460</v>
      </c>
      <c r="C462" s="20" t="s">
        <v>21</v>
      </c>
      <c r="D462" s="170">
        <f>('Eng19'!D462+'Eng19'!AD462+'Eng19'!AS462)+('Eng19'!E462+'Eng19'!AE462+'Eng19'!AT462)</f>
        <v>19319.709672594756</v>
      </c>
      <c r="E462" s="170">
        <f>('Eng19'!F462+'Eng19'!AF462+'Eng19'!AU462)+'Eng19'!G462+'Eng19'!AG462+'Eng19'!AV462</f>
        <v>18728.645325698075</v>
      </c>
      <c r="F462" s="170">
        <f>('Eng19'!H462+'Eng19'!AH462+'Eng19'!AW462)+('Eng19'!I462+'Eng19'!AI462+'Eng19'!AX462)</f>
        <v>4706.4904015177817</v>
      </c>
      <c r="G462" s="170">
        <f>('Eng19'!J462+'Eng19'!AJ462+'Eng19'!AY462)+('Eng19'!AZ462+'Eng19'!AK462+'Eng19'!K462)</f>
        <v>2994.8308415894339</v>
      </c>
      <c r="H462" s="170">
        <f>('Eng19'!L462+'Eng19'!AL462+'Eng19'!BA462)+('Eng19'!BB462+'Eng19'!AM462+'Eng19'!M462)</f>
        <v>2829.928148457454</v>
      </c>
      <c r="I462" s="170">
        <f>('Eng19'!N462+'Eng19'!AN462+'Eng19'!BC462)+('Eng19'!BD462+'Eng19'!AO462+'Eng19'!O462)</f>
        <v>2458.6582276492945</v>
      </c>
      <c r="J462" s="188">
        <f t="shared" si="167"/>
        <v>51038.262617506793</v>
      </c>
      <c r="L462" s="33">
        <f t="shared" si="168"/>
        <v>0.37853384268546481</v>
      </c>
      <c r="M462" s="33">
        <f t="shared" si="169"/>
        <v>0.36695303415900182</v>
      </c>
      <c r="N462" s="33">
        <f t="shared" si="170"/>
        <v>9.221494149966214E-2</v>
      </c>
      <c r="O462" s="33">
        <f t="shared" si="171"/>
        <v>5.8678150234725425E-2</v>
      </c>
      <c r="P462" s="33">
        <f t="shared" si="172"/>
        <v>5.5447188115818655E-2</v>
      </c>
      <c r="Q462" s="33">
        <f t="shared" si="173"/>
        <v>4.8172843305327222E-2</v>
      </c>
      <c r="S462" s="174">
        <f t="shared" si="183"/>
        <v>-0.23718387705233418</v>
      </c>
      <c r="T462" s="174">
        <f t="shared" si="184"/>
        <v>0.13637599901649083</v>
      </c>
      <c r="U462" s="174">
        <f t="shared" si="185"/>
        <v>-8.9375688132708603E-3</v>
      </c>
      <c r="V462" s="174">
        <f t="shared" si="186"/>
        <v>2.7017585481738222E-2</v>
      </c>
      <c r="W462" s="174">
        <f t="shared" si="187"/>
        <v>5.5447188115818655E-2</v>
      </c>
      <c r="X462" s="174">
        <f t="shared" si="188"/>
        <v>2.7280673251557357E-2</v>
      </c>
      <c r="Z462" s="33">
        <f t="shared" si="174"/>
        <v>0.37853384268546481</v>
      </c>
      <c r="AA462" s="60" t="str">
        <f t="shared" si="175"/>
        <v>Con</v>
      </c>
      <c r="AB462" s="33">
        <f t="shared" si="176"/>
        <v>1.1580808526462982E-2</v>
      </c>
      <c r="AC462" s="33">
        <f t="shared" si="177"/>
        <v>0.36695303415900182</v>
      </c>
      <c r="AD462" s="60" t="str">
        <f t="shared" si="178"/>
        <v>Lab</v>
      </c>
      <c r="AF462" s="20" t="s">
        <v>1</v>
      </c>
      <c r="AG462" s="151" t="str">
        <f t="shared" si="179"/>
        <v>Con</v>
      </c>
      <c r="AH462" s="149" t="str">
        <f t="shared" si="180"/>
        <v>Hold</v>
      </c>
      <c r="AI462" s="149" t="str">
        <f t="shared" si="181"/>
        <v/>
      </c>
      <c r="AK462" s="33">
        <v>0.61571771973779899</v>
      </c>
      <c r="AL462" s="33">
        <v>0.23057703514251099</v>
      </c>
      <c r="AM462" s="33">
        <v>0.101152510312933</v>
      </c>
      <c r="AN462" s="33">
        <v>3.1660564752987203E-2</v>
      </c>
      <c r="AO462" s="33">
        <v>0</v>
      </c>
      <c r="AP462" s="86">
        <f t="shared" si="182"/>
        <v>2.0892170053769865E-2</v>
      </c>
    </row>
    <row r="463" spans="1:42" ht="19.95" customHeight="1">
      <c r="A463" s="132" t="s">
        <v>488</v>
      </c>
      <c r="B463" s="20" t="s">
        <v>460</v>
      </c>
      <c r="C463" s="20" t="s">
        <v>21</v>
      </c>
      <c r="D463" s="170">
        <f>('Eng19'!D463+'Eng19'!AD463+'Eng19'!AS463)+('Eng19'!E463+'Eng19'!AE463+'Eng19'!AT463)</f>
        <v>16838.953336555071</v>
      </c>
      <c r="E463" s="170">
        <f>('Eng19'!F463+'Eng19'!AF463+'Eng19'!AU463)+'Eng19'!G463+'Eng19'!AG463+'Eng19'!AV463</f>
        <v>20183.500875810307</v>
      </c>
      <c r="F463" s="170">
        <f>('Eng19'!H463+'Eng19'!AH463+'Eng19'!AW463)+('Eng19'!I463+'Eng19'!AI463+'Eng19'!AX463)</f>
        <v>1697.478594858135</v>
      </c>
      <c r="G463" s="170">
        <f>('Eng19'!J463+'Eng19'!AJ463+'Eng19'!AY463)+('Eng19'!AZ463+'Eng19'!AK463+'Eng19'!K463)</f>
        <v>2868.2842334207448</v>
      </c>
      <c r="H463" s="170">
        <f>('Eng19'!L463+'Eng19'!AL463+'Eng19'!BA463)+('Eng19'!BB463+'Eng19'!AM463+'Eng19'!M463)</f>
        <v>2414.0444827031761</v>
      </c>
      <c r="I463" s="170">
        <f>('Eng19'!N463+'Eng19'!AN463+'Eng19'!BC463)+('Eng19'!BD463+'Eng19'!AO463+'Eng19'!O463)</f>
        <v>1187.7384766525706</v>
      </c>
      <c r="J463" s="188">
        <f t="shared" si="167"/>
        <v>45190.000000000007</v>
      </c>
      <c r="L463" s="33">
        <f t="shared" si="168"/>
        <v>0.37262565471465076</v>
      </c>
      <c r="M463" s="33">
        <f t="shared" si="169"/>
        <v>0.44663644336822977</v>
      </c>
      <c r="N463" s="33">
        <f t="shared" si="170"/>
        <v>3.7563146600091496E-2</v>
      </c>
      <c r="O463" s="33">
        <f t="shared" si="171"/>
        <v>6.3471658185898311E-2</v>
      </c>
      <c r="P463" s="33">
        <f t="shared" si="172"/>
        <v>5.3419882334657574E-2</v>
      </c>
      <c r="Q463" s="33">
        <f t="shared" si="173"/>
        <v>2.6283214796472016E-2</v>
      </c>
      <c r="S463" s="174">
        <f t="shared" si="183"/>
        <v>-0.23348189120258728</v>
      </c>
      <c r="T463" s="174">
        <f t="shared" si="184"/>
        <v>0.1313897073646888</v>
      </c>
      <c r="U463" s="174">
        <f t="shared" si="185"/>
        <v>-3.6406595517120069E-3</v>
      </c>
      <c r="V463" s="174">
        <f t="shared" si="186"/>
        <v>2.6029746258480708E-2</v>
      </c>
      <c r="W463" s="174">
        <f t="shared" si="187"/>
        <v>5.3419882334657574E-2</v>
      </c>
      <c r="X463" s="174">
        <f t="shared" si="188"/>
        <v>2.6283214796472016E-2</v>
      </c>
      <c r="Z463" s="33">
        <f t="shared" si="174"/>
        <v>0.44663644336822977</v>
      </c>
      <c r="AA463" s="60" t="str">
        <f t="shared" si="175"/>
        <v>Lab</v>
      </c>
      <c r="AB463" s="33">
        <f t="shared" si="176"/>
        <v>7.4010788653579018E-2</v>
      </c>
      <c r="AC463" s="33">
        <f t="shared" si="177"/>
        <v>0.37262565471465076</v>
      </c>
      <c r="AD463" s="60" t="str">
        <f t="shared" si="178"/>
        <v>Con</v>
      </c>
      <c r="AF463" s="20" t="s">
        <v>1</v>
      </c>
      <c r="AG463" s="151" t="str">
        <f t="shared" si="179"/>
        <v>Lab</v>
      </c>
      <c r="AH463" s="149" t="str">
        <f t="shared" si="180"/>
        <v>Gain from</v>
      </c>
      <c r="AI463" s="149" t="str">
        <f t="shared" si="181"/>
        <v>Con</v>
      </c>
      <c r="AK463" s="33">
        <v>0.60610754591723803</v>
      </c>
      <c r="AL463" s="33">
        <v>0.31524673600354097</v>
      </c>
      <c r="AM463" s="33">
        <v>4.1203806151803503E-2</v>
      </c>
      <c r="AN463" s="33">
        <v>3.7441911927417602E-2</v>
      </c>
      <c r="AO463" s="33">
        <v>0</v>
      </c>
      <c r="AP463" s="86">
        <f t="shared" si="182"/>
        <v>0</v>
      </c>
    </row>
    <row r="464" spans="1:42" ht="19.95" customHeight="1">
      <c r="A464" s="132" t="s">
        <v>489</v>
      </c>
      <c r="B464" s="20" t="s">
        <v>460</v>
      </c>
      <c r="C464" s="20" t="s">
        <v>21</v>
      </c>
      <c r="D464" s="170">
        <f>('Eng19'!D464+'Eng19'!AD464+'Eng19'!AS464)+('Eng19'!E464+'Eng19'!AE464+'Eng19'!AT464)</f>
        <v>18350.440229423664</v>
      </c>
      <c r="E464" s="170">
        <f>('Eng19'!F464+'Eng19'!AF464+'Eng19'!AU464)+'Eng19'!G464+'Eng19'!AG464+'Eng19'!AV464</f>
        <v>18818.419957049296</v>
      </c>
      <c r="F464" s="170">
        <f>('Eng19'!H464+'Eng19'!AH464+'Eng19'!AW464)+('Eng19'!I464+'Eng19'!AI464+'Eng19'!AX464)</f>
        <v>2986.0644016902675</v>
      </c>
      <c r="G464" s="170">
        <f>('Eng19'!J464+'Eng19'!AJ464+'Eng19'!AY464)+('Eng19'!AZ464+'Eng19'!AK464+'Eng19'!K464)</f>
        <v>2813.8857839472648</v>
      </c>
      <c r="H464" s="170">
        <f>('Eng19'!L464+'Eng19'!AL464+'Eng19'!BA464)+('Eng19'!BB464+'Eng19'!AM464+'Eng19'!M464)</f>
        <v>2655.5413628034389</v>
      </c>
      <c r="I464" s="170">
        <f>('Eng19'!N464+'Eng19'!AN464+'Eng19'!BC464)+('Eng19'!BD464+'Eng19'!AO464+'Eng19'!O464)</f>
        <v>1337.6436781444002</v>
      </c>
      <c r="J464" s="188">
        <f t="shared" si="167"/>
        <v>46961.995413058321</v>
      </c>
      <c r="L464" s="33">
        <f t="shared" si="168"/>
        <v>0.39075086286306127</v>
      </c>
      <c r="M464" s="33">
        <f t="shared" si="169"/>
        <v>0.40071593618478613</v>
      </c>
      <c r="N464" s="33">
        <f t="shared" si="170"/>
        <v>6.3584700254452092E-2</v>
      </c>
      <c r="O464" s="33">
        <f t="shared" si="171"/>
        <v>5.9918360776570229E-2</v>
      </c>
      <c r="P464" s="33">
        <f t="shared" si="172"/>
        <v>5.6546604109267366E-2</v>
      </c>
      <c r="Q464" s="33">
        <f t="shared" si="173"/>
        <v>2.8483535811863161E-2</v>
      </c>
      <c r="S464" s="174">
        <f t="shared" si="183"/>
        <v>-0.24483888668421172</v>
      </c>
      <c r="T464" s="174">
        <f t="shared" si="184"/>
        <v>0.1390800848238371</v>
      </c>
      <c r="U464" s="174">
        <f t="shared" si="185"/>
        <v>-6.1626958142946137E-3</v>
      </c>
      <c r="V464" s="174">
        <f t="shared" si="186"/>
        <v>2.7553294623939427E-2</v>
      </c>
      <c r="W464" s="174">
        <f t="shared" si="187"/>
        <v>5.6546604109267366E-2</v>
      </c>
      <c r="X464" s="174">
        <f t="shared" si="188"/>
        <v>2.7821598941462657E-2</v>
      </c>
      <c r="Z464" s="33">
        <f t="shared" si="174"/>
        <v>0.40071593618478613</v>
      </c>
      <c r="AA464" s="60" t="str">
        <f t="shared" si="175"/>
        <v>Lab</v>
      </c>
      <c r="AB464" s="33">
        <f t="shared" si="176"/>
        <v>9.9650733217248599E-3</v>
      </c>
      <c r="AC464" s="33">
        <f t="shared" si="177"/>
        <v>0.39075086286306127</v>
      </c>
      <c r="AD464" s="60" t="str">
        <f t="shared" si="178"/>
        <v>Con</v>
      </c>
      <c r="AF464" s="20" t="s">
        <v>1</v>
      </c>
      <c r="AG464" s="151" t="str">
        <f t="shared" si="179"/>
        <v>Lab</v>
      </c>
      <c r="AH464" s="149" t="str">
        <f t="shared" si="180"/>
        <v>Gain from</v>
      </c>
      <c r="AI464" s="149" t="str">
        <f t="shared" si="181"/>
        <v>Con</v>
      </c>
      <c r="AK464" s="33">
        <v>0.63558974954727299</v>
      </c>
      <c r="AL464" s="33">
        <v>0.26163585136094902</v>
      </c>
      <c r="AM464" s="33">
        <v>6.9747396068746706E-2</v>
      </c>
      <c r="AN464" s="33">
        <v>3.2365066152630802E-2</v>
      </c>
      <c r="AO464" s="33">
        <v>0</v>
      </c>
      <c r="AP464" s="86">
        <f t="shared" si="182"/>
        <v>6.6193687040050353E-4</v>
      </c>
    </row>
    <row r="465" spans="1:42" ht="19.95" customHeight="1">
      <c r="A465" s="132" t="s">
        <v>490</v>
      </c>
      <c r="B465" s="20" t="s">
        <v>460</v>
      </c>
      <c r="C465" s="20" t="s">
        <v>21</v>
      </c>
      <c r="D465" s="170">
        <f>('Eng19'!D465+'Eng19'!AD465+'Eng19'!AS465)+('Eng19'!E465+'Eng19'!AE465+'Eng19'!AT465)</f>
        <v>17985.526829533359</v>
      </c>
      <c r="E465" s="170">
        <f>('Eng19'!F465+'Eng19'!AF465+'Eng19'!AU465)+'Eng19'!G465+'Eng19'!AG465+'Eng19'!AV465</f>
        <v>22258.389818954165</v>
      </c>
      <c r="F465" s="170">
        <f>('Eng19'!H465+'Eng19'!AH465+'Eng19'!AW465)+('Eng19'!I465+'Eng19'!AI465+'Eng19'!AX465)</f>
        <v>3835.2805846230794</v>
      </c>
      <c r="G465" s="170">
        <f>('Eng19'!J465+'Eng19'!AJ465+'Eng19'!AY465)+('Eng19'!AZ465+'Eng19'!AK465+'Eng19'!K465)</f>
        <v>2821.8931746124572</v>
      </c>
      <c r="H465" s="170">
        <f>('Eng19'!L465+'Eng19'!AL465+'Eng19'!BA465)+('Eng19'!BB465+'Eng19'!AM465+'Eng19'!M465)</f>
        <v>2622.5727422071254</v>
      </c>
      <c r="I465" s="170">
        <f>('Eng19'!N465+'Eng19'!AN465+'Eng19'!BC465)+('Eng19'!BD465+'Eng19'!AO465+'Eng19'!O465)</f>
        <v>1290.3368500698205</v>
      </c>
      <c r="J465" s="188">
        <f t="shared" si="167"/>
        <v>50814.000000000007</v>
      </c>
      <c r="L465" s="33">
        <f t="shared" si="168"/>
        <v>0.35394825893520204</v>
      </c>
      <c r="M465" s="33">
        <f t="shared" si="169"/>
        <v>0.438036561163344</v>
      </c>
      <c r="N465" s="33">
        <f t="shared" si="170"/>
        <v>7.5476848597297572E-2</v>
      </c>
      <c r="O465" s="33">
        <f t="shared" si="171"/>
        <v>5.553377365711136E-2</v>
      </c>
      <c r="P465" s="33">
        <f t="shared" si="172"/>
        <v>5.1611224115541483E-2</v>
      </c>
      <c r="Q465" s="33">
        <f t="shared" si="173"/>
        <v>2.5393333531503529E-2</v>
      </c>
      <c r="S465" s="174">
        <f t="shared" si="183"/>
        <v>-0.22177890287059993</v>
      </c>
      <c r="T465" s="174">
        <f t="shared" si="184"/>
        <v>0.12694119374491597</v>
      </c>
      <c r="U465" s="174">
        <f t="shared" si="185"/>
        <v>-7.3152953000535231E-3</v>
      </c>
      <c r="V465" s="174">
        <f t="shared" si="186"/>
        <v>2.514844677869206E-2</v>
      </c>
      <c r="W465" s="174">
        <f t="shared" si="187"/>
        <v>5.1611224115541483E-2</v>
      </c>
      <c r="X465" s="174">
        <f t="shared" si="188"/>
        <v>2.5393333531503529E-2</v>
      </c>
      <c r="Z465" s="33">
        <f t="shared" si="174"/>
        <v>0.438036561163344</v>
      </c>
      <c r="AA465" s="60" t="str">
        <f t="shared" si="175"/>
        <v>Lab</v>
      </c>
      <c r="AB465" s="33">
        <f t="shared" si="176"/>
        <v>8.4088302228141953E-2</v>
      </c>
      <c r="AC465" s="33">
        <f t="shared" si="177"/>
        <v>0.35394825893520204</v>
      </c>
      <c r="AD465" s="60" t="str">
        <f t="shared" si="178"/>
        <v>Con</v>
      </c>
      <c r="AF465" s="20" t="s">
        <v>1</v>
      </c>
      <c r="AG465" s="151" t="str">
        <f t="shared" si="179"/>
        <v>Lab</v>
      </c>
      <c r="AH465" s="149" t="str">
        <f t="shared" si="180"/>
        <v>Gain from</v>
      </c>
      <c r="AI465" s="149" t="str">
        <f t="shared" si="181"/>
        <v>Con</v>
      </c>
      <c r="AK465" s="33">
        <v>0.57572716180580197</v>
      </c>
      <c r="AL465" s="33">
        <v>0.31109536741842803</v>
      </c>
      <c r="AM465" s="33">
        <v>8.2792143897351095E-2</v>
      </c>
      <c r="AN465" s="33">
        <v>3.03853268784193E-2</v>
      </c>
      <c r="AO465" s="33">
        <v>0</v>
      </c>
      <c r="AP465" s="86">
        <f t="shared" si="182"/>
        <v>0</v>
      </c>
    </row>
    <row r="466" spans="1:42" ht="19.95" customHeight="1">
      <c r="A466" s="132" t="s">
        <v>491</v>
      </c>
      <c r="B466" s="20" t="s">
        <v>460</v>
      </c>
      <c r="C466" s="20" t="s">
        <v>21</v>
      </c>
      <c r="D466" s="170">
        <f>('Eng19'!D466+'Eng19'!AD466+'Eng19'!AS466)+('Eng19'!E466+'Eng19'!AE466+'Eng19'!AT466)</f>
        <v>16726.633125782857</v>
      </c>
      <c r="E466" s="170">
        <f>('Eng19'!F466+'Eng19'!AF466+'Eng19'!AU466)+'Eng19'!G466+'Eng19'!AG466+'Eng19'!AV466</f>
        <v>25228.45375280943</v>
      </c>
      <c r="F466" s="170">
        <f>('Eng19'!H466+'Eng19'!AH466+'Eng19'!AW466)+('Eng19'!I466+'Eng19'!AI466+'Eng19'!AX466)</f>
        <v>4522.3555836187697</v>
      </c>
      <c r="G466" s="170">
        <f>('Eng19'!J466+'Eng19'!AJ466+'Eng19'!AY466)+('Eng19'!AZ466+'Eng19'!AK466+'Eng19'!K466)</f>
        <v>2719.3048721061241</v>
      </c>
      <c r="H466" s="170">
        <f>('Eng19'!L466+'Eng19'!AL466+'Eng19'!BA466)+('Eng19'!BB466+'Eng19'!AM466+'Eng19'!M466)</f>
        <v>2459.8698785695888</v>
      </c>
      <c r="I466" s="170">
        <f>('Eng19'!N466+'Eng19'!AN466+'Eng19'!BC466)+('Eng19'!BD466+'Eng19'!AO466+'Eng19'!O466)</f>
        <v>1741.2900922017641</v>
      </c>
      <c r="J466" s="188">
        <f t="shared" si="167"/>
        <v>53397.907305088527</v>
      </c>
      <c r="L466" s="33">
        <f t="shared" si="168"/>
        <v>0.31324510584685217</v>
      </c>
      <c r="M466" s="33">
        <f t="shared" si="169"/>
        <v>0.47246146948543988</v>
      </c>
      <c r="N466" s="33">
        <f t="shared" si="170"/>
        <v>8.469162579312943E-2</v>
      </c>
      <c r="O466" s="33">
        <f t="shared" si="171"/>
        <v>5.0925307925821832E-2</v>
      </c>
      <c r="P466" s="33">
        <f t="shared" si="172"/>
        <v>4.6066784312634973E-2</v>
      </c>
      <c r="Q466" s="33">
        <f t="shared" si="173"/>
        <v>3.2609706636121838E-2</v>
      </c>
      <c r="S466" s="174">
        <f t="shared" si="183"/>
        <v>-0.19627489089307182</v>
      </c>
      <c r="T466" s="174">
        <f t="shared" si="184"/>
        <v>0.11330428008341886</v>
      </c>
      <c r="U466" s="174">
        <f t="shared" si="185"/>
        <v>-8.2084011671434698E-3</v>
      </c>
      <c r="V466" s="174">
        <f t="shared" si="186"/>
        <v>2.2446824182240831E-2</v>
      </c>
      <c r="W466" s="174">
        <f t="shared" si="187"/>
        <v>4.6066784312634973E-2</v>
      </c>
      <c r="X466" s="174">
        <f t="shared" si="188"/>
        <v>2.2665403481920698E-2</v>
      </c>
      <c r="Z466" s="33">
        <f t="shared" si="174"/>
        <v>0.47246146948543988</v>
      </c>
      <c r="AA466" s="60" t="str">
        <f t="shared" si="175"/>
        <v>Lab</v>
      </c>
      <c r="AB466" s="33">
        <f t="shared" si="176"/>
        <v>0.15921636363858771</v>
      </c>
      <c r="AC466" s="33">
        <f t="shared" si="177"/>
        <v>0.31324510584685217</v>
      </c>
      <c r="AD466" s="60" t="str">
        <f t="shared" si="178"/>
        <v>Con</v>
      </c>
      <c r="AF466" s="20" t="s">
        <v>1</v>
      </c>
      <c r="AG466" s="151" t="str">
        <f t="shared" si="179"/>
        <v>Lab</v>
      </c>
      <c r="AH466" s="149" t="str">
        <f t="shared" si="180"/>
        <v>Gain from</v>
      </c>
      <c r="AI466" s="149" t="str">
        <f t="shared" si="181"/>
        <v>Con</v>
      </c>
      <c r="AK466" s="33">
        <v>0.50951999673992399</v>
      </c>
      <c r="AL466" s="33">
        <v>0.35915718940202102</v>
      </c>
      <c r="AM466" s="33">
        <v>9.29000269602729E-2</v>
      </c>
      <c r="AN466" s="33">
        <v>2.8478483743581001E-2</v>
      </c>
      <c r="AO466" s="33">
        <v>0</v>
      </c>
      <c r="AP466" s="86">
        <f t="shared" si="182"/>
        <v>9.9443031542011395E-3</v>
      </c>
    </row>
    <row r="467" spans="1:42" ht="19.95" customHeight="1">
      <c r="A467" s="132" t="s">
        <v>492</v>
      </c>
      <c r="B467" s="20" t="s">
        <v>460</v>
      </c>
      <c r="C467" s="20" t="s">
        <v>21</v>
      </c>
      <c r="D467" s="170">
        <f>('Eng19'!D467+'Eng19'!AD467+'Eng19'!AS467)+('Eng19'!E467+'Eng19'!AE467+'Eng19'!AT467)</f>
        <v>8901.4043330815985</v>
      </c>
      <c r="E467" s="170">
        <f>('Eng19'!F467+'Eng19'!AF467+'Eng19'!AU467)+'Eng19'!G467+'Eng19'!AG467+'Eng19'!AV467</f>
        <v>27542.203902582787</v>
      </c>
      <c r="F467" s="170">
        <f>('Eng19'!H467+'Eng19'!AH467+'Eng19'!AW467)+('Eng19'!I467+'Eng19'!AI467+'Eng19'!AX467)</f>
        <v>1555.1780349739688</v>
      </c>
      <c r="G467" s="170">
        <f>('Eng19'!J467+'Eng19'!AJ467+'Eng19'!AY467)+('Eng19'!AZ467+'Eng19'!AK467+'Eng19'!K467)</f>
        <v>1619.1120847947655</v>
      </c>
      <c r="H467" s="170">
        <f>('Eng19'!L467+'Eng19'!AL467+'Eng19'!BA467)+('Eng19'!BB467+'Eng19'!AM467+'Eng19'!M467)</f>
        <v>3744.4017944229017</v>
      </c>
      <c r="I467" s="170">
        <f>('Eng19'!N467+'Eng19'!AN467+'Eng19'!BC467)+('Eng19'!BD467+'Eng19'!AO467+'Eng19'!O467)</f>
        <v>860.87447525231505</v>
      </c>
      <c r="J467" s="188">
        <f t="shared" si="167"/>
        <v>44223.174625108346</v>
      </c>
      <c r="L467" s="33">
        <f t="shared" si="168"/>
        <v>0.20128370268623133</v>
      </c>
      <c r="M467" s="33">
        <f t="shared" si="169"/>
        <v>0.62280024299624348</v>
      </c>
      <c r="N467" s="33">
        <f t="shared" si="170"/>
        <v>3.516658512550553E-2</v>
      </c>
      <c r="O467" s="33">
        <f t="shared" si="171"/>
        <v>3.6612298834726602E-2</v>
      </c>
      <c r="P467" s="33">
        <f t="shared" si="172"/>
        <v>8.467057885746998E-2</v>
      </c>
      <c r="Q467" s="33">
        <f t="shared" si="173"/>
        <v>1.9466591499822834E-2</v>
      </c>
      <c r="S467" s="174">
        <f t="shared" si="183"/>
        <v>-0.11630912249154066</v>
      </c>
      <c r="T467" s="174">
        <f t="shared" si="184"/>
        <v>6.2554951410062509E-2</v>
      </c>
      <c r="U467" s="174">
        <f t="shared" si="185"/>
        <v>-4.6437875783284718E-3</v>
      </c>
      <c r="V467" s="174">
        <f t="shared" si="186"/>
        <v>1.3501760336331103E-2</v>
      </c>
      <c r="W467" s="174">
        <f t="shared" si="187"/>
        <v>2.7403872506495883E-2</v>
      </c>
      <c r="X467" s="174">
        <f t="shared" si="188"/>
        <v>1.7492325816979411E-2</v>
      </c>
      <c r="Z467" s="33">
        <f t="shared" si="174"/>
        <v>0.62280024299624348</v>
      </c>
      <c r="AA467" s="60" t="str">
        <f t="shared" si="175"/>
        <v>Lab</v>
      </c>
      <c r="AB467" s="33">
        <f t="shared" si="176"/>
        <v>0.42151654031001218</v>
      </c>
      <c r="AC467" s="33">
        <f t="shared" si="177"/>
        <v>0.20128370268623133</v>
      </c>
      <c r="AD467" s="60" t="str">
        <f t="shared" si="178"/>
        <v>Con</v>
      </c>
      <c r="AF467" s="20" t="s">
        <v>2</v>
      </c>
      <c r="AG467" s="151" t="str">
        <f t="shared" si="179"/>
        <v>Lab</v>
      </c>
      <c r="AH467" s="149" t="str">
        <f t="shared" si="180"/>
        <v>Hold</v>
      </c>
      <c r="AI467" s="149" t="str">
        <f t="shared" si="181"/>
        <v/>
      </c>
      <c r="AK467" s="33">
        <v>0.31759282517777199</v>
      </c>
      <c r="AL467" s="33">
        <v>0.56024529158618097</v>
      </c>
      <c r="AM467" s="33">
        <v>3.9810372703834002E-2</v>
      </c>
      <c r="AN467" s="33">
        <v>2.3110538498395498E-2</v>
      </c>
      <c r="AO467" s="33">
        <v>5.7266706350974098E-2</v>
      </c>
      <c r="AP467" s="86">
        <f t="shared" si="182"/>
        <v>1.9742656828434235E-3</v>
      </c>
    </row>
    <row r="468" spans="1:42" ht="19.95" customHeight="1">
      <c r="A468" s="132" t="s">
        <v>493</v>
      </c>
      <c r="B468" s="20" t="s">
        <v>460</v>
      </c>
      <c r="C468" s="20" t="s">
        <v>21</v>
      </c>
      <c r="D468" s="170">
        <f>('Eng19'!D468+'Eng19'!AD468+'Eng19'!AS468)+('Eng19'!E468+'Eng19'!AE468+'Eng19'!AT468)</f>
        <v>18473.731438754025</v>
      </c>
      <c r="E468" s="170">
        <f>('Eng19'!F468+'Eng19'!AF468+'Eng19'!AU468)+'Eng19'!G468+'Eng19'!AG468+'Eng19'!AV468</f>
        <v>16465.714636742756</v>
      </c>
      <c r="F468" s="170">
        <f>('Eng19'!H468+'Eng19'!AH468+'Eng19'!AW468)+('Eng19'!I468+'Eng19'!AI468+'Eng19'!AX468)</f>
        <v>8050.6284242451002</v>
      </c>
      <c r="G468" s="170">
        <f>('Eng19'!J468+'Eng19'!AJ468+'Eng19'!AY468)+('Eng19'!AZ468+'Eng19'!AK468+'Eng19'!K468)</f>
        <v>3394.3945815456955</v>
      </c>
      <c r="H468" s="170">
        <f>('Eng19'!L468+'Eng19'!AL468+'Eng19'!BA468)+('Eng19'!BB468+'Eng19'!AM468+'Eng19'!M468)</f>
        <v>2783.5285808583335</v>
      </c>
      <c r="I468" s="170">
        <f>('Eng19'!N468+'Eng19'!AN468+'Eng19'!BC468)+('Eng19'!BD468+'Eng19'!AO468+'Eng19'!O468)</f>
        <v>1369.5290289951454</v>
      </c>
      <c r="J468" s="188">
        <f t="shared" si="167"/>
        <v>50537.526691141058</v>
      </c>
      <c r="L468" s="33">
        <f t="shared" si="168"/>
        <v>0.36554482675133299</v>
      </c>
      <c r="M468" s="33">
        <f t="shared" si="169"/>
        <v>0.32581164364003395</v>
      </c>
      <c r="N468" s="33">
        <f t="shared" si="170"/>
        <v>0.15930000835708349</v>
      </c>
      <c r="O468" s="33">
        <f t="shared" si="171"/>
        <v>6.7165823177110756E-2</v>
      </c>
      <c r="P468" s="33">
        <f t="shared" si="172"/>
        <v>5.5078448889471873E-2</v>
      </c>
      <c r="Q468" s="33">
        <f t="shared" si="173"/>
        <v>2.7099249184966864E-2</v>
      </c>
      <c r="S468" s="174">
        <f t="shared" si="183"/>
        <v>-0.22904514595105102</v>
      </c>
      <c r="T468" s="174">
        <f t="shared" si="184"/>
        <v>0.13546906068330394</v>
      </c>
      <c r="U468" s="174">
        <f t="shared" si="185"/>
        <v>-1.5439523828698509E-2</v>
      </c>
      <c r="V468" s="174">
        <f t="shared" si="186"/>
        <v>2.6837911022007555E-2</v>
      </c>
      <c r="W468" s="174">
        <f t="shared" si="187"/>
        <v>5.5078448889471873E-2</v>
      </c>
      <c r="X468" s="174">
        <f t="shared" si="188"/>
        <v>2.7099249184966864E-2</v>
      </c>
      <c r="Z468" s="33">
        <f t="shared" si="174"/>
        <v>0.36554482675133299</v>
      </c>
      <c r="AA468" s="60" t="str">
        <f t="shared" si="175"/>
        <v>Con</v>
      </c>
      <c r="AB468" s="33">
        <f t="shared" si="176"/>
        <v>3.9733183111299031E-2</v>
      </c>
      <c r="AC468" s="33">
        <f t="shared" si="177"/>
        <v>0.32581164364003395</v>
      </c>
      <c r="AD468" s="60" t="str">
        <f t="shared" si="178"/>
        <v>Lab</v>
      </c>
      <c r="AF468" s="20" t="s">
        <v>1</v>
      </c>
      <c r="AG468" s="151" t="str">
        <f t="shared" si="179"/>
        <v>Con</v>
      </c>
      <c r="AH468" s="149" t="str">
        <f t="shared" si="180"/>
        <v>Hold</v>
      </c>
      <c r="AI468" s="149" t="str">
        <f t="shared" si="181"/>
        <v/>
      </c>
      <c r="AK468" s="33">
        <v>0.59458997270238401</v>
      </c>
      <c r="AL468" s="33">
        <v>0.19034258295673001</v>
      </c>
      <c r="AM468" s="33">
        <v>0.174739532185782</v>
      </c>
      <c r="AN468" s="33">
        <v>4.0327912155103202E-2</v>
      </c>
      <c r="AO468" s="33">
        <v>0</v>
      </c>
      <c r="AP468" s="86">
        <f t="shared" si="182"/>
        <v>0</v>
      </c>
    </row>
    <row r="469" spans="1:42" ht="19.95" customHeight="1">
      <c r="A469" s="132" t="s">
        <v>494</v>
      </c>
      <c r="B469" s="20" t="s">
        <v>460</v>
      </c>
      <c r="C469" s="20" t="s">
        <v>21</v>
      </c>
      <c r="D469" s="170">
        <f>('Eng19'!D469+'Eng19'!AD469+'Eng19'!AS469)+('Eng19'!E469+'Eng19'!AE469+'Eng19'!AT469)</f>
        <v>22131.449553673141</v>
      </c>
      <c r="E469" s="170">
        <f>('Eng19'!F469+'Eng19'!AF469+'Eng19'!AU469)+'Eng19'!G469+'Eng19'!AG469+'Eng19'!AV469</f>
        <v>16364.850398221879</v>
      </c>
      <c r="F469" s="170">
        <f>('Eng19'!H469+'Eng19'!AH469+'Eng19'!AW469)+('Eng19'!I469+'Eng19'!AI469+'Eng19'!AX469)</f>
        <v>8644.4990595262607</v>
      </c>
      <c r="G469" s="170">
        <f>('Eng19'!J469+'Eng19'!AJ469+'Eng19'!AY469)+('Eng19'!AZ469+'Eng19'!AK469+'Eng19'!K469)</f>
        <v>3767.5353553727819</v>
      </c>
      <c r="H469" s="170">
        <f>('Eng19'!L469+'Eng19'!AL469+'Eng19'!BA469)+('Eng19'!BB469+'Eng19'!AM469+'Eng19'!M469)</f>
        <v>3312.8177414320044</v>
      </c>
      <c r="I469" s="170">
        <f>('Eng19'!N469+'Eng19'!AN469+'Eng19'!BC469)+('Eng19'!BD469+'Eng19'!AO469+'Eng19'!O469)</f>
        <v>1670.9405866853967</v>
      </c>
      <c r="J469" s="188">
        <f t="shared" si="167"/>
        <v>55892.092694911473</v>
      </c>
      <c r="L469" s="33">
        <f t="shared" si="168"/>
        <v>0.39596745239936298</v>
      </c>
      <c r="M469" s="33">
        <f t="shared" si="169"/>
        <v>0.29279366023293968</v>
      </c>
      <c r="N469" s="33">
        <f t="shared" si="170"/>
        <v>0.15466407934862086</v>
      </c>
      <c r="O469" s="33">
        <f t="shared" si="171"/>
        <v>6.7407305286241073E-2</v>
      </c>
      <c r="P469" s="33">
        <f t="shared" si="172"/>
        <v>5.9271671209648762E-2</v>
      </c>
      <c r="Q469" s="33">
        <f t="shared" si="173"/>
        <v>2.9895831523186509E-2</v>
      </c>
      <c r="S469" s="174">
        <f t="shared" si="183"/>
        <v>-0.24810752687350907</v>
      </c>
      <c r="T469" s="174">
        <f t="shared" si="184"/>
        <v>0.14578256624499067</v>
      </c>
      <c r="U469" s="174">
        <f t="shared" si="185"/>
        <v>-1.4990204728640127E-2</v>
      </c>
      <c r="V469" s="174">
        <f t="shared" si="186"/>
        <v>2.8881129917845375E-2</v>
      </c>
      <c r="W469" s="174">
        <f t="shared" si="187"/>
        <v>5.9271671209648762E-2</v>
      </c>
      <c r="X469" s="174">
        <f t="shared" si="188"/>
        <v>2.9162364229664204E-2</v>
      </c>
      <c r="Z469" s="33">
        <f t="shared" si="174"/>
        <v>0.39596745239936298</v>
      </c>
      <c r="AA469" s="60" t="str">
        <f t="shared" si="175"/>
        <v>Con</v>
      </c>
      <c r="AB469" s="33">
        <f t="shared" si="176"/>
        <v>0.10317379216642331</v>
      </c>
      <c r="AC469" s="33">
        <f t="shared" si="177"/>
        <v>0.29279366023293968</v>
      </c>
      <c r="AD469" s="60" t="str">
        <f t="shared" si="178"/>
        <v>Lab</v>
      </c>
      <c r="AF469" s="20" t="s">
        <v>1</v>
      </c>
      <c r="AG469" s="151" t="str">
        <f t="shared" si="179"/>
        <v>Con</v>
      </c>
      <c r="AH469" s="149" t="str">
        <f t="shared" si="180"/>
        <v>Hold</v>
      </c>
      <c r="AI469" s="149" t="str">
        <f t="shared" si="181"/>
        <v/>
      </c>
      <c r="AK469" s="33">
        <v>0.64407497927287205</v>
      </c>
      <c r="AL469" s="33">
        <v>0.14701109398794901</v>
      </c>
      <c r="AM469" s="33">
        <v>0.16965428407726099</v>
      </c>
      <c r="AN469" s="33">
        <v>3.8526175368395699E-2</v>
      </c>
      <c r="AO469" s="33">
        <v>0</v>
      </c>
      <c r="AP469" s="86">
        <f t="shared" si="182"/>
        <v>7.3346729352230522E-4</v>
      </c>
    </row>
    <row r="470" spans="1:42" ht="19.95" customHeight="1">
      <c r="A470" s="132" t="s">
        <v>495</v>
      </c>
      <c r="B470" s="20" t="s">
        <v>460</v>
      </c>
      <c r="C470" s="20" t="s">
        <v>21</v>
      </c>
      <c r="D470" s="170">
        <f>('Eng19'!D470+'Eng19'!AD470+'Eng19'!AS470)+('Eng19'!E470+'Eng19'!AE470+'Eng19'!AT470)</f>
        <v>17791.402251952284</v>
      </c>
      <c r="E470" s="170">
        <f>('Eng19'!F470+'Eng19'!AF470+'Eng19'!AU470)+'Eng19'!G470+'Eng19'!AG470+'Eng19'!AV470</f>
        <v>21319.7629314517</v>
      </c>
      <c r="F470" s="170">
        <f>('Eng19'!H470+'Eng19'!AH470+'Eng19'!AW470)+('Eng19'!I470+'Eng19'!AI470+'Eng19'!AX470)</f>
        <v>3362.4201755433428</v>
      </c>
      <c r="G470" s="170">
        <f>('Eng19'!J470+'Eng19'!AJ470+'Eng19'!AY470)+('Eng19'!AZ470+'Eng19'!AK470+'Eng19'!K470)</f>
        <v>3423.3317044227069</v>
      </c>
      <c r="H470" s="170">
        <f>('Eng19'!L470+'Eng19'!AL470+'Eng19'!BA470)+('Eng19'!BB470+'Eng19'!AM470+'Eng19'!M470)</f>
        <v>2584.8454005586041</v>
      </c>
      <c r="I470" s="170">
        <f>('Eng19'!N470+'Eng19'!AN470+'Eng19'!BC470)+('Eng19'!BD470+'Eng19'!AO470+'Eng19'!O470)</f>
        <v>1271.7745511483074</v>
      </c>
      <c r="J470" s="188">
        <f t="shared" si="167"/>
        <v>49753.537015076945</v>
      </c>
      <c r="L470" s="33">
        <f t="shared" si="168"/>
        <v>0.35759070247731151</v>
      </c>
      <c r="M470" s="33">
        <f t="shared" si="169"/>
        <v>0.42850748329693861</v>
      </c>
      <c r="N470" s="33">
        <f t="shared" si="170"/>
        <v>6.7581530425151873E-2</v>
      </c>
      <c r="O470" s="33">
        <f t="shared" si="171"/>
        <v>6.8805795724338675E-2</v>
      </c>
      <c r="P470" s="33">
        <f t="shared" si="172"/>
        <v>5.1952997829587705E-2</v>
      </c>
      <c r="Q470" s="33">
        <f t="shared" si="173"/>
        <v>2.5561490246671672E-2</v>
      </c>
      <c r="S470" s="174">
        <f t="shared" si="183"/>
        <v>-0.22406120575568045</v>
      </c>
      <c r="T470" s="174">
        <f t="shared" si="184"/>
        <v>0.12778180863044059</v>
      </c>
      <c r="U470" s="174">
        <f t="shared" si="185"/>
        <v>-6.5500727849313323E-3</v>
      </c>
      <c r="V470" s="174">
        <f t="shared" si="186"/>
        <v>2.5314981833911877E-2</v>
      </c>
      <c r="W470" s="174">
        <f t="shared" si="187"/>
        <v>5.1952997829587705E-2</v>
      </c>
      <c r="X470" s="174">
        <f t="shared" si="188"/>
        <v>2.5561490246671672E-2</v>
      </c>
      <c r="Z470" s="33">
        <f t="shared" si="174"/>
        <v>0.42850748329693861</v>
      </c>
      <c r="AA470" s="60" t="str">
        <f t="shared" si="175"/>
        <v>Lab</v>
      </c>
      <c r="AB470" s="33">
        <f t="shared" si="176"/>
        <v>7.0916780819627101E-2</v>
      </c>
      <c r="AC470" s="33">
        <f t="shared" si="177"/>
        <v>0.35759070247731151</v>
      </c>
      <c r="AD470" s="60" t="str">
        <f t="shared" si="178"/>
        <v>Con</v>
      </c>
      <c r="AF470" s="20" t="s">
        <v>1</v>
      </c>
      <c r="AG470" s="151" t="str">
        <f t="shared" si="179"/>
        <v>Lab</v>
      </c>
      <c r="AH470" s="149" t="str">
        <f t="shared" si="180"/>
        <v>Gain from</v>
      </c>
      <c r="AI470" s="149" t="str">
        <f t="shared" si="181"/>
        <v>Con</v>
      </c>
      <c r="AK470" s="33">
        <v>0.58165190823299195</v>
      </c>
      <c r="AL470" s="33">
        <v>0.30072567466649802</v>
      </c>
      <c r="AM470" s="33">
        <v>7.4131603210083205E-2</v>
      </c>
      <c r="AN470" s="33">
        <v>4.3490813890426798E-2</v>
      </c>
      <c r="AO470" s="33">
        <v>0</v>
      </c>
      <c r="AP470" s="86">
        <f t="shared" si="182"/>
        <v>0</v>
      </c>
    </row>
    <row r="471" spans="1:42" ht="19.95" customHeight="1">
      <c r="A471" s="132" t="s">
        <v>496</v>
      </c>
      <c r="B471" s="20" t="s">
        <v>460</v>
      </c>
      <c r="C471" s="20" t="s">
        <v>21</v>
      </c>
      <c r="D471" s="170">
        <f>('Eng19'!D471+'Eng19'!AD471+'Eng19'!AS471)+('Eng19'!E471+'Eng19'!AE471+'Eng19'!AT471)</f>
        <v>18759.468989257275</v>
      </c>
      <c r="E471" s="170">
        <f>('Eng19'!F471+'Eng19'!AF471+'Eng19'!AU471)+'Eng19'!G471+'Eng19'!AG471+'Eng19'!AV471</f>
        <v>20386.831170182377</v>
      </c>
      <c r="F471" s="170">
        <f>('Eng19'!H471+'Eng19'!AH471+'Eng19'!AW471)+('Eng19'!I471+'Eng19'!AI471+'Eng19'!AX471)</f>
        <v>2337.6128726510087</v>
      </c>
      <c r="G471" s="170">
        <f>('Eng19'!J471+'Eng19'!AJ471+'Eng19'!AY471)+('Eng19'!AZ471+'Eng19'!AK471+'Eng19'!K471)</f>
        <v>2652.9081963274793</v>
      </c>
      <c r="H471" s="170">
        <f>('Eng19'!L471+'Eng19'!AL471+'Eng19'!BA471)+('Eng19'!BB471+'Eng19'!AM471+'Eng19'!M471)</f>
        <v>2699.1209369106446</v>
      </c>
      <c r="I471" s="170">
        <f>('Eng19'!N471+'Eng19'!AN471+'Eng19'!BC471)+('Eng19'!BD471+'Eng19'!AO471+'Eng19'!O471)</f>
        <v>1327.9994684760291</v>
      </c>
      <c r="J471" s="188">
        <f t="shared" si="167"/>
        <v>48163.94163380481</v>
      </c>
      <c r="L471" s="33">
        <f t="shared" si="168"/>
        <v>0.38949197995229218</v>
      </c>
      <c r="M471" s="33">
        <f t="shared" si="169"/>
        <v>0.42327995754968439</v>
      </c>
      <c r="N471" s="33">
        <f t="shared" si="170"/>
        <v>4.8534500984660049E-2</v>
      </c>
      <c r="O471" s="33">
        <f t="shared" si="171"/>
        <v>5.508079501669115E-2</v>
      </c>
      <c r="P471" s="33">
        <f t="shared" si="172"/>
        <v>5.6040283360367947E-2</v>
      </c>
      <c r="Q471" s="33">
        <f t="shared" si="173"/>
        <v>2.7572483136304327E-2</v>
      </c>
      <c r="S471" s="174">
        <f t="shared" si="183"/>
        <v>-0.24405008870669681</v>
      </c>
      <c r="T471" s="174">
        <f t="shared" si="184"/>
        <v>0.13783475570435638</v>
      </c>
      <c r="U471" s="174">
        <f t="shared" si="185"/>
        <v>-4.7040147216246483E-3</v>
      </c>
      <c r="V471" s="174">
        <f t="shared" si="186"/>
        <v>2.7306581227292449E-2</v>
      </c>
      <c r="W471" s="174">
        <f t="shared" si="187"/>
        <v>5.6040283360367947E-2</v>
      </c>
      <c r="X471" s="174">
        <f t="shared" si="188"/>
        <v>2.7572483136304327E-2</v>
      </c>
      <c r="Z471" s="33">
        <f t="shared" si="174"/>
        <v>0.42327995754968439</v>
      </c>
      <c r="AA471" s="60" t="str">
        <f t="shared" si="175"/>
        <v>Lab</v>
      </c>
      <c r="AB471" s="33">
        <f t="shared" si="176"/>
        <v>3.3787977597392216E-2</v>
      </c>
      <c r="AC471" s="33">
        <f t="shared" si="177"/>
        <v>0.38949197995229218</v>
      </c>
      <c r="AD471" s="60" t="str">
        <f t="shared" si="178"/>
        <v>Con</v>
      </c>
      <c r="AF471" s="20" t="s">
        <v>1</v>
      </c>
      <c r="AG471" s="151" t="str">
        <f t="shared" si="179"/>
        <v>Lab</v>
      </c>
      <c r="AH471" s="149" t="str">
        <f t="shared" si="180"/>
        <v>Gain from</v>
      </c>
      <c r="AI471" s="149" t="str">
        <f t="shared" si="181"/>
        <v>Con</v>
      </c>
      <c r="AK471" s="33">
        <v>0.63354206865898899</v>
      </c>
      <c r="AL471" s="33">
        <v>0.28544520184532801</v>
      </c>
      <c r="AM471" s="33">
        <v>5.3238515706284698E-2</v>
      </c>
      <c r="AN471" s="33">
        <v>2.7774213789398702E-2</v>
      </c>
      <c r="AO471" s="33">
        <v>0</v>
      </c>
      <c r="AP471" s="86">
        <f t="shared" si="182"/>
        <v>0</v>
      </c>
    </row>
    <row r="472" spans="1:42" ht="19.95" customHeight="1">
      <c r="A472" s="132" t="s">
        <v>497</v>
      </c>
      <c r="B472" s="20" t="s">
        <v>460</v>
      </c>
      <c r="C472" s="20" t="s">
        <v>21</v>
      </c>
      <c r="D472" s="170">
        <f>('Eng19'!D472+'Eng19'!AD472+'Eng19'!AS472)+('Eng19'!E472+'Eng19'!AE472+'Eng19'!AT472)</f>
        <v>12367.683067506779</v>
      </c>
      <c r="E472" s="170">
        <f>('Eng19'!F472+'Eng19'!AF472+'Eng19'!AU472)+'Eng19'!G472+'Eng19'!AG472+'Eng19'!AV472</f>
        <v>23658.000100067413</v>
      </c>
      <c r="F472" s="170">
        <f>('Eng19'!H472+'Eng19'!AH472+'Eng19'!AW472)+('Eng19'!I472+'Eng19'!AI472+'Eng19'!AX472)</f>
        <v>1189.803771684245</v>
      </c>
      <c r="G472" s="170">
        <f>('Eng19'!J472+'Eng19'!AJ472+'Eng19'!AY472)+('Eng19'!AZ472+'Eng19'!AK472+'Eng19'!K472)</f>
        <v>1656.8121817203098</v>
      </c>
      <c r="H472" s="170">
        <f>('Eng19'!L472+'Eng19'!AL472+'Eng19'!BA472)+('Eng19'!BB472+'Eng19'!AM472+'Eng19'!M472)</f>
        <v>3533.4372822853602</v>
      </c>
      <c r="I472" s="170">
        <f>('Eng19'!N472+'Eng19'!AN472+'Eng19'!BC472)+('Eng19'!BD472+'Eng19'!AO472+'Eng19'!O472)</f>
        <v>990.19963200611892</v>
      </c>
      <c r="J472" s="188">
        <f t="shared" si="167"/>
        <v>43395.936035270221</v>
      </c>
      <c r="L472" s="33">
        <f t="shared" si="168"/>
        <v>0.28499634291687809</v>
      </c>
      <c r="M472" s="33">
        <f t="shared" si="169"/>
        <v>0.54516625890588644</v>
      </c>
      <c r="N472" s="33">
        <f t="shared" si="170"/>
        <v>2.7417400807237507E-2</v>
      </c>
      <c r="O472" s="33">
        <f t="shared" si="171"/>
        <v>3.8178970961099422E-2</v>
      </c>
      <c r="P472" s="33">
        <f t="shared" si="172"/>
        <v>8.1423230032728069E-2</v>
      </c>
      <c r="Q472" s="33">
        <f t="shared" si="173"/>
        <v>2.2817796376170575E-2</v>
      </c>
      <c r="S472" s="174">
        <f t="shared" si="183"/>
        <v>-0.17462045125652292</v>
      </c>
      <c r="T472" s="174">
        <f t="shared" si="184"/>
        <v>9.6203739745584438E-2</v>
      </c>
      <c r="U472" s="174">
        <f t="shared" si="185"/>
        <v>-3.3559491766757925E-3</v>
      </c>
      <c r="V472" s="174">
        <f t="shared" si="186"/>
        <v>1.9469701402447921E-2</v>
      </c>
      <c r="W472" s="174">
        <f t="shared" si="187"/>
        <v>3.9885631901974868E-2</v>
      </c>
      <c r="X472" s="174">
        <f t="shared" si="188"/>
        <v>2.2417327383191611E-2</v>
      </c>
      <c r="Z472" s="33">
        <f t="shared" si="174"/>
        <v>0.54516625890588644</v>
      </c>
      <c r="AA472" s="60" t="str">
        <f t="shared" si="175"/>
        <v>Lab</v>
      </c>
      <c r="AB472" s="33">
        <f t="shared" si="176"/>
        <v>0.26016991598900835</v>
      </c>
      <c r="AC472" s="33">
        <f t="shared" si="177"/>
        <v>0.28499634291687809</v>
      </c>
      <c r="AD472" s="60" t="str">
        <f t="shared" si="178"/>
        <v>Con</v>
      </c>
      <c r="AF472" s="20" t="s">
        <v>1</v>
      </c>
      <c r="AG472" s="151" t="str">
        <f t="shared" si="179"/>
        <v>Lab</v>
      </c>
      <c r="AH472" s="149" t="str">
        <f t="shared" si="180"/>
        <v>Gain from</v>
      </c>
      <c r="AI472" s="149" t="str">
        <f t="shared" si="181"/>
        <v>Con</v>
      </c>
      <c r="AK472" s="33">
        <v>0.45961679417340101</v>
      </c>
      <c r="AL472" s="33">
        <v>0.448962519160302</v>
      </c>
      <c r="AM472" s="33">
        <v>3.07733499839133E-2</v>
      </c>
      <c r="AN472" s="33">
        <v>1.8709269558651501E-2</v>
      </c>
      <c r="AO472" s="33">
        <v>4.1537598130753202E-2</v>
      </c>
      <c r="AP472" s="86">
        <f t="shared" si="182"/>
        <v>4.0046899297896399E-4</v>
      </c>
    </row>
    <row r="473" spans="1:42" ht="19.95" customHeight="1">
      <c r="A473" s="132" t="s">
        <v>498</v>
      </c>
      <c r="B473" s="20" t="s">
        <v>460</v>
      </c>
      <c r="C473" s="20" t="s">
        <v>21</v>
      </c>
      <c r="D473" s="170">
        <f>('Eng19'!D473+'Eng19'!AD473+'Eng19'!AS473)+('Eng19'!E473+'Eng19'!AE473+'Eng19'!AT473)</f>
        <v>14613.025635058337</v>
      </c>
      <c r="E473" s="170">
        <f>('Eng19'!F473+'Eng19'!AF473+'Eng19'!AU473)+'Eng19'!G473+'Eng19'!AG473+'Eng19'!AV473</f>
        <v>19967.266725877005</v>
      </c>
      <c r="F473" s="170">
        <f>('Eng19'!H473+'Eng19'!AH473+'Eng19'!AW473)+('Eng19'!I473+'Eng19'!AI473+'Eng19'!AX473)</f>
        <v>1266.7155855851051</v>
      </c>
      <c r="G473" s="170">
        <f>('Eng19'!J473+'Eng19'!AJ473+'Eng19'!AY473)+('Eng19'!AZ473+'Eng19'!AK473+'Eng19'!K473)</f>
        <v>1598.2513700489737</v>
      </c>
      <c r="H473" s="170">
        <f>('Eng19'!L473+'Eng19'!AL473+'Eng19'!BA473)+('Eng19'!BB473+'Eng19'!AM473+'Eng19'!M473)</f>
        <v>4393.7871251167617</v>
      </c>
      <c r="I473" s="170">
        <f>('Eng19'!N473+'Eng19'!AN473+'Eng19'!BC473)+('Eng19'!BD473+'Eng19'!AO473+'Eng19'!O473)</f>
        <v>1466.2045193732934</v>
      </c>
      <c r="J473" s="188">
        <f t="shared" si="167"/>
        <v>43305.250961059472</v>
      </c>
      <c r="L473" s="33">
        <f t="shared" si="168"/>
        <v>0.33744234961710579</v>
      </c>
      <c r="M473" s="33">
        <f t="shared" si="169"/>
        <v>0.46108188459251231</v>
      </c>
      <c r="N473" s="33">
        <f t="shared" si="170"/>
        <v>2.9250854283794564E-2</v>
      </c>
      <c r="O473" s="33">
        <f t="shared" si="171"/>
        <v>3.6906641448311614E-2</v>
      </c>
      <c r="P473" s="33">
        <f t="shared" si="172"/>
        <v>0.10146083968125945</v>
      </c>
      <c r="Q473" s="33">
        <f t="shared" si="173"/>
        <v>3.3857430377016391E-2</v>
      </c>
      <c r="S473" s="174">
        <f t="shared" si="183"/>
        <v>-0.20883332177033626</v>
      </c>
      <c r="T473" s="174">
        <f t="shared" si="184"/>
        <v>0.11630167595573931</v>
      </c>
      <c r="U473" s="174">
        <f t="shared" si="185"/>
        <v>-3.8186973212533393E-3</v>
      </c>
      <c r="V473" s="174">
        <f t="shared" si="186"/>
        <v>2.3110954497544613E-2</v>
      </c>
      <c r="W473" s="174">
        <f t="shared" si="187"/>
        <v>4.664128214530755E-2</v>
      </c>
      <c r="X473" s="174">
        <f t="shared" si="188"/>
        <v>2.6598106492998326E-2</v>
      </c>
      <c r="Z473" s="33">
        <f t="shared" si="174"/>
        <v>0.46108188459251231</v>
      </c>
      <c r="AA473" s="60" t="str">
        <f t="shared" si="175"/>
        <v>Lab</v>
      </c>
      <c r="AB473" s="33">
        <f t="shared" si="176"/>
        <v>0.12363953497540653</v>
      </c>
      <c r="AC473" s="33">
        <f t="shared" si="177"/>
        <v>0.33744234961710579</v>
      </c>
      <c r="AD473" s="60" t="str">
        <f t="shared" si="178"/>
        <v>Con</v>
      </c>
      <c r="AF473" s="20" t="s">
        <v>1</v>
      </c>
      <c r="AG473" s="151" t="str">
        <f t="shared" si="179"/>
        <v>Lab</v>
      </c>
      <c r="AH473" s="149" t="str">
        <f t="shared" si="180"/>
        <v>Gain from</v>
      </c>
      <c r="AI473" s="149" t="str">
        <f t="shared" si="181"/>
        <v>Con</v>
      </c>
      <c r="AK473" s="33">
        <v>0.54627567138744204</v>
      </c>
      <c r="AL473" s="33">
        <v>0.344780208636773</v>
      </c>
      <c r="AM473" s="33">
        <v>3.3069551605047903E-2</v>
      </c>
      <c r="AN473" s="33">
        <v>1.3795686950767E-2</v>
      </c>
      <c r="AO473" s="33">
        <v>5.4819557535951899E-2</v>
      </c>
      <c r="AP473" s="86">
        <f t="shared" si="182"/>
        <v>7.2593238840180652E-3</v>
      </c>
    </row>
    <row r="474" spans="1:42" ht="19.95" customHeight="1">
      <c r="A474" s="132" t="s">
        <v>499</v>
      </c>
      <c r="B474" s="20" t="s">
        <v>460</v>
      </c>
      <c r="C474" s="20" t="s">
        <v>21</v>
      </c>
      <c r="D474" s="170">
        <f>('Eng19'!D474+'Eng19'!AD474+'Eng19'!AS474)+('Eng19'!E474+'Eng19'!AE474+'Eng19'!AT474)</f>
        <v>17718.027201255707</v>
      </c>
      <c r="E474" s="170">
        <f>('Eng19'!F474+'Eng19'!AF474+'Eng19'!AU474)+'Eng19'!G474+'Eng19'!AG474+'Eng19'!AV474</f>
        <v>18540.430880530319</v>
      </c>
      <c r="F474" s="170">
        <f>('Eng19'!H474+'Eng19'!AH474+'Eng19'!AW474)+('Eng19'!I474+'Eng19'!AI474+'Eng19'!AX474)</f>
        <v>2307.480933668377</v>
      </c>
      <c r="G474" s="170">
        <f>('Eng19'!J474+'Eng19'!AJ474+'Eng19'!AY474)+('Eng19'!AZ474+'Eng19'!AK474+'Eng19'!K474)</f>
        <v>1839.404133978725</v>
      </c>
      <c r="H474" s="170">
        <f>('Eng19'!L474+'Eng19'!AL474+'Eng19'!BA474)+('Eng19'!BB474+'Eng19'!AM474+'Eng19'!M474)</f>
        <v>2551.4534734667932</v>
      </c>
      <c r="I474" s="170">
        <f>('Eng19'!N474+'Eng19'!AN474+'Eng19'!BC474)+('Eng19'!BD474+'Eng19'!AO474+'Eng19'!O474)</f>
        <v>1255.3453275359448</v>
      </c>
      <c r="J474" s="188">
        <f t="shared" si="167"/>
        <v>44212.141950435856</v>
      </c>
      <c r="L474" s="33">
        <f t="shared" si="168"/>
        <v>0.40075025591654323</v>
      </c>
      <c r="M474" s="33">
        <f t="shared" si="169"/>
        <v>0.41935156413175184</v>
      </c>
      <c r="N474" s="33">
        <f t="shared" si="170"/>
        <v>5.2191113840518853E-2</v>
      </c>
      <c r="O474" s="33">
        <f t="shared" si="171"/>
        <v>4.1604049313891965E-2</v>
      </c>
      <c r="P474" s="33">
        <f t="shared" si="172"/>
        <v>5.7709338677305141E-2</v>
      </c>
      <c r="Q474" s="33">
        <f t="shared" si="173"/>
        <v>2.8393678119989146E-2</v>
      </c>
      <c r="S474" s="174">
        <f t="shared" si="183"/>
        <v>-0.25110436296440175</v>
      </c>
      <c r="T474" s="174">
        <f t="shared" si="184"/>
        <v>0.14193990682195085</v>
      </c>
      <c r="U474" s="174">
        <f t="shared" si="185"/>
        <v>-5.0584174734049497E-3</v>
      </c>
      <c r="V474" s="174">
        <f t="shared" si="186"/>
        <v>2.8119856818561665E-2</v>
      </c>
      <c r="W474" s="174">
        <f t="shared" si="187"/>
        <v>5.7709338677305141E-2</v>
      </c>
      <c r="X474" s="174">
        <f t="shared" si="188"/>
        <v>2.8393678119989146E-2</v>
      </c>
      <c r="Z474" s="33">
        <f t="shared" si="174"/>
        <v>0.41935156413175184</v>
      </c>
      <c r="AA474" s="60" t="str">
        <f t="shared" si="175"/>
        <v>Lab</v>
      </c>
      <c r="AB474" s="33">
        <f t="shared" si="176"/>
        <v>1.8601308215208612E-2</v>
      </c>
      <c r="AC474" s="33">
        <f t="shared" si="177"/>
        <v>0.40075025591654323</v>
      </c>
      <c r="AD474" s="60" t="str">
        <f t="shared" si="178"/>
        <v>Con</v>
      </c>
      <c r="AF474" s="20" t="s">
        <v>1</v>
      </c>
      <c r="AG474" s="151" t="str">
        <f t="shared" si="179"/>
        <v>Lab</v>
      </c>
      <c r="AH474" s="149" t="str">
        <f t="shared" si="180"/>
        <v>Gain from</v>
      </c>
      <c r="AI474" s="149" t="str">
        <f t="shared" si="181"/>
        <v>Con</v>
      </c>
      <c r="AK474" s="33">
        <v>0.65185461888094498</v>
      </c>
      <c r="AL474" s="33">
        <v>0.277411657309801</v>
      </c>
      <c r="AM474" s="33">
        <v>5.7249531313923803E-2</v>
      </c>
      <c r="AN474" s="33">
        <v>1.34841924953303E-2</v>
      </c>
      <c r="AO474" s="33">
        <v>0</v>
      </c>
      <c r="AP474" s="86">
        <f t="shared" si="182"/>
        <v>0</v>
      </c>
    </row>
    <row r="475" spans="1:42" ht="19.95" customHeight="1">
      <c r="A475" s="132" t="s">
        <v>500</v>
      </c>
      <c r="B475" s="20" t="s">
        <v>460</v>
      </c>
      <c r="C475" s="20" t="s">
        <v>21</v>
      </c>
      <c r="D475" s="170">
        <f>('Eng19'!D475+'Eng19'!AD475+'Eng19'!AS475)+('Eng19'!E475+'Eng19'!AE475+'Eng19'!AT475)</f>
        <v>20663.945157790975</v>
      </c>
      <c r="E475" s="170">
        <f>('Eng19'!F475+'Eng19'!AF475+'Eng19'!AU475)+'Eng19'!G475+'Eng19'!AG475+'Eng19'!AV475</f>
        <v>17487.876345888442</v>
      </c>
      <c r="F475" s="170">
        <f>('Eng19'!H475+'Eng19'!AH475+'Eng19'!AW475)+('Eng19'!I475+'Eng19'!AI475+'Eng19'!AX475)</f>
        <v>2892.6400243985886</v>
      </c>
      <c r="G475" s="170">
        <f>('Eng19'!J475+'Eng19'!AJ475+'Eng19'!AY475)+('Eng19'!AZ475+'Eng19'!AK475+'Eng19'!K475)</f>
        <v>3519.8721402743977</v>
      </c>
      <c r="H475" s="170">
        <f>('Eng19'!L475+'Eng19'!AL475+'Eng19'!BA475)+('Eng19'!BB475+'Eng19'!AM475+'Eng19'!M475)</f>
        <v>2980.0749708246722</v>
      </c>
      <c r="I475" s="170">
        <f>('Eng19'!N475+'Eng19'!AN475+'Eng19'!BC475)+('Eng19'!BD475+'Eng19'!AO475+'Eng19'!O475)</f>
        <v>1466.2321806905009</v>
      </c>
      <c r="J475" s="188">
        <f t="shared" si="167"/>
        <v>49010.640819867578</v>
      </c>
      <c r="L475" s="33">
        <f t="shared" si="168"/>
        <v>0.42162160731051646</v>
      </c>
      <c r="M475" s="33">
        <f t="shared" si="169"/>
        <v>0.3568179491911343</v>
      </c>
      <c r="N475" s="33">
        <f t="shared" si="170"/>
        <v>5.9020652984932837E-2</v>
      </c>
      <c r="O475" s="33">
        <f t="shared" si="171"/>
        <v>7.1818529229422709E-2</v>
      </c>
      <c r="P475" s="33">
        <f t="shared" si="172"/>
        <v>6.0804652234145669E-2</v>
      </c>
      <c r="Q475" s="33">
        <f t="shared" si="173"/>
        <v>2.9916609049848015E-2</v>
      </c>
      <c r="S475" s="174">
        <f t="shared" si="183"/>
        <v>-0.26418205241965453</v>
      </c>
      <c r="T475" s="174">
        <f t="shared" si="184"/>
        <v>0.14955303370769429</v>
      </c>
      <c r="U475" s="174">
        <f t="shared" si="185"/>
        <v>-5.7203435677392611E-3</v>
      </c>
      <c r="V475" s="174">
        <f t="shared" si="186"/>
        <v>2.9628100995706209E-2</v>
      </c>
      <c r="W475" s="174">
        <f t="shared" si="187"/>
        <v>6.0804652234145669E-2</v>
      </c>
      <c r="X475" s="174">
        <f t="shared" si="188"/>
        <v>2.9916609049848015E-2</v>
      </c>
      <c r="Z475" s="33">
        <f t="shared" si="174"/>
        <v>0.42162160731051646</v>
      </c>
      <c r="AA475" s="60" t="str">
        <f t="shared" si="175"/>
        <v>Con</v>
      </c>
      <c r="AB475" s="33">
        <f t="shared" si="176"/>
        <v>6.4803658119382157E-2</v>
      </c>
      <c r="AC475" s="33">
        <f t="shared" si="177"/>
        <v>0.3568179491911343</v>
      </c>
      <c r="AD475" s="60" t="str">
        <f t="shared" si="178"/>
        <v>Lab</v>
      </c>
      <c r="AF475" s="20" t="s">
        <v>1</v>
      </c>
      <c r="AG475" s="151" t="str">
        <f t="shared" si="179"/>
        <v>Con</v>
      </c>
      <c r="AH475" s="149" t="str">
        <f t="shared" si="180"/>
        <v>Hold</v>
      </c>
      <c r="AI475" s="149" t="str">
        <f t="shared" si="181"/>
        <v/>
      </c>
      <c r="AK475" s="33">
        <v>0.68580365973017099</v>
      </c>
      <c r="AL475" s="33">
        <v>0.20726491548344</v>
      </c>
      <c r="AM475" s="33">
        <v>6.4740996552672098E-2</v>
      </c>
      <c r="AN475" s="33">
        <v>4.21904282337165E-2</v>
      </c>
      <c r="AO475" s="33">
        <v>0</v>
      </c>
      <c r="AP475" s="86">
        <f t="shared" si="182"/>
        <v>0</v>
      </c>
    </row>
    <row r="476" spans="1:42" ht="19.95" customHeight="1">
      <c r="A476" s="132" t="s">
        <v>501</v>
      </c>
      <c r="B476" s="20" t="s">
        <v>460</v>
      </c>
      <c r="C476" s="20" t="s">
        <v>21</v>
      </c>
      <c r="D476" s="170">
        <f>('Eng19'!D476+'Eng19'!AD476+'Eng19'!AS476)+('Eng19'!E476+'Eng19'!AE476+'Eng19'!AT476)</f>
        <v>16600.058987592791</v>
      </c>
      <c r="E476" s="170">
        <f>('Eng19'!F476+'Eng19'!AF476+'Eng19'!AU476)+'Eng19'!G476+'Eng19'!AG476+'Eng19'!AV476</f>
        <v>18895.166473671292</v>
      </c>
      <c r="F476" s="170">
        <f>('Eng19'!H476+'Eng19'!AH476+'Eng19'!AW476)+('Eng19'!I476+'Eng19'!AI476+'Eng19'!AX476)</f>
        <v>2296.6522524999641</v>
      </c>
      <c r="G476" s="170">
        <f>('Eng19'!J476+'Eng19'!AJ476+'Eng19'!AY476)+('Eng19'!AZ476+'Eng19'!AK476+'Eng19'!K476)</f>
        <v>2275.3233357268618</v>
      </c>
      <c r="H476" s="170">
        <f>('Eng19'!L476+'Eng19'!AL476+'Eng19'!BA476)+('Eng19'!BB476+'Eng19'!AM476+'Eng19'!M476)</f>
        <v>2393.4050496513537</v>
      </c>
      <c r="I476" s="170">
        <f>('Eng19'!N476+'Eng19'!AN476+'Eng19'!BC476)+('Eng19'!BD476+'Eng19'!AO476+'Eng19'!O476)</f>
        <v>1626.0837958232787</v>
      </c>
      <c r="J476" s="188">
        <f t="shared" si="167"/>
        <v>44086.689894965544</v>
      </c>
      <c r="L476" s="33">
        <f t="shared" si="168"/>
        <v>0.37653221476009308</v>
      </c>
      <c r="M476" s="33">
        <f t="shared" si="169"/>
        <v>0.42859118066446206</v>
      </c>
      <c r="N476" s="33">
        <f t="shared" si="170"/>
        <v>5.2094005196843526E-2</v>
      </c>
      <c r="O476" s="33">
        <f t="shared" si="171"/>
        <v>5.1610210273162087E-2</v>
      </c>
      <c r="P476" s="33">
        <f t="shared" si="172"/>
        <v>5.4288608542703662E-2</v>
      </c>
      <c r="Q476" s="33">
        <f t="shared" si="173"/>
        <v>3.6883780562735523E-2</v>
      </c>
      <c r="S476" s="174">
        <f t="shared" si="183"/>
        <v>-0.23592968570080791</v>
      </c>
      <c r="T476" s="174">
        <f t="shared" si="184"/>
        <v>0.13352639650114406</v>
      </c>
      <c r="U476" s="174">
        <f t="shared" si="185"/>
        <v>-5.049005601845874E-3</v>
      </c>
      <c r="V476" s="174">
        <f t="shared" si="186"/>
        <v>2.6453047879062386E-2</v>
      </c>
      <c r="W476" s="174">
        <f t="shared" si="187"/>
        <v>5.4288608542703662E-2</v>
      </c>
      <c r="X476" s="174">
        <f t="shared" si="188"/>
        <v>2.67106383797436E-2</v>
      </c>
      <c r="Z476" s="33">
        <f t="shared" si="174"/>
        <v>0.42859118066446206</v>
      </c>
      <c r="AA476" s="60" t="str">
        <f t="shared" si="175"/>
        <v>Lab</v>
      </c>
      <c r="AB476" s="33">
        <f t="shared" si="176"/>
        <v>5.2058965904368981E-2</v>
      </c>
      <c r="AC476" s="33">
        <f t="shared" si="177"/>
        <v>0.37653221476009308</v>
      </c>
      <c r="AD476" s="60" t="str">
        <f t="shared" si="178"/>
        <v>Con</v>
      </c>
      <c r="AF476" s="20" t="s">
        <v>1</v>
      </c>
      <c r="AG476" s="151" t="str">
        <f t="shared" si="179"/>
        <v>Lab</v>
      </c>
      <c r="AH476" s="149" t="str">
        <f t="shared" si="180"/>
        <v>Gain from</v>
      </c>
      <c r="AI476" s="149" t="str">
        <f t="shared" si="181"/>
        <v>Con</v>
      </c>
      <c r="AK476" s="33">
        <v>0.61246190046090099</v>
      </c>
      <c r="AL476" s="33">
        <v>0.29506478416331799</v>
      </c>
      <c r="AM476" s="33">
        <v>5.71430107986894E-2</v>
      </c>
      <c r="AN476" s="33">
        <v>2.5157162394099701E-2</v>
      </c>
      <c r="AO476" s="33">
        <v>0</v>
      </c>
      <c r="AP476" s="86">
        <f t="shared" si="182"/>
        <v>1.0173142182991923E-2</v>
      </c>
    </row>
    <row r="477" spans="1:42" ht="19.95" customHeight="1">
      <c r="A477" s="132" t="s">
        <v>502</v>
      </c>
      <c r="B477" s="20" t="s">
        <v>460</v>
      </c>
      <c r="C477" s="20" t="s">
        <v>21</v>
      </c>
      <c r="D477" s="170">
        <f>('Eng19'!D477+'Eng19'!AD477+'Eng19'!AS477)+('Eng19'!E477+'Eng19'!AE477+'Eng19'!AT477)</f>
        <v>19970.400327171035</v>
      </c>
      <c r="E477" s="170">
        <f>('Eng19'!F477+'Eng19'!AF477+'Eng19'!AU477)+'Eng19'!G477+'Eng19'!AG477+'Eng19'!AV477</f>
        <v>13581.297633629603</v>
      </c>
      <c r="F477" s="170">
        <f>('Eng19'!H477+'Eng19'!AH477+'Eng19'!AW477)+('Eng19'!I477+'Eng19'!AI477+'Eng19'!AX477)</f>
        <v>11969.088496166072</v>
      </c>
      <c r="G477" s="170">
        <f>('Eng19'!J477+'Eng19'!AJ477+'Eng19'!AY477)+('Eng19'!AZ477+'Eng19'!AK477+'Eng19'!K477)</f>
        <v>3530.3712924519468</v>
      </c>
      <c r="H477" s="170">
        <f>('Eng19'!L477+'Eng19'!AL477+'Eng19'!BA477)+('Eng19'!BB477+'Eng19'!AM477+'Eng19'!M477)</f>
        <v>3032.3032166979478</v>
      </c>
      <c r="I477" s="170">
        <f>('Eng19'!N477+'Eng19'!AN477+'Eng19'!BC477)+('Eng19'!BD477+'Eng19'!AO477+'Eng19'!O477)</f>
        <v>1491.9290962346158</v>
      </c>
      <c r="J477" s="188">
        <f t="shared" si="167"/>
        <v>53575.390062351216</v>
      </c>
      <c r="L477" s="33">
        <f t="shared" si="168"/>
        <v>0.37275324181362779</v>
      </c>
      <c r="M477" s="33">
        <f t="shared" si="169"/>
        <v>0.25349881014069414</v>
      </c>
      <c r="N477" s="33">
        <f t="shared" si="170"/>
        <v>0.22340646483835969</v>
      </c>
      <c r="O477" s="33">
        <f t="shared" si="171"/>
        <v>6.5895391304539058E-2</v>
      </c>
      <c r="P477" s="33">
        <f t="shared" si="172"/>
        <v>5.6598808019296606E-2</v>
      </c>
      <c r="Q477" s="33">
        <f t="shared" si="173"/>
        <v>2.7847283883482767E-2</v>
      </c>
      <c r="S477" s="174">
        <f t="shared" si="183"/>
        <v>-0.23356183544900522</v>
      </c>
      <c r="T477" s="174">
        <f t="shared" si="184"/>
        <v>0.13920848376749415</v>
      </c>
      <c r="U477" s="174">
        <f t="shared" si="185"/>
        <v>-1.7671472088277324E-2</v>
      </c>
      <c r="V477" s="174">
        <f t="shared" si="186"/>
        <v>2.7578731867010257E-2</v>
      </c>
      <c r="W477" s="174">
        <f t="shared" si="187"/>
        <v>5.6598808019296606E-2</v>
      </c>
      <c r="X477" s="174">
        <f t="shared" si="188"/>
        <v>2.7847283883481656E-2</v>
      </c>
      <c r="Z477" s="33">
        <f t="shared" si="174"/>
        <v>0.37275324181362779</v>
      </c>
      <c r="AA477" s="60" t="str">
        <f t="shared" si="175"/>
        <v>Con</v>
      </c>
      <c r="AB477" s="33">
        <f t="shared" si="176"/>
        <v>0.11925443167293365</v>
      </c>
      <c r="AC477" s="33">
        <f t="shared" si="177"/>
        <v>0.25349881014069414</v>
      </c>
      <c r="AD477" s="60" t="str">
        <f t="shared" si="178"/>
        <v>Lab</v>
      </c>
      <c r="AF477" s="20" t="s">
        <v>1</v>
      </c>
      <c r="AG477" s="151" t="str">
        <f t="shared" si="179"/>
        <v>Con</v>
      </c>
      <c r="AH477" s="149" t="str">
        <f t="shared" si="180"/>
        <v>Hold</v>
      </c>
      <c r="AI477" s="149" t="str">
        <f t="shared" si="181"/>
        <v/>
      </c>
      <c r="AK477" s="33">
        <v>0.60631507726263301</v>
      </c>
      <c r="AL477" s="33">
        <v>0.1142903263732</v>
      </c>
      <c r="AM477" s="33">
        <v>0.24107793692663701</v>
      </c>
      <c r="AN477" s="33">
        <v>3.8316659437528801E-2</v>
      </c>
      <c r="AO477" s="33">
        <v>0</v>
      </c>
      <c r="AP477" s="86">
        <f t="shared" si="182"/>
        <v>1.1102230246251565E-15</v>
      </c>
    </row>
    <row r="478" spans="1:42" ht="19.95" customHeight="1">
      <c r="A478" s="132" t="s">
        <v>503</v>
      </c>
      <c r="B478" s="20" t="s">
        <v>460</v>
      </c>
      <c r="C478" s="20" t="s">
        <v>21</v>
      </c>
      <c r="D478" s="170">
        <f>('Eng19'!D478+'Eng19'!AD478+'Eng19'!AS478)+('Eng19'!E478+'Eng19'!AE478+'Eng19'!AT478)</f>
        <v>19568.402311730017</v>
      </c>
      <c r="E478" s="170">
        <f>('Eng19'!F478+'Eng19'!AF478+'Eng19'!AU478)+'Eng19'!G478+'Eng19'!AG478+'Eng19'!AV478</f>
        <v>19518.133196063172</v>
      </c>
      <c r="F478" s="170">
        <f>('Eng19'!H478+'Eng19'!AH478+'Eng19'!AW478)+('Eng19'!I478+'Eng19'!AI478+'Eng19'!AX478)</f>
        <v>5836.3156022717794</v>
      </c>
      <c r="G478" s="170">
        <f>('Eng19'!J478+'Eng19'!AJ478+'Eng19'!AY478)+('Eng19'!AZ478+'Eng19'!AK478+'Eng19'!K478)</f>
        <v>3449.7925186948842</v>
      </c>
      <c r="H478" s="170">
        <f>('Eng19'!L478+'Eng19'!AL478+'Eng19'!BA478)+('Eng19'!BB478+'Eng19'!AM478+'Eng19'!M478)</f>
        <v>2896.5273539819077</v>
      </c>
      <c r="I478" s="170">
        <f>('Eng19'!N478+'Eng19'!AN478+'Eng19'!BC478)+('Eng19'!BD478+'Eng19'!AO478+'Eng19'!O478)</f>
        <v>1422.1611652172144</v>
      </c>
      <c r="J478" s="188">
        <f t="shared" si="167"/>
        <v>52691.332147958979</v>
      </c>
      <c r="L478" s="33">
        <f t="shared" si="168"/>
        <v>0.37137801444801782</v>
      </c>
      <c r="M478" s="33">
        <f t="shared" si="169"/>
        <v>0.37042398437100843</v>
      </c>
      <c r="N478" s="33">
        <f t="shared" si="170"/>
        <v>0.11076424459877414</v>
      </c>
      <c r="O478" s="33">
        <f t="shared" si="171"/>
        <v>6.5471727095601881E-2</v>
      </c>
      <c r="P478" s="33">
        <f t="shared" si="172"/>
        <v>5.4971609862668955E-2</v>
      </c>
      <c r="Q478" s="33">
        <f t="shared" si="173"/>
        <v>2.6990419623928646E-2</v>
      </c>
      <c r="S478" s="174">
        <f t="shared" si="183"/>
        <v>-0.23269798536118919</v>
      </c>
      <c r="T478" s="174">
        <f t="shared" si="184"/>
        <v>0.13488973354651942</v>
      </c>
      <c r="U478" s="174">
        <f t="shared" si="185"/>
        <v>-1.0744187740433855E-2</v>
      </c>
      <c r="V478" s="174">
        <f t="shared" si="186"/>
        <v>2.6719935933973683E-2</v>
      </c>
      <c r="W478" s="174">
        <f t="shared" si="187"/>
        <v>5.4842083997201196E-2</v>
      </c>
      <c r="X478" s="174">
        <f t="shared" si="188"/>
        <v>2.6990419623928646E-2</v>
      </c>
      <c r="Z478" s="33">
        <f t="shared" si="174"/>
        <v>0.37137801444801782</v>
      </c>
      <c r="AA478" s="60" t="str">
        <f t="shared" si="175"/>
        <v>Con</v>
      </c>
      <c r="AB478" s="33">
        <f t="shared" si="176"/>
        <v>9.5403007700939346E-4</v>
      </c>
      <c r="AC478" s="33">
        <f t="shared" si="177"/>
        <v>0.37042398437100843</v>
      </c>
      <c r="AD478" s="60" t="str">
        <f t="shared" si="178"/>
        <v>Lab</v>
      </c>
      <c r="AF478" s="20" t="s">
        <v>1</v>
      </c>
      <c r="AG478" s="151" t="str">
        <f t="shared" si="179"/>
        <v>Con</v>
      </c>
      <c r="AH478" s="149" t="str">
        <f t="shared" si="180"/>
        <v>Hold</v>
      </c>
      <c r="AI478" s="149" t="str">
        <f t="shared" si="181"/>
        <v/>
      </c>
      <c r="AK478" s="33">
        <v>0.60407599980920701</v>
      </c>
      <c r="AL478" s="33">
        <v>0.23553425082448901</v>
      </c>
      <c r="AM478" s="33">
        <v>0.12150843233920799</v>
      </c>
      <c r="AN478" s="33">
        <v>3.8751791161628198E-2</v>
      </c>
      <c r="AO478" s="33">
        <v>1.2952586546776E-4</v>
      </c>
      <c r="AP478" s="86">
        <f t="shared" si="182"/>
        <v>0</v>
      </c>
    </row>
    <row r="479" spans="1:42" ht="19.95" customHeight="1">
      <c r="A479" s="132" t="s">
        <v>504</v>
      </c>
      <c r="B479" s="20" t="s">
        <v>460</v>
      </c>
      <c r="C479" s="20" t="s">
        <v>21</v>
      </c>
      <c r="D479" s="170">
        <f>('Eng19'!D479+'Eng19'!AD479+'Eng19'!AS479)+('Eng19'!E479+'Eng19'!AE479+'Eng19'!AT479)</f>
        <v>19432.434433711358</v>
      </c>
      <c r="E479" s="170">
        <f>('Eng19'!F479+'Eng19'!AF479+'Eng19'!AU479)+'Eng19'!G479+'Eng19'!AG479+'Eng19'!AV479</f>
        <v>18087.794003674109</v>
      </c>
      <c r="F479" s="170">
        <f>('Eng19'!H479+'Eng19'!AH479+'Eng19'!AW479)+('Eng19'!I479+'Eng19'!AI479+'Eng19'!AX479)</f>
        <v>2408.1907544668638</v>
      </c>
      <c r="G479" s="170">
        <f>('Eng19'!J479+'Eng19'!AJ479+'Eng19'!AY479)+('Eng19'!AZ479+'Eng19'!AK479+'Eng19'!K479)</f>
        <v>2334.0417993268093</v>
      </c>
      <c r="H479" s="170">
        <f>('Eng19'!L479+'Eng19'!AL479+'Eng19'!BA479)+('Eng19'!BB479+'Eng19'!AM479+'Eng19'!M479)</f>
        <v>2795.6575420242552</v>
      </c>
      <c r="I479" s="170">
        <f>('Eng19'!N479+'Eng19'!AN479+'Eng19'!BC479)+('Eng19'!BD479+'Eng19'!AO479+'Eng19'!O479)</f>
        <v>2631.0854959432045</v>
      </c>
      <c r="J479" s="188">
        <f t="shared" si="167"/>
        <v>47689.204029146596</v>
      </c>
      <c r="L479" s="33">
        <f t="shared" si="168"/>
        <v>0.40748078793335868</v>
      </c>
      <c r="M479" s="33">
        <f t="shared" si="169"/>
        <v>0.37928487950059403</v>
      </c>
      <c r="N479" s="33">
        <f t="shared" si="170"/>
        <v>5.0497608494262776E-2</v>
      </c>
      <c r="O479" s="33">
        <f t="shared" si="171"/>
        <v>4.8942771154248957E-2</v>
      </c>
      <c r="P479" s="33">
        <f t="shared" si="172"/>
        <v>5.8622440842493628E-2</v>
      </c>
      <c r="Q479" s="33">
        <f t="shared" si="173"/>
        <v>5.5171512075042027E-2</v>
      </c>
      <c r="S479" s="174">
        <f t="shared" si="183"/>
        <v>-0.25532161779965729</v>
      </c>
      <c r="T479" s="174">
        <f t="shared" si="184"/>
        <v>0.14418574153807004</v>
      </c>
      <c r="U479" s="174">
        <f t="shared" si="185"/>
        <v>-4.8942811596833224E-3</v>
      </c>
      <c r="V479" s="174">
        <f t="shared" si="186"/>
        <v>2.8564781379028258E-2</v>
      </c>
      <c r="W479" s="174">
        <f t="shared" si="187"/>
        <v>5.8622440842493628E-2</v>
      </c>
      <c r="X479" s="174">
        <f t="shared" si="188"/>
        <v>2.8842935199748808E-2</v>
      </c>
      <c r="Z479" s="33">
        <f t="shared" si="174"/>
        <v>0.40748078793335868</v>
      </c>
      <c r="AA479" s="60" t="str">
        <f t="shared" si="175"/>
        <v>Con</v>
      </c>
      <c r="AB479" s="33">
        <f t="shared" si="176"/>
        <v>2.8195908432764649E-2</v>
      </c>
      <c r="AC479" s="33">
        <f t="shared" si="177"/>
        <v>0.37928487950059403</v>
      </c>
      <c r="AD479" s="60" t="str">
        <f t="shared" si="178"/>
        <v>Lab</v>
      </c>
      <c r="AF479" s="20" t="s">
        <v>1</v>
      </c>
      <c r="AG479" s="151" t="str">
        <f t="shared" si="179"/>
        <v>Con</v>
      </c>
      <c r="AH479" s="149" t="str">
        <f t="shared" si="180"/>
        <v>Hold</v>
      </c>
      <c r="AI479" s="149" t="str">
        <f t="shared" si="181"/>
        <v/>
      </c>
      <c r="AK479" s="33">
        <v>0.66280240573301596</v>
      </c>
      <c r="AL479" s="33">
        <v>0.23509913796252399</v>
      </c>
      <c r="AM479" s="33">
        <v>5.5391889653946098E-2</v>
      </c>
      <c r="AN479" s="33">
        <v>2.0377989775220699E-2</v>
      </c>
      <c r="AO479" s="33">
        <v>0</v>
      </c>
      <c r="AP479" s="86">
        <f t="shared" si="182"/>
        <v>2.6328576875293219E-2</v>
      </c>
    </row>
    <row r="480" spans="1:42" ht="19.95" customHeight="1">
      <c r="A480" s="132" t="s">
        <v>505</v>
      </c>
      <c r="B480" s="20" t="s">
        <v>460</v>
      </c>
      <c r="C480" s="20" t="s">
        <v>21</v>
      </c>
      <c r="D480" s="170">
        <f>('Eng19'!D480+'Eng19'!AD480+'Eng19'!AS480)+('Eng19'!E480+'Eng19'!AE480+'Eng19'!AT480)</f>
        <v>15935.833331556012</v>
      </c>
      <c r="E480" s="170">
        <f>('Eng19'!F480+'Eng19'!AF480+'Eng19'!AU480)+'Eng19'!G480+'Eng19'!AG480+'Eng19'!AV480</f>
        <v>20540.194494637322</v>
      </c>
      <c r="F480" s="170">
        <f>('Eng19'!H480+'Eng19'!AH480+'Eng19'!AW480)+('Eng19'!I480+'Eng19'!AI480+'Eng19'!AX480)</f>
        <v>2459.4605395573526</v>
      </c>
      <c r="G480" s="170">
        <f>('Eng19'!J480+'Eng19'!AJ480+'Eng19'!AY480)+('Eng19'!AZ480+'Eng19'!AK480+'Eng19'!K480)</f>
        <v>1139.0384034951794</v>
      </c>
      <c r="H480" s="170">
        <f>('Eng19'!L480+'Eng19'!AL480+'Eng19'!BA480)+('Eng19'!BB480+'Eng19'!AM480+'Eng19'!M480)</f>
        <v>2303.1980779092301</v>
      </c>
      <c r="I480" s="170">
        <f>('Eng19'!N480+'Eng19'!AN480+'Eng19'!BC480)+('Eng19'!BD480+'Eng19'!AO480+'Eng19'!O480)</f>
        <v>1133.2007326649575</v>
      </c>
      <c r="J480" s="188">
        <f t="shared" si="167"/>
        <v>43510.925579820054</v>
      </c>
      <c r="L480" s="33">
        <f t="shared" si="168"/>
        <v>0.36624900801804355</v>
      </c>
      <c r="M480" s="33">
        <f t="shared" si="169"/>
        <v>0.47206981283256511</v>
      </c>
      <c r="N480" s="33">
        <f t="shared" si="170"/>
        <v>5.6525125742165928E-2</v>
      </c>
      <c r="O480" s="33">
        <f t="shared" si="171"/>
        <v>2.6178215892135707E-2</v>
      </c>
      <c r="P480" s="33">
        <f t="shared" si="172"/>
        <v>5.2933787254974669E-2</v>
      </c>
      <c r="Q480" s="33">
        <f t="shared" si="173"/>
        <v>2.6044050260115015E-2</v>
      </c>
      <c r="S480" s="174">
        <f t="shared" si="183"/>
        <v>-0.22948637583369941</v>
      </c>
      <c r="T480" s="174">
        <f t="shared" si="184"/>
        <v>0.13019412460636709</v>
      </c>
      <c r="U480" s="174">
        <f t="shared" si="185"/>
        <v>-5.4784744509246697E-3</v>
      </c>
      <c r="V480" s="174">
        <f t="shared" si="186"/>
        <v>2.5792888163167549E-2</v>
      </c>
      <c r="W480" s="174">
        <f t="shared" si="187"/>
        <v>5.2933787254974669E-2</v>
      </c>
      <c r="X480" s="174">
        <f t="shared" si="188"/>
        <v>2.6044050260115015E-2</v>
      </c>
      <c r="Z480" s="33">
        <f t="shared" si="174"/>
        <v>0.47206981283256511</v>
      </c>
      <c r="AA480" s="60" t="str">
        <f t="shared" si="175"/>
        <v>Lab</v>
      </c>
      <c r="AB480" s="33">
        <f t="shared" si="176"/>
        <v>0.10582080481452155</v>
      </c>
      <c r="AC480" s="33">
        <f t="shared" si="177"/>
        <v>0.36624900801804355</v>
      </c>
      <c r="AD480" s="60" t="str">
        <f t="shared" si="178"/>
        <v>Con</v>
      </c>
      <c r="AF480" s="20" t="s">
        <v>1</v>
      </c>
      <c r="AG480" s="151" t="str">
        <f t="shared" si="179"/>
        <v>Lab</v>
      </c>
      <c r="AH480" s="149" t="str">
        <f t="shared" si="180"/>
        <v>Gain from</v>
      </c>
      <c r="AI480" s="149" t="str">
        <f t="shared" si="181"/>
        <v>Con</v>
      </c>
      <c r="AK480" s="33">
        <v>0.59573538385174296</v>
      </c>
      <c r="AL480" s="33">
        <v>0.34187568822619802</v>
      </c>
      <c r="AM480" s="33">
        <v>6.2003600193090598E-2</v>
      </c>
      <c r="AN480" s="33">
        <v>3.8532772896815898E-4</v>
      </c>
      <c r="AO480" s="33">
        <v>0</v>
      </c>
      <c r="AP480" s="86">
        <f t="shared" si="182"/>
        <v>0</v>
      </c>
    </row>
    <row r="481" spans="1:42" ht="19.95" customHeight="1">
      <c r="A481" s="132" t="s">
        <v>506</v>
      </c>
      <c r="B481" s="20" t="s">
        <v>460</v>
      </c>
      <c r="C481" s="20" t="s">
        <v>21</v>
      </c>
      <c r="D481" s="170">
        <f>('Eng19'!D481+'Eng19'!AD481+'Eng19'!AS481)+('Eng19'!E481+'Eng19'!AE481+'Eng19'!AT481)</f>
        <v>21316.331660926302</v>
      </c>
      <c r="E481" s="170">
        <f>('Eng19'!F481+'Eng19'!AF481+'Eng19'!AU481)+'Eng19'!G481+'Eng19'!AG481+'Eng19'!AV481</f>
        <v>20381.733990397603</v>
      </c>
      <c r="F481" s="170">
        <f>('Eng19'!H481+'Eng19'!AH481+'Eng19'!AW481)+('Eng19'!I481+'Eng19'!AI481+'Eng19'!AX481)</f>
        <v>4123.8315072187133</v>
      </c>
      <c r="G481" s="170">
        <f>('Eng19'!J481+'Eng19'!AJ481+'Eng19'!AY481)+('Eng19'!AZ481+'Eng19'!AK481+'Eng19'!K481)</f>
        <v>3158.3978413118498</v>
      </c>
      <c r="H481" s="170">
        <f>('Eng19'!L481+'Eng19'!AL481+'Eng19'!BA481)+('Eng19'!BB481+'Eng19'!AM481+'Eng19'!M481)</f>
        <v>3099.0483649768094</v>
      </c>
      <c r="I481" s="170">
        <f>('Eng19'!N481+'Eng19'!AN481+'Eng19'!BC481)+('Eng19'!BD481+'Eng19'!AO481+'Eng19'!O481)</f>
        <v>1599.4684378418776</v>
      </c>
      <c r="J481" s="188">
        <f t="shared" si="167"/>
        <v>53678.811802673154</v>
      </c>
      <c r="L481" s="33">
        <f t="shared" si="168"/>
        <v>0.39710885813356939</v>
      </c>
      <c r="M481" s="33">
        <f t="shared" si="169"/>
        <v>0.37969793491931603</v>
      </c>
      <c r="N481" s="33">
        <f t="shared" si="170"/>
        <v>7.6824195035802761E-2</v>
      </c>
      <c r="O481" s="33">
        <f t="shared" si="171"/>
        <v>5.8838818059578669E-2</v>
      </c>
      <c r="P481" s="33">
        <f t="shared" si="172"/>
        <v>5.7733177410280896E-2</v>
      </c>
      <c r="Q481" s="33">
        <f t="shared" si="173"/>
        <v>2.9797016441452336E-2</v>
      </c>
      <c r="S481" s="174">
        <f t="shared" si="183"/>
        <v>-0.24882271533699657</v>
      </c>
      <c r="T481" s="174">
        <f t="shared" si="184"/>
        <v>0.14199853975060403</v>
      </c>
      <c r="U481" s="174">
        <f t="shared" si="185"/>
        <v>-7.4458815295041364E-3</v>
      </c>
      <c r="V481" s="174">
        <f t="shared" si="186"/>
        <v>2.8131472646664671E-2</v>
      </c>
      <c r="W481" s="174">
        <f t="shared" si="187"/>
        <v>5.7733177410280896E-2</v>
      </c>
      <c r="X481" s="174">
        <f t="shared" si="188"/>
        <v>2.8405407058951178E-2</v>
      </c>
      <c r="Z481" s="33">
        <f t="shared" si="174"/>
        <v>0.39710885813356939</v>
      </c>
      <c r="AA481" s="60" t="str">
        <f t="shared" si="175"/>
        <v>Con</v>
      </c>
      <c r="AB481" s="33">
        <f t="shared" si="176"/>
        <v>1.741092321425336E-2</v>
      </c>
      <c r="AC481" s="33">
        <f t="shared" si="177"/>
        <v>0.37969793491931603</v>
      </c>
      <c r="AD481" s="60" t="str">
        <f t="shared" si="178"/>
        <v>Lab</v>
      </c>
      <c r="AF481" s="20" t="s">
        <v>1</v>
      </c>
      <c r="AG481" s="151" t="str">
        <f t="shared" si="179"/>
        <v>Con</v>
      </c>
      <c r="AH481" s="149" t="str">
        <f t="shared" si="180"/>
        <v>Hold</v>
      </c>
      <c r="AI481" s="149" t="str">
        <f t="shared" si="181"/>
        <v/>
      </c>
      <c r="AK481" s="33">
        <v>0.64593157347056596</v>
      </c>
      <c r="AL481" s="33">
        <v>0.237699395168712</v>
      </c>
      <c r="AM481" s="33">
        <v>8.4270076565306898E-2</v>
      </c>
      <c r="AN481" s="33">
        <v>3.0707345412913999E-2</v>
      </c>
      <c r="AO481" s="33">
        <v>0</v>
      </c>
      <c r="AP481" s="86">
        <f t="shared" si="182"/>
        <v>1.3916093825011577E-3</v>
      </c>
    </row>
    <row r="482" spans="1:42" ht="19.95" customHeight="1">
      <c r="A482" s="132" t="s">
        <v>507</v>
      </c>
      <c r="B482" s="20" t="s">
        <v>460</v>
      </c>
      <c r="C482" s="20" t="s">
        <v>21</v>
      </c>
      <c r="D482" s="170">
        <f>('Eng19'!D482+'Eng19'!AD482+'Eng19'!AS482)+('Eng19'!E482+'Eng19'!AE482+'Eng19'!AT482)</f>
        <v>11153.560210098709</v>
      </c>
      <c r="E482" s="170">
        <f>('Eng19'!F482+'Eng19'!AF482+'Eng19'!AU482)+'Eng19'!G482+'Eng19'!AG482+'Eng19'!AV482</f>
        <v>20980.451163611338</v>
      </c>
      <c r="F482" s="170">
        <f>('Eng19'!H482+'Eng19'!AH482+'Eng19'!AW482)+('Eng19'!I482+'Eng19'!AI482+'Eng19'!AX482)</f>
        <v>978.66256580956031</v>
      </c>
      <c r="G482" s="170">
        <f>('Eng19'!J482+'Eng19'!AJ482+'Eng19'!AY482)+('Eng19'!AZ482+'Eng19'!AK482+'Eng19'!K482)</f>
        <v>1521.5688612342863</v>
      </c>
      <c r="H482" s="170">
        <f>('Eng19'!L482+'Eng19'!AL482+'Eng19'!BA482)+('Eng19'!BB482+'Eng19'!AM482+'Eng19'!M482)</f>
        <v>4082.4208862118985</v>
      </c>
      <c r="I482" s="170">
        <f>('Eng19'!N482+'Eng19'!AN482+'Eng19'!BC482)+('Eng19'!BD482+'Eng19'!AO482+'Eng19'!O482)</f>
        <v>1114.6611059587597</v>
      </c>
      <c r="J482" s="188">
        <f t="shared" si="167"/>
        <v>39831.324792924548</v>
      </c>
      <c r="L482" s="33">
        <f t="shared" si="168"/>
        <v>0.2800198152605754</v>
      </c>
      <c r="M482" s="33">
        <f t="shared" si="169"/>
        <v>0.52673244670330943</v>
      </c>
      <c r="N482" s="33">
        <f t="shared" si="170"/>
        <v>2.4570173623333899E-2</v>
      </c>
      <c r="O482" s="33">
        <f t="shared" si="171"/>
        <v>3.8200307650941366E-2</v>
      </c>
      <c r="P482" s="33">
        <f t="shared" si="172"/>
        <v>0.10249272168163186</v>
      </c>
      <c r="Q482" s="33">
        <f t="shared" si="173"/>
        <v>2.7984535080208102E-2</v>
      </c>
      <c r="S482" s="174">
        <f t="shared" si="183"/>
        <v>-0.16900567351501461</v>
      </c>
      <c r="T482" s="174">
        <f t="shared" si="184"/>
        <v>9.2571670447893439E-2</v>
      </c>
      <c r="U482" s="174">
        <f t="shared" si="185"/>
        <v>-3.3563641981613004E-3</v>
      </c>
      <c r="V482" s="174">
        <f t="shared" si="186"/>
        <v>1.8846144076162166E-2</v>
      </c>
      <c r="W482" s="174">
        <f t="shared" si="187"/>
        <v>3.7805559529843463E-2</v>
      </c>
      <c r="X482" s="174">
        <f t="shared" si="188"/>
        <v>2.3138663659276866E-2</v>
      </c>
      <c r="Z482" s="33">
        <f t="shared" si="174"/>
        <v>0.52673244670330943</v>
      </c>
      <c r="AA482" s="60" t="str">
        <f t="shared" si="175"/>
        <v>Lab</v>
      </c>
      <c r="AB482" s="33">
        <f t="shared" si="176"/>
        <v>0.24671263144273403</v>
      </c>
      <c r="AC482" s="33">
        <f t="shared" si="177"/>
        <v>0.2800198152605754</v>
      </c>
      <c r="AD482" s="60" t="str">
        <f t="shared" si="178"/>
        <v>Con</v>
      </c>
      <c r="AF482" s="20" t="s">
        <v>1</v>
      </c>
      <c r="AG482" s="151" t="str">
        <f t="shared" si="179"/>
        <v>Lab</v>
      </c>
      <c r="AH482" s="149" t="str">
        <f t="shared" si="180"/>
        <v>Gain from</v>
      </c>
      <c r="AI482" s="149" t="str">
        <f t="shared" si="181"/>
        <v>Con</v>
      </c>
      <c r="AK482" s="33">
        <v>0.44902548877559001</v>
      </c>
      <c r="AL482" s="33">
        <v>0.43416077625541599</v>
      </c>
      <c r="AM482" s="33">
        <v>2.79265378214952E-2</v>
      </c>
      <c r="AN482" s="33">
        <v>1.9354163574779201E-2</v>
      </c>
      <c r="AO482" s="33">
        <v>6.4687162151788394E-2</v>
      </c>
      <c r="AP482" s="86">
        <f t="shared" si="182"/>
        <v>4.8458714209312359E-3</v>
      </c>
    </row>
    <row r="483" spans="1:42" ht="19.95" customHeight="1">
      <c r="A483" s="132" t="s">
        <v>508</v>
      </c>
      <c r="B483" s="20" t="s">
        <v>460</v>
      </c>
      <c r="C483" s="20" t="s">
        <v>21</v>
      </c>
      <c r="D483" s="170">
        <f>('Eng19'!D483+'Eng19'!AD483+'Eng19'!AS483)+('Eng19'!E483+'Eng19'!AE483+'Eng19'!AT483)</f>
        <v>10491.953491469743</v>
      </c>
      <c r="E483" s="170">
        <f>('Eng19'!F483+'Eng19'!AF483+'Eng19'!AU483)+'Eng19'!G483+'Eng19'!AG483+'Eng19'!AV483</f>
        <v>23216.801181014045</v>
      </c>
      <c r="F483" s="170">
        <f>('Eng19'!H483+'Eng19'!AH483+'Eng19'!AW483)+('Eng19'!I483+'Eng19'!AI483+'Eng19'!AX483)</f>
        <v>1279.6243287938685</v>
      </c>
      <c r="G483" s="170">
        <f>('Eng19'!J483+'Eng19'!AJ483+'Eng19'!AY483)+('Eng19'!AZ483+'Eng19'!AK483+'Eng19'!K483)</f>
        <v>1393.6616990390285</v>
      </c>
      <c r="H483" s="170">
        <f>('Eng19'!L483+'Eng19'!AL483+'Eng19'!BA483)+('Eng19'!BB483+'Eng19'!AM483+'Eng19'!M483)</f>
        <v>2075.2930575015225</v>
      </c>
      <c r="I483" s="170">
        <f>('Eng19'!N483+'Eng19'!AN483+'Eng19'!BC483)+('Eng19'!BD483+'Eng19'!AO483+'Eng19'!O483)</f>
        <v>899.69912300529916</v>
      </c>
      <c r="J483" s="188">
        <f t="shared" si="167"/>
        <v>39357.032880823514</v>
      </c>
      <c r="L483" s="33">
        <f t="shared" si="168"/>
        <v>0.26658395522955913</v>
      </c>
      <c r="M483" s="33">
        <f t="shared" si="169"/>
        <v>0.58990222284582583</v>
      </c>
      <c r="N483" s="33">
        <f t="shared" si="170"/>
        <v>3.2513231692762032E-2</v>
      </c>
      <c r="O483" s="33">
        <f t="shared" si="171"/>
        <v>3.5410741029669492E-2</v>
      </c>
      <c r="P483" s="33">
        <f t="shared" si="172"/>
        <v>5.2729916500201847E-2</v>
      </c>
      <c r="Q483" s="33">
        <f t="shared" si="173"/>
        <v>2.2859932701981514E-2</v>
      </c>
      <c r="S483" s="174">
        <f t="shared" si="183"/>
        <v>-0.16541384272736587</v>
      </c>
      <c r="T483" s="174">
        <f t="shared" si="184"/>
        <v>9.2416537964836842E-2</v>
      </c>
      <c r="U483" s="174">
        <f t="shared" si="185"/>
        <v>-3.4405374589910678E-3</v>
      </c>
      <c r="V483" s="174">
        <f t="shared" si="186"/>
        <v>1.854650550285309E-2</v>
      </c>
      <c r="W483" s="174">
        <f t="shared" si="187"/>
        <v>3.8224082539750445E-2</v>
      </c>
      <c r="X483" s="174">
        <f t="shared" si="188"/>
        <v>1.9667254178916307E-2</v>
      </c>
      <c r="Z483" s="33">
        <f t="shared" si="174"/>
        <v>0.58990222284582583</v>
      </c>
      <c r="AA483" s="60" t="str">
        <f t="shared" si="175"/>
        <v>Lab</v>
      </c>
      <c r="AB483" s="33">
        <f t="shared" si="176"/>
        <v>0.3233182676162667</v>
      </c>
      <c r="AC483" s="33">
        <f t="shared" si="177"/>
        <v>0.26658395522955913</v>
      </c>
      <c r="AD483" s="60" t="str">
        <f t="shared" si="178"/>
        <v>Con</v>
      </c>
      <c r="AF483" s="20" t="s">
        <v>2</v>
      </c>
      <c r="AG483" s="151" t="str">
        <f t="shared" si="179"/>
        <v>Lab</v>
      </c>
      <c r="AH483" s="149" t="str">
        <f t="shared" si="180"/>
        <v>Hold</v>
      </c>
      <c r="AI483" s="149" t="str">
        <f t="shared" si="181"/>
        <v/>
      </c>
      <c r="AK483" s="33">
        <v>0.431997797956925</v>
      </c>
      <c r="AL483" s="33">
        <v>0.49748568488098899</v>
      </c>
      <c r="AM483" s="33">
        <v>3.59537691517531E-2</v>
      </c>
      <c r="AN483" s="33">
        <v>1.6864235526816401E-2</v>
      </c>
      <c r="AO483" s="33">
        <v>1.45058339604514E-2</v>
      </c>
      <c r="AP483" s="86">
        <f t="shared" si="182"/>
        <v>3.1926785230652066E-3</v>
      </c>
    </row>
    <row r="484" spans="1:42" ht="19.95" customHeight="1">
      <c r="A484" s="132" t="s">
        <v>509</v>
      </c>
      <c r="B484" s="20" t="s">
        <v>460</v>
      </c>
      <c r="C484" s="20" t="s">
        <v>21</v>
      </c>
      <c r="D484" s="170">
        <f>('Eng19'!D484+'Eng19'!AD484+'Eng19'!AS484)+('Eng19'!E484+'Eng19'!AE484+'Eng19'!AT484)</f>
        <v>13444.15568732242</v>
      </c>
      <c r="E484" s="170">
        <f>('Eng19'!F484+'Eng19'!AF484+'Eng19'!AU484)+'Eng19'!G484+'Eng19'!AG484+'Eng19'!AV484</f>
        <v>28025.091194115841</v>
      </c>
      <c r="F484" s="170">
        <f>('Eng19'!H484+'Eng19'!AH484+'Eng19'!AW484)+('Eng19'!I484+'Eng19'!AI484+'Eng19'!AX484)</f>
        <v>4163.2502994041961</v>
      </c>
      <c r="G484" s="170">
        <f>('Eng19'!J484+'Eng19'!AJ484+'Eng19'!AY484)+('Eng19'!AZ484+'Eng19'!AK484+'Eng19'!K484)</f>
        <v>2433.6078104160797</v>
      </c>
      <c r="H484" s="170">
        <f>('Eng19'!L484+'Eng19'!AL484+'Eng19'!BA484)+('Eng19'!BB484+'Eng19'!AM484+'Eng19'!M484)</f>
        <v>2754.7096729954092</v>
      </c>
      <c r="I484" s="170">
        <f>('Eng19'!N484+'Eng19'!AN484+'Eng19'!BC484)+('Eng19'!BD484+'Eng19'!AO484+'Eng19'!O484)</f>
        <v>1223.5358627967773</v>
      </c>
      <c r="J484" s="188">
        <f t="shared" si="167"/>
        <v>52044.350527050716</v>
      </c>
      <c r="L484" s="33">
        <f t="shared" si="168"/>
        <v>0.25832113478550661</v>
      </c>
      <c r="M484" s="33">
        <f t="shared" si="169"/>
        <v>0.53848479057394405</v>
      </c>
      <c r="N484" s="33">
        <f t="shared" si="170"/>
        <v>7.999427905705718E-2</v>
      </c>
      <c r="O484" s="33">
        <f t="shared" si="171"/>
        <v>4.6760268612655295E-2</v>
      </c>
      <c r="P484" s="33">
        <f t="shared" si="172"/>
        <v>5.2930042263926683E-2</v>
      </c>
      <c r="Q484" s="33">
        <f t="shared" si="173"/>
        <v>2.3509484706910291E-2</v>
      </c>
      <c r="S484" s="174">
        <f t="shared" si="183"/>
        <v>-0.16008740392127341</v>
      </c>
      <c r="T484" s="174">
        <f t="shared" si="184"/>
        <v>9.2478222805763066E-2</v>
      </c>
      <c r="U484" s="174">
        <f t="shared" si="185"/>
        <v>-8.4814123418763265E-3</v>
      </c>
      <c r="V484" s="174">
        <f t="shared" si="186"/>
        <v>1.8385477575293494E-2</v>
      </c>
      <c r="W484" s="174">
        <f t="shared" si="187"/>
        <v>3.8089008174925179E-2</v>
      </c>
      <c r="X484" s="174">
        <f t="shared" si="188"/>
        <v>1.9616107707168165E-2</v>
      </c>
      <c r="Z484" s="33">
        <f t="shared" si="174"/>
        <v>0.53848479057394405</v>
      </c>
      <c r="AA484" s="60" t="str">
        <f t="shared" si="175"/>
        <v>Lab</v>
      </c>
      <c r="AB484" s="33">
        <f t="shared" si="176"/>
        <v>0.28016365578843744</v>
      </c>
      <c r="AC484" s="33">
        <f t="shared" si="177"/>
        <v>0.25832113478550661</v>
      </c>
      <c r="AD484" s="60" t="str">
        <f t="shared" si="178"/>
        <v>Con</v>
      </c>
      <c r="AF484" s="20" t="s">
        <v>2</v>
      </c>
      <c r="AG484" s="151" t="str">
        <f t="shared" si="179"/>
        <v>Lab</v>
      </c>
      <c r="AH484" s="149" t="str">
        <f t="shared" si="180"/>
        <v>Hold</v>
      </c>
      <c r="AI484" s="149" t="str">
        <f t="shared" si="181"/>
        <v/>
      </c>
      <c r="AK484" s="33">
        <v>0.41840853870678002</v>
      </c>
      <c r="AL484" s="33">
        <v>0.44600656776818098</v>
      </c>
      <c r="AM484" s="33">
        <v>8.8475691398933506E-2</v>
      </c>
      <c r="AN484" s="33">
        <v>2.8374791037361801E-2</v>
      </c>
      <c r="AO484" s="33">
        <v>1.48410340890015E-2</v>
      </c>
      <c r="AP484" s="86">
        <f t="shared" si="182"/>
        <v>3.8933769997421264E-3</v>
      </c>
    </row>
    <row r="485" spans="1:42" ht="19.95" customHeight="1">
      <c r="A485" s="132" t="s">
        <v>510</v>
      </c>
      <c r="B485" s="20" t="s">
        <v>460</v>
      </c>
      <c r="C485" s="20" t="s">
        <v>21</v>
      </c>
      <c r="D485" s="170">
        <f>('Eng19'!D485+'Eng19'!AD485+'Eng19'!AS485)+('Eng19'!E485+'Eng19'!AE485+'Eng19'!AT485)</f>
        <v>13760.263272679851</v>
      </c>
      <c r="E485" s="170">
        <f>('Eng19'!F485+'Eng19'!AF485+'Eng19'!AU485)+'Eng19'!G485+'Eng19'!AG485+'Eng19'!AV485</f>
        <v>21211.043708641242</v>
      </c>
      <c r="F485" s="170">
        <f>('Eng19'!H485+'Eng19'!AH485+'Eng19'!AW485)+('Eng19'!I485+'Eng19'!AI485+'Eng19'!AX485)</f>
        <v>1338.0618145644848</v>
      </c>
      <c r="G485" s="170">
        <f>('Eng19'!J485+'Eng19'!AJ485+'Eng19'!AY485)+('Eng19'!AZ485+'Eng19'!AK485+'Eng19'!K485)</f>
        <v>1699.3892116445845</v>
      </c>
      <c r="H485" s="170">
        <f>('Eng19'!L485+'Eng19'!AL485+'Eng19'!BA485)+('Eng19'!BB485+'Eng19'!AM485+'Eng19'!M485)</f>
        <v>3139.4816893898578</v>
      </c>
      <c r="I485" s="170">
        <f>('Eng19'!N485+'Eng19'!AN485+'Eng19'!BC485)+('Eng19'!BD485+'Eng19'!AO485+'Eng19'!O485)</f>
        <v>1476.2675978842331</v>
      </c>
      <c r="J485" s="188">
        <f t="shared" si="167"/>
        <v>42624.507294804251</v>
      </c>
      <c r="L485" s="33">
        <f t="shared" si="168"/>
        <v>0.32282515730937655</v>
      </c>
      <c r="M485" s="33">
        <f t="shared" si="169"/>
        <v>0.49762554583772933</v>
      </c>
      <c r="N485" s="33">
        <f t="shared" si="170"/>
        <v>3.1391842380957893E-2</v>
      </c>
      <c r="O485" s="33">
        <f t="shared" si="171"/>
        <v>3.9868829448070429E-2</v>
      </c>
      <c r="P485" s="33">
        <f t="shared" si="172"/>
        <v>7.365438074571122E-2</v>
      </c>
      <c r="Q485" s="33">
        <f t="shared" si="173"/>
        <v>3.4634244278154598E-2</v>
      </c>
      <c r="S485" s="174">
        <f t="shared" si="183"/>
        <v>-0.20058628290884639</v>
      </c>
      <c r="T485" s="174">
        <f t="shared" si="184"/>
        <v>0.11189059247802935</v>
      </c>
      <c r="U485" s="174">
        <f t="shared" si="185"/>
        <v>-3.5783710271348051E-3</v>
      </c>
      <c r="V485" s="174">
        <f t="shared" si="186"/>
        <v>2.226901016872343E-2</v>
      </c>
      <c r="W485" s="174">
        <f t="shared" si="187"/>
        <v>4.5828950714203322E-2</v>
      </c>
      <c r="X485" s="174">
        <f t="shared" si="188"/>
        <v>2.4176100575025124E-2</v>
      </c>
      <c r="Z485" s="33">
        <f t="shared" si="174"/>
        <v>0.49762554583772933</v>
      </c>
      <c r="AA485" s="60" t="str">
        <f t="shared" si="175"/>
        <v>Lab</v>
      </c>
      <c r="AB485" s="33">
        <f t="shared" si="176"/>
        <v>0.17480038852835278</v>
      </c>
      <c r="AC485" s="33">
        <f t="shared" si="177"/>
        <v>0.32282515730937655</v>
      </c>
      <c r="AD485" s="60" t="str">
        <f t="shared" si="178"/>
        <v>Con</v>
      </c>
      <c r="AF485" s="20" t="s">
        <v>1</v>
      </c>
      <c r="AG485" s="151" t="str">
        <f t="shared" si="179"/>
        <v>Lab</v>
      </c>
      <c r="AH485" s="149" t="str">
        <f t="shared" si="180"/>
        <v>Gain from</v>
      </c>
      <c r="AI485" s="149" t="str">
        <f t="shared" si="181"/>
        <v>Con</v>
      </c>
      <c r="AK485" s="33">
        <v>0.52341144021822295</v>
      </c>
      <c r="AL485" s="33">
        <v>0.38573495335969998</v>
      </c>
      <c r="AM485" s="33">
        <v>3.4970213408092699E-2</v>
      </c>
      <c r="AN485" s="33">
        <v>1.7599819279347E-2</v>
      </c>
      <c r="AO485" s="33">
        <v>2.7825430031507899E-2</v>
      </c>
      <c r="AP485" s="86">
        <f t="shared" si="182"/>
        <v>1.0458143703129474E-2</v>
      </c>
    </row>
    <row r="486" spans="1:42" ht="19.95" customHeight="1">
      <c r="A486" s="132" t="s">
        <v>511</v>
      </c>
      <c r="B486" s="20" t="s">
        <v>460</v>
      </c>
      <c r="C486" s="20" t="s">
        <v>21</v>
      </c>
      <c r="D486" s="170">
        <f>('Eng19'!D486+'Eng19'!AD486+'Eng19'!AS486)+('Eng19'!E486+'Eng19'!AE486+'Eng19'!AT486)</f>
        <v>21461.519606637496</v>
      </c>
      <c r="E486" s="170">
        <f>('Eng19'!F486+'Eng19'!AF486+'Eng19'!AU486)+'Eng19'!G486+'Eng19'!AG486+'Eng19'!AV486</f>
        <v>17456.916313360191</v>
      </c>
      <c r="F486" s="170">
        <f>('Eng19'!H486+'Eng19'!AH486+'Eng19'!AW486)+('Eng19'!I486+'Eng19'!AI486+'Eng19'!AX486)</f>
        <v>9490.1998778051475</v>
      </c>
      <c r="G486" s="170">
        <f>('Eng19'!J486+'Eng19'!AJ486+'Eng19'!AY486)+('Eng19'!AZ486+'Eng19'!AK486+'Eng19'!K486)</f>
        <v>4292.1450882876079</v>
      </c>
      <c r="H486" s="170">
        <f>('Eng19'!L486+'Eng19'!AL486+'Eng19'!BA486)+('Eng19'!BB486+'Eng19'!AM486+'Eng19'!M486)</f>
        <v>3236.716340004943</v>
      </c>
      <c r="I486" s="170">
        <f>('Eng19'!N486+'Eng19'!AN486+'Eng19'!BC486)+('Eng19'!BD486+'Eng19'!AO486+'Eng19'!O486)</f>
        <v>1592.5027739046216</v>
      </c>
      <c r="J486" s="188">
        <f t="shared" si="167"/>
        <v>57530.000000000015</v>
      </c>
      <c r="L486" s="33">
        <f t="shared" si="168"/>
        <v>0.37304918488853622</v>
      </c>
      <c r="M486" s="33">
        <f t="shared" si="169"/>
        <v>0.30344022793951303</v>
      </c>
      <c r="N486" s="33">
        <f t="shared" si="170"/>
        <v>0.16496088784643048</v>
      </c>
      <c r="O486" s="33">
        <f t="shared" si="171"/>
        <v>7.4607076104425629E-2</v>
      </c>
      <c r="P486" s="33">
        <f t="shared" si="172"/>
        <v>5.6261365200850726E-2</v>
      </c>
      <c r="Q486" s="33">
        <f t="shared" si="173"/>
        <v>2.768125802024372E-2</v>
      </c>
      <c r="S486" s="174">
        <f t="shared" si="183"/>
        <v>-0.23374726913545174</v>
      </c>
      <c r="T486" s="174">
        <f t="shared" si="184"/>
        <v>0.13837852100400103</v>
      </c>
      <c r="U486" s="174">
        <f t="shared" si="185"/>
        <v>-1.5988182203977519E-2</v>
      </c>
      <c r="V486" s="174">
        <f t="shared" si="186"/>
        <v>2.7414307114333528E-2</v>
      </c>
      <c r="W486" s="174">
        <f t="shared" si="187"/>
        <v>5.6261365200850726E-2</v>
      </c>
      <c r="X486" s="174">
        <f t="shared" si="188"/>
        <v>2.768125802024372E-2</v>
      </c>
      <c r="Z486" s="33">
        <f t="shared" si="174"/>
        <v>0.37304918488853622</v>
      </c>
      <c r="AA486" s="60" t="str">
        <f t="shared" si="175"/>
        <v>Con</v>
      </c>
      <c r="AB486" s="33">
        <f t="shared" si="176"/>
        <v>6.9608956949023193E-2</v>
      </c>
      <c r="AC486" s="33">
        <f t="shared" si="177"/>
        <v>0.30344022793951303</v>
      </c>
      <c r="AD486" s="60" t="str">
        <f t="shared" si="178"/>
        <v>Lab</v>
      </c>
      <c r="AF486" s="20" t="s">
        <v>1</v>
      </c>
      <c r="AG486" s="151" t="str">
        <f t="shared" si="179"/>
        <v>Con</v>
      </c>
      <c r="AH486" s="149" t="str">
        <f t="shared" si="180"/>
        <v>Hold</v>
      </c>
      <c r="AI486" s="149" t="str">
        <f t="shared" si="181"/>
        <v/>
      </c>
      <c r="AK486" s="33">
        <v>0.60679645402398796</v>
      </c>
      <c r="AL486" s="33">
        <v>0.165061706935512</v>
      </c>
      <c r="AM486" s="33">
        <v>0.180949070050408</v>
      </c>
      <c r="AN486" s="33">
        <v>4.7192768990092102E-2</v>
      </c>
      <c r="AO486" s="33">
        <v>0</v>
      </c>
      <c r="AP486" s="86">
        <f t="shared" si="182"/>
        <v>0</v>
      </c>
    </row>
    <row r="487" spans="1:42" ht="19.95" customHeight="1">
      <c r="A487" s="132" t="s">
        <v>512</v>
      </c>
      <c r="B487" s="20" t="s">
        <v>460</v>
      </c>
      <c r="C487" s="20" t="s">
        <v>21</v>
      </c>
      <c r="D487" s="170">
        <f>('Eng19'!D487+'Eng19'!AD487+'Eng19'!AS487)+('Eng19'!E487+'Eng19'!AE487+'Eng19'!AT487)</f>
        <v>15529.439839809786</v>
      </c>
      <c r="E487" s="170">
        <f>('Eng19'!F487+'Eng19'!AF487+'Eng19'!AU487)+'Eng19'!G487+'Eng19'!AG487+'Eng19'!AV487</f>
        <v>20390.448673233015</v>
      </c>
      <c r="F487" s="170">
        <f>('Eng19'!H487+'Eng19'!AH487+'Eng19'!AW487)+('Eng19'!I487+'Eng19'!AI487+'Eng19'!AX487)</f>
        <v>799.42367966729034</v>
      </c>
      <c r="G487" s="170">
        <f>('Eng19'!J487+'Eng19'!AJ487+'Eng19'!AY487)+('Eng19'!AZ487+'Eng19'!AK487+'Eng19'!K487)</f>
        <v>1751.2771426638492</v>
      </c>
      <c r="H487" s="170">
        <f>('Eng19'!L487+'Eng19'!AL487+'Eng19'!BA487)+('Eng19'!BB487+'Eng19'!AM487+'Eng19'!M487)</f>
        <v>3422.1250561959814</v>
      </c>
      <c r="I487" s="170">
        <f>('Eng19'!N487+'Eng19'!AN487+'Eng19'!BC487)+('Eng19'!BD487+'Eng19'!AO487+'Eng19'!O487)</f>
        <v>1156.9843995313106</v>
      </c>
      <c r="J487" s="188">
        <f t="shared" si="167"/>
        <v>43049.69879110124</v>
      </c>
      <c r="L487" s="33">
        <f t="shared" si="168"/>
        <v>0.36073283381531718</v>
      </c>
      <c r="M487" s="33">
        <f t="shared" si="169"/>
        <v>0.47364904391498097</v>
      </c>
      <c r="N487" s="33">
        <f t="shared" si="170"/>
        <v>1.8569785669035586E-2</v>
      </c>
      <c r="O487" s="33">
        <f t="shared" si="171"/>
        <v>4.068035762949064E-2</v>
      </c>
      <c r="P487" s="33">
        <f t="shared" si="172"/>
        <v>7.9492427410511074E-2</v>
      </c>
      <c r="Q487" s="33">
        <f t="shared" si="173"/>
        <v>2.6875551560664339E-2</v>
      </c>
      <c r="S487" s="174">
        <f t="shared" si="183"/>
        <v>-0.22527738153901777</v>
      </c>
      <c r="T487" s="174">
        <f t="shared" si="184"/>
        <v>0.124893145074991</v>
      </c>
      <c r="U487" s="174">
        <f t="shared" si="185"/>
        <v>-2.125793759634214E-3</v>
      </c>
      <c r="V487" s="174">
        <f t="shared" si="186"/>
        <v>2.4758861347830542E-2</v>
      </c>
      <c r="W487" s="174">
        <f t="shared" si="187"/>
        <v>5.0875617315165773E-2</v>
      </c>
      <c r="X487" s="174">
        <f t="shared" si="188"/>
        <v>2.6875551560664339E-2</v>
      </c>
      <c r="Z487" s="33">
        <f t="shared" si="174"/>
        <v>0.47364904391498097</v>
      </c>
      <c r="AA487" s="60" t="str">
        <f t="shared" si="175"/>
        <v>Lab</v>
      </c>
      <c r="AB487" s="33">
        <f t="shared" si="176"/>
        <v>0.11291621009966379</v>
      </c>
      <c r="AC487" s="33">
        <f t="shared" si="177"/>
        <v>0.36073283381531718</v>
      </c>
      <c r="AD487" s="60" t="str">
        <f t="shared" si="178"/>
        <v>Con</v>
      </c>
      <c r="AF487" s="20" t="s">
        <v>1</v>
      </c>
      <c r="AG487" s="151" t="str">
        <f t="shared" si="179"/>
        <v>Lab</v>
      </c>
      <c r="AH487" s="149" t="str">
        <f t="shared" si="180"/>
        <v>Gain from</v>
      </c>
      <c r="AI487" s="149" t="str">
        <f t="shared" si="181"/>
        <v>Con</v>
      </c>
      <c r="AK487" s="33">
        <v>0.58601021535433495</v>
      </c>
      <c r="AL487" s="33">
        <v>0.34875589883998998</v>
      </c>
      <c r="AM487" s="33">
        <v>2.06955794286698E-2</v>
      </c>
      <c r="AN487" s="33">
        <v>1.5921496281660098E-2</v>
      </c>
      <c r="AO487" s="33">
        <v>2.8616810095345301E-2</v>
      </c>
      <c r="AP487" s="86">
        <f t="shared" si="182"/>
        <v>0</v>
      </c>
    </row>
    <row r="488" spans="1:42" ht="19.95" customHeight="1">
      <c r="A488" s="132" t="s">
        <v>513</v>
      </c>
      <c r="B488" s="20" t="s">
        <v>460</v>
      </c>
      <c r="C488" s="20" t="s">
        <v>21</v>
      </c>
      <c r="D488" s="170">
        <f>('Eng19'!D488+'Eng19'!AD488+'Eng19'!AS488)+('Eng19'!E488+'Eng19'!AE488+'Eng19'!AT488)</f>
        <v>11393.91336733563</v>
      </c>
      <c r="E488" s="170">
        <f>('Eng19'!F488+'Eng19'!AF488+'Eng19'!AU488)+'Eng19'!G488+'Eng19'!AG488+'Eng19'!AV488</f>
        <v>23646.918041435976</v>
      </c>
      <c r="F488" s="170">
        <f>('Eng19'!H488+'Eng19'!AH488+'Eng19'!AW488)+('Eng19'!I488+'Eng19'!AI488+'Eng19'!AX488)</f>
        <v>997.56405305615101</v>
      </c>
      <c r="G488" s="170">
        <f>('Eng19'!J488+'Eng19'!AJ488+'Eng19'!AY488)+('Eng19'!AZ488+'Eng19'!AK488+'Eng19'!K488)</f>
        <v>1429.3007965741413</v>
      </c>
      <c r="H488" s="170">
        <f>('Eng19'!L488+'Eng19'!AL488+'Eng19'!BA488)+('Eng19'!BB488+'Eng19'!AM488+'Eng19'!M488)</f>
        <v>4163.462284549275</v>
      </c>
      <c r="I488" s="170">
        <f>('Eng19'!N488+'Eng19'!AN488+'Eng19'!BC488)+('Eng19'!BD488+'Eng19'!AO488+'Eng19'!O488)</f>
        <v>1045.5017929579717</v>
      </c>
      <c r="J488" s="188">
        <f t="shared" si="167"/>
        <v>42676.660335909146</v>
      </c>
      <c r="L488" s="33">
        <f t="shared" si="168"/>
        <v>0.26698231018204871</v>
      </c>
      <c r="M488" s="33">
        <f t="shared" si="169"/>
        <v>0.55409485782885648</v>
      </c>
      <c r="N488" s="33">
        <f t="shared" si="170"/>
        <v>2.3374932462013134E-2</v>
      </c>
      <c r="O488" s="33">
        <f t="shared" si="171"/>
        <v>3.3491392843865382E-2</v>
      </c>
      <c r="P488" s="33">
        <f t="shared" si="172"/>
        <v>9.7558296543791168E-2</v>
      </c>
      <c r="Q488" s="33">
        <f t="shared" si="173"/>
        <v>2.4498210139425131E-2</v>
      </c>
      <c r="S488" s="174">
        <f t="shared" si="183"/>
        <v>-0.16043628191878928</v>
      </c>
      <c r="T488" s="174">
        <f t="shared" si="184"/>
        <v>8.7187169263156505E-2</v>
      </c>
      <c r="U488" s="174">
        <f t="shared" si="185"/>
        <v>-3.1459414459674671E-3</v>
      </c>
      <c r="V488" s="174">
        <f t="shared" si="186"/>
        <v>1.8101485011846281E-2</v>
      </c>
      <c r="W488" s="174">
        <f t="shared" si="187"/>
        <v>3.615923423832617E-2</v>
      </c>
      <c r="X488" s="174">
        <f t="shared" si="188"/>
        <v>2.2134334851427823E-2</v>
      </c>
      <c r="Z488" s="33">
        <f t="shared" si="174"/>
        <v>0.55409485782885648</v>
      </c>
      <c r="AA488" s="60" t="str">
        <f t="shared" si="175"/>
        <v>Lab</v>
      </c>
      <c r="AB488" s="33">
        <f t="shared" si="176"/>
        <v>0.28711254764680777</v>
      </c>
      <c r="AC488" s="33">
        <f t="shared" si="177"/>
        <v>0.26698231018204871</v>
      </c>
      <c r="AD488" s="60" t="str">
        <f t="shared" si="178"/>
        <v>Con</v>
      </c>
      <c r="AF488" s="20" t="s">
        <v>2</v>
      </c>
      <c r="AG488" s="151" t="str">
        <f t="shared" si="179"/>
        <v>Lab</v>
      </c>
      <c r="AH488" s="149" t="str">
        <f t="shared" si="180"/>
        <v>Hold</v>
      </c>
      <c r="AI488" s="149" t="str">
        <f t="shared" si="181"/>
        <v/>
      </c>
      <c r="AK488" s="33">
        <v>0.42741859210083799</v>
      </c>
      <c r="AL488" s="33">
        <v>0.46690768856569997</v>
      </c>
      <c r="AM488" s="33">
        <v>2.6520873907980601E-2</v>
      </c>
      <c r="AN488" s="33">
        <v>1.5389907832019101E-2</v>
      </c>
      <c r="AO488" s="33">
        <v>6.1399062305464998E-2</v>
      </c>
      <c r="AP488" s="86">
        <f t="shared" si="182"/>
        <v>2.363875287997308E-3</v>
      </c>
    </row>
    <row r="489" spans="1:42" ht="19.95" customHeight="1">
      <c r="A489" s="132" t="s">
        <v>514</v>
      </c>
      <c r="B489" s="20" t="s">
        <v>460</v>
      </c>
      <c r="C489" s="20" t="s">
        <v>21</v>
      </c>
      <c r="D489" s="170">
        <f>('Eng19'!D489+'Eng19'!AD489+'Eng19'!AS489)+('Eng19'!E489+'Eng19'!AE489+'Eng19'!AT489)</f>
        <v>15844.995620317293</v>
      </c>
      <c r="E489" s="170">
        <f>('Eng19'!F489+'Eng19'!AF489+'Eng19'!AU489)+'Eng19'!G489+'Eng19'!AG489+'Eng19'!AV489</f>
        <v>27867.994051526588</v>
      </c>
      <c r="F489" s="170">
        <f>('Eng19'!H489+'Eng19'!AH489+'Eng19'!AW489)+('Eng19'!I489+'Eng19'!AI489+'Eng19'!AX489)</f>
        <v>2069.7007432867549</v>
      </c>
      <c r="G489" s="170">
        <f>('Eng19'!J489+'Eng19'!AJ489+'Eng19'!AY489)+('Eng19'!AZ489+'Eng19'!AK489+'Eng19'!K489)</f>
        <v>1280.9442756606722</v>
      </c>
      <c r="H489" s="170">
        <f>('Eng19'!L489+'Eng19'!AL489+'Eng19'!BA489)+('Eng19'!BB489+'Eng19'!AM489+'Eng19'!M489)</f>
        <v>3559.0533713529953</v>
      </c>
      <c r="I489" s="170">
        <f>('Eng19'!N489+'Eng19'!AN489+'Eng19'!BC489)+('Eng19'!BD489+'Eng19'!AO489+'Eng19'!O489)</f>
        <v>1196.2707224382359</v>
      </c>
      <c r="J489" s="188">
        <f t="shared" si="167"/>
        <v>51818.958784582544</v>
      </c>
      <c r="L489" s="33">
        <f t="shared" si="168"/>
        <v>0.30577603240132223</v>
      </c>
      <c r="M489" s="33">
        <f t="shared" si="169"/>
        <v>0.5377953302260875</v>
      </c>
      <c r="N489" s="33">
        <f t="shared" si="170"/>
        <v>3.9940994412696371E-2</v>
      </c>
      <c r="O489" s="33">
        <f t="shared" si="171"/>
        <v>2.4719606601624457E-2</v>
      </c>
      <c r="P489" s="33">
        <f t="shared" si="172"/>
        <v>6.8682456283006288E-2</v>
      </c>
      <c r="Q489" s="33">
        <f t="shared" si="173"/>
        <v>2.3085580075263047E-2</v>
      </c>
      <c r="S489" s="174">
        <f t="shared" si="183"/>
        <v>-0.18968820422137078</v>
      </c>
      <c r="T489" s="174">
        <f t="shared" si="184"/>
        <v>0.10598386255339148</v>
      </c>
      <c r="U489" s="174">
        <f t="shared" si="185"/>
        <v>-4.4834593413388274E-3</v>
      </c>
      <c r="V489" s="174">
        <f t="shared" si="186"/>
        <v>2.1411365401164735E-2</v>
      </c>
      <c r="W489" s="174">
        <f t="shared" si="187"/>
        <v>4.3690855532889789E-2</v>
      </c>
      <c r="X489" s="174">
        <f t="shared" si="188"/>
        <v>2.3085580075263547E-2</v>
      </c>
      <c r="Z489" s="33">
        <f t="shared" si="174"/>
        <v>0.5377953302260875</v>
      </c>
      <c r="AA489" s="60" t="str">
        <f t="shared" si="175"/>
        <v>Lab</v>
      </c>
      <c r="AB489" s="33">
        <f t="shared" si="176"/>
        <v>0.23201929782476527</v>
      </c>
      <c r="AC489" s="33">
        <f t="shared" si="177"/>
        <v>0.30577603240132223</v>
      </c>
      <c r="AD489" s="60" t="str">
        <f t="shared" si="178"/>
        <v>Con</v>
      </c>
      <c r="AF489" s="20" t="s">
        <v>1</v>
      </c>
      <c r="AG489" s="151" t="str">
        <f t="shared" si="179"/>
        <v>Lab</v>
      </c>
      <c r="AH489" s="149" t="str">
        <f t="shared" si="180"/>
        <v>Gain from</v>
      </c>
      <c r="AI489" s="149" t="str">
        <f t="shared" si="181"/>
        <v>Con</v>
      </c>
      <c r="AK489" s="33">
        <v>0.49546423662269301</v>
      </c>
      <c r="AL489" s="33">
        <v>0.43181146767269601</v>
      </c>
      <c r="AM489" s="33">
        <v>4.4424453754035198E-2</v>
      </c>
      <c r="AN489" s="33">
        <v>3.30824120045972E-3</v>
      </c>
      <c r="AO489" s="33">
        <v>2.4991600750116499E-2</v>
      </c>
      <c r="AP489" s="86">
        <f t="shared" si="182"/>
        <v>-4.9960036108132044E-16</v>
      </c>
    </row>
    <row r="490" spans="1:42" ht="19.95" customHeight="1">
      <c r="A490" s="132" t="s">
        <v>515</v>
      </c>
      <c r="B490" s="20" t="s">
        <v>460</v>
      </c>
      <c r="C490" s="20" t="s">
        <v>21</v>
      </c>
      <c r="D490" s="170">
        <f>('Eng19'!D490+'Eng19'!AD490+'Eng19'!AS490)+('Eng19'!E490+'Eng19'!AE490+'Eng19'!AT490)</f>
        <v>15895.873584153629</v>
      </c>
      <c r="E490" s="170">
        <f>('Eng19'!F490+'Eng19'!AF490+'Eng19'!AU490)+'Eng19'!G490+'Eng19'!AG490+'Eng19'!AV490</f>
        <v>24796.393480418687</v>
      </c>
      <c r="F490" s="170">
        <f>('Eng19'!H490+'Eng19'!AH490+'Eng19'!AW490)+('Eng19'!I490+'Eng19'!AI490+'Eng19'!AX490)</f>
        <v>3342.0819166218707</v>
      </c>
      <c r="G490" s="170">
        <f>('Eng19'!J490+'Eng19'!AJ490+'Eng19'!AY490)+('Eng19'!AZ490+'Eng19'!AK490+'Eng19'!K490)</f>
        <v>2822.9144283164924</v>
      </c>
      <c r="H490" s="170">
        <f>('Eng19'!L490+'Eng19'!AL490+'Eng19'!BA490)+('Eng19'!BB490+'Eng19'!AM490+'Eng19'!M490)</f>
        <v>2316.8291894860795</v>
      </c>
      <c r="I490" s="170">
        <f>('Eng19'!N490+'Eng19'!AN490+'Eng19'!BC490)+('Eng19'!BD490+'Eng19'!AO490+'Eng19'!O490)</f>
        <v>1723.9074010032473</v>
      </c>
      <c r="J490" s="188">
        <f t="shared" si="167"/>
        <v>50898.000000000007</v>
      </c>
      <c r="L490" s="33">
        <f t="shared" si="168"/>
        <v>0.31230841259290398</v>
      </c>
      <c r="M490" s="33">
        <f t="shared" si="169"/>
        <v>0.48717815003376719</v>
      </c>
      <c r="N490" s="33">
        <f t="shared" si="170"/>
        <v>6.5662342658294431E-2</v>
      </c>
      <c r="O490" s="33">
        <f t="shared" si="171"/>
        <v>5.5462187675674721E-2</v>
      </c>
      <c r="P490" s="33">
        <f t="shared" si="172"/>
        <v>4.5519061446148749E-2</v>
      </c>
      <c r="Q490" s="33">
        <f t="shared" si="173"/>
        <v>3.3869845593210872E-2</v>
      </c>
      <c r="S490" s="174">
        <f t="shared" si="183"/>
        <v>-0.19568797233381197</v>
      </c>
      <c r="T490" s="174">
        <f t="shared" si="184"/>
        <v>0.11195711973788119</v>
      </c>
      <c r="U490" s="174">
        <f t="shared" si="185"/>
        <v>-6.3640630943873622E-3</v>
      </c>
      <c r="V490" s="174">
        <f t="shared" si="186"/>
        <v>2.2179936899612819E-2</v>
      </c>
      <c r="W490" s="174">
        <f t="shared" si="187"/>
        <v>4.5519061446148749E-2</v>
      </c>
      <c r="X490" s="174">
        <f t="shared" si="188"/>
        <v>2.2395917344556641E-2</v>
      </c>
      <c r="Z490" s="33">
        <f t="shared" si="174"/>
        <v>0.48717815003376719</v>
      </c>
      <c r="AA490" s="60" t="str">
        <f t="shared" si="175"/>
        <v>Lab</v>
      </c>
      <c r="AB490" s="33">
        <f t="shared" si="176"/>
        <v>0.1748697374408632</v>
      </c>
      <c r="AC490" s="33">
        <f t="shared" si="177"/>
        <v>0.31230841259290398</v>
      </c>
      <c r="AD490" s="60" t="str">
        <f t="shared" si="178"/>
        <v>Con</v>
      </c>
      <c r="AF490" s="20" t="s">
        <v>1</v>
      </c>
      <c r="AG490" s="151" t="str">
        <f t="shared" si="179"/>
        <v>Lab</v>
      </c>
      <c r="AH490" s="149" t="str">
        <f t="shared" si="180"/>
        <v>Gain from</v>
      </c>
      <c r="AI490" s="149" t="str">
        <f t="shared" si="181"/>
        <v>Con</v>
      </c>
      <c r="AK490" s="33">
        <v>0.50799638492671595</v>
      </c>
      <c r="AL490" s="33">
        <v>0.37522103029588599</v>
      </c>
      <c r="AM490" s="33">
        <v>7.2026405752681794E-2</v>
      </c>
      <c r="AN490" s="33">
        <v>3.3282250776061902E-2</v>
      </c>
      <c r="AO490" s="33">
        <v>0</v>
      </c>
      <c r="AP490" s="86">
        <f t="shared" si="182"/>
        <v>1.147392824865423E-2</v>
      </c>
    </row>
    <row r="491" spans="1:42" ht="19.95" customHeight="1">
      <c r="A491" s="132" t="s">
        <v>516</v>
      </c>
      <c r="B491" s="20" t="s">
        <v>460</v>
      </c>
      <c r="C491" s="20" t="s">
        <v>21</v>
      </c>
      <c r="D491" s="170">
        <f>('Eng19'!D491+'Eng19'!AD491+'Eng19'!AS491)+('Eng19'!E491+'Eng19'!AE491+'Eng19'!AT491)</f>
        <v>20263.304197621583</v>
      </c>
      <c r="E491" s="170">
        <f>('Eng19'!F491+'Eng19'!AF491+'Eng19'!AU491)+'Eng19'!G491+'Eng19'!AG491+'Eng19'!AV491</f>
        <v>18782.045677897411</v>
      </c>
      <c r="F491" s="170">
        <f>('Eng19'!H491+'Eng19'!AH491+'Eng19'!AW491)+('Eng19'!I491+'Eng19'!AI491+'Eng19'!AX491)</f>
        <v>3720.4136120386943</v>
      </c>
      <c r="G491" s="170">
        <f>('Eng19'!J491+'Eng19'!AJ491+'Eng19'!AY491)+('Eng19'!AZ491+'Eng19'!AK491+'Eng19'!K491)</f>
        <v>3406.3421311416964</v>
      </c>
      <c r="H491" s="170">
        <f>('Eng19'!L491+'Eng19'!AL491+'Eng19'!BA491)+('Eng19'!BB491+'Eng19'!AM491+'Eng19'!M491)</f>
        <v>2941.5948672934082</v>
      </c>
      <c r="I491" s="170">
        <f>('Eng19'!N491+'Eng19'!AN491+'Eng19'!BC491)+('Eng19'!BD491+'Eng19'!AO491+'Eng19'!O491)</f>
        <v>1447.2995140072098</v>
      </c>
      <c r="J491" s="188">
        <f t="shared" si="167"/>
        <v>50561.000000000007</v>
      </c>
      <c r="L491" s="33">
        <f t="shared" si="168"/>
        <v>0.40076945071540476</v>
      </c>
      <c r="M491" s="33">
        <f t="shared" si="169"/>
        <v>0.37147298664776029</v>
      </c>
      <c r="N491" s="33">
        <f t="shared" si="170"/>
        <v>7.3582674631409467E-2</v>
      </c>
      <c r="O491" s="33">
        <f t="shared" si="171"/>
        <v>6.7370940668532983E-2</v>
      </c>
      <c r="P491" s="33">
        <f t="shared" si="172"/>
        <v>5.8179127534926281E-2</v>
      </c>
      <c r="Q491" s="33">
        <f t="shared" si="173"/>
        <v>2.8624819801966132E-2</v>
      </c>
      <c r="S491" s="174">
        <f t="shared" si="183"/>
        <v>-0.25111639015008419</v>
      </c>
      <c r="T491" s="174">
        <f t="shared" si="184"/>
        <v>0.14309538335668628</v>
      </c>
      <c r="U491" s="174">
        <f t="shared" si="185"/>
        <v>-7.1317099733254341E-3</v>
      </c>
      <c r="V491" s="174">
        <f t="shared" si="186"/>
        <v>2.834876942983118E-2</v>
      </c>
      <c r="W491" s="174">
        <f t="shared" si="187"/>
        <v>5.8179127534926281E-2</v>
      </c>
      <c r="X491" s="174">
        <f t="shared" si="188"/>
        <v>2.8624819801966132E-2</v>
      </c>
      <c r="Z491" s="33">
        <f t="shared" si="174"/>
        <v>0.40076945071540476</v>
      </c>
      <c r="AA491" s="60" t="str">
        <f t="shared" si="175"/>
        <v>Con</v>
      </c>
      <c r="AB491" s="33">
        <f t="shared" si="176"/>
        <v>2.9296464067644468E-2</v>
      </c>
      <c r="AC491" s="33">
        <f t="shared" si="177"/>
        <v>0.37147298664776029</v>
      </c>
      <c r="AD491" s="60" t="str">
        <f t="shared" si="178"/>
        <v>Lab</v>
      </c>
      <c r="AF491" s="20" t="s">
        <v>1</v>
      </c>
      <c r="AG491" s="151" t="str">
        <f t="shared" si="179"/>
        <v>Con</v>
      </c>
      <c r="AH491" s="149" t="str">
        <f t="shared" si="180"/>
        <v>Hold</v>
      </c>
      <c r="AI491" s="149" t="str">
        <f t="shared" si="181"/>
        <v/>
      </c>
      <c r="AK491" s="33">
        <v>0.65188584086548895</v>
      </c>
      <c r="AL491" s="33">
        <v>0.22837760329107401</v>
      </c>
      <c r="AM491" s="33">
        <v>8.0714384604734901E-2</v>
      </c>
      <c r="AN491" s="33">
        <v>3.9022171238701803E-2</v>
      </c>
      <c r="AO491" s="33">
        <v>0</v>
      </c>
      <c r="AP491" s="86">
        <f t="shared" si="182"/>
        <v>0</v>
      </c>
    </row>
    <row r="492" spans="1:42" ht="19.95" customHeight="1">
      <c r="A492" s="132" t="s">
        <v>517</v>
      </c>
      <c r="B492" s="20" t="s">
        <v>518</v>
      </c>
      <c r="C492" s="20" t="s">
        <v>21</v>
      </c>
      <c r="D492" s="170">
        <f>('Eng19'!D492+'Eng19'!AD492+'Eng19'!AS492)+('Eng19'!E492+'Eng19'!AE492+'Eng19'!AT492)</f>
        <v>8828.3235681430997</v>
      </c>
      <c r="E492" s="170">
        <f>('Eng19'!F492+'Eng19'!AF492+'Eng19'!AU492)+'Eng19'!G492+'Eng19'!AG492+'Eng19'!AV492</f>
        <v>21708.711223793347</v>
      </c>
      <c r="F492" s="170">
        <f>('Eng19'!H492+'Eng19'!AH492+'Eng19'!AW492)+('Eng19'!I492+'Eng19'!AI492+'Eng19'!AX492)</f>
        <v>1191.8539622793382</v>
      </c>
      <c r="G492" s="170">
        <f>('Eng19'!J492+'Eng19'!AJ492+'Eng19'!AY492)+('Eng19'!AZ492+'Eng19'!AK492+'Eng19'!K492)</f>
        <v>1637.4582524953912</v>
      </c>
      <c r="H492" s="170">
        <f>('Eng19'!L492+'Eng19'!AL492+'Eng19'!BA492)+('Eng19'!BB492+'Eng19'!AM492+'Eng19'!M492)</f>
        <v>14360.522725273295</v>
      </c>
      <c r="I492" s="170">
        <f>('Eng19'!N492+'Eng19'!AN492+'Eng19'!BC492)+('Eng19'!BD492+'Eng19'!AO492+'Eng19'!O492)</f>
        <v>2194.8153742089735</v>
      </c>
      <c r="J492" s="188">
        <f t="shared" si="167"/>
        <v>49921.685106193443</v>
      </c>
      <c r="L492" s="33">
        <f t="shared" si="168"/>
        <v>0.17684346090007746</v>
      </c>
      <c r="M492" s="33">
        <f t="shared" si="169"/>
        <v>0.43485533746736638</v>
      </c>
      <c r="N492" s="33">
        <f t="shared" si="170"/>
        <v>2.3874473783167087E-2</v>
      </c>
      <c r="O492" s="33">
        <f t="shared" si="171"/>
        <v>3.2800540466776891E-2</v>
      </c>
      <c r="P492" s="33">
        <f t="shared" si="172"/>
        <v>0.28766101734598065</v>
      </c>
      <c r="Q492" s="33">
        <f t="shared" si="173"/>
        <v>4.3965170036631591E-2</v>
      </c>
      <c r="S492" s="174">
        <f t="shared" si="183"/>
        <v>-5.1336470368966547E-2</v>
      </c>
      <c r="T492" s="174">
        <f t="shared" si="184"/>
        <v>4.3959634908827372E-2</v>
      </c>
      <c r="U492" s="174">
        <f t="shared" si="185"/>
        <v>-6.8134225821526138E-3</v>
      </c>
      <c r="V492" s="174">
        <f t="shared" si="186"/>
        <v>8.9157212132359893E-3</v>
      </c>
      <c r="W492" s="174">
        <f t="shared" si="187"/>
        <v>-1.9560628826009341E-2</v>
      </c>
      <c r="X492" s="174">
        <f t="shared" si="188"/>
        <v>2.4835165655065168E-2</v>
      </c>
      <c r="Z492" s="33">
        <f t="shared" si="174"/>
        <v>0.43485533746736638</v>
      </c>
      <c r="AA492" s="60" t="str">
        <f t="shared" si="175"/>
        <v>Lab</v>
      </c>
      <c r="AB492" s="33">
        <f t="shared" si="176"/>
        <v>0.14719432012138572</v>
      </c>
      <c r="AC492" s="33">
        <f t="shared" si="177"/>
        <v>0.28766101734598065</v>
      </c>
      <c r="AD492" s="60" t="str">
        <f t="shared" si="178"/>
        <v>Ref</v>
      </c>
      <c r="AF492" s="20" t="s">
        <v>2</v>
      </c>
      <c r="AG492" s="151" t="str">
        <f t="shared" si="179"/>
        <v>Lab</v>
      </c>
      <c r="AH492" s="149" t="str">
        <f t="shared" si="180"/>
        <v>Hold</v>
      </c>
      <c r="AI492" s="149" t="str">
        <f t="shared" si="181"/>
        <v/>
      </c>
      <c r="AK492" s="33">
        <v>0.22817993126904401</v>
      </c>
      <c r="AL492" s="33">
        <v>0.390895702558539</v>
      </c>
      <c r="AM492" s="33">
        <v>3.0687896365319701E-2</v>
      </c>
      <c r="AN492" s="33">
        <v>2.3884819253540902E-2</v>
      </c>
      <c r="AO492" s="33">
        <v>0.30722164617198999</v>
      </c>
      <c r="AP492" s="86">
        <f t="shared" si="182"/>
        <v>1.9130004381566423E-2</v>
      </c>
    </row>
    <row r="493" spans="1:42" ht="19.95" customHeight="1">
      <c r="A493" s="132" t="s">
        <v>519</v>
      </c>
      <c r="B493" s="20" t="s">
        <v>518</v>
      </c>
      <c r="C493" s="20" t="s">
        <v>21</v>
      </c>
      <c r="D493" s="170">
        <f>('Eng19'!D493+'Eng19'!AD493+'Eng19'!AS493)+('Eng19'!E493+'Eng19'!AE493+'Eng19'!AT493)</f>
        <v>9301.5406856923455</v>
      </c>
      <c r="E493" s="170">
        <f>('Eng19'!F493+'Eng19'!AF493+'Eng19'!AU493)+'Eng19'!G493+'Eng19'!AG493+'Eng19'!AV493</f>
        <v>21827.353422498643</v>
      </c>
      <c r="F493" s="170">
        <f>('Eng19'!H493+'Eng19'!AH493+'Eng19'!AW493)+('Eng19'!I493+'Eng19'!AI493+'Eng19'!AX493)</f>
        <v>1204.8045850560291</v>
      </c>
      <c r="G493" s="170">
        <f>('Eng19'!J493+'Eng19'!AJ493+'Eng19'!AY493)+('Eng19'!AZ493+'Eng19'!AK493+'Eng19'!K493)</f>
        <v>1445.1142608114606</v>
      </c>
      <c r="H493" s="170">
        <f>('Eng19'!L493+'Eng19'!AL493+'Eng19'!BA493)+('Eng19'!BB493+'Eng19'!AM493+'Eng19'!M493)</f>
        <v>12903.069579548364</v>
      </c>
      <c r="I493" s="170">
        <f>('Eng19'!N493+'Eng19'!AN493+'Eng19'!BC493)+('Eng19'!BD493+'Eng19'!AO493+'Eng19'!O493)</f>
        <v>1782.0395840725091</v>
      </c>
      <c r="J493" s="188">
        <f t="shared" si="167"/>
        <v>48463.922117679351</v>
      </c>
      <c r="L493" s="33">
        <f t="shared" si="168"/>
        <v>0.1919271135981625</v>
      </c>
      <c r="M493" s="33">
        <f t="shared" si="169"/>
        <v>0.45038355272810565</v>
      </c>
      <c r="N493" s="33">
        <f t="shared" si="170"/>
        <v>2.4859824224100994E-2</v>
      </c>
      <c r="O493" s="33">
        <f t="shared" si="171"/>
        <v>2.9818351418245851E-2</v>
      </c>
      <c r="P493" s="33">
        <f t="shared" si="172"/>
        <v>0.26624072125688319</v>
      </c>
      <c r="Q493" s="33">
        <f t="shared" si="173"/>
        <v>3.6770436774501827E-2</v>
      </c>
      <c r="S493" s="174">
        <f t="shared" si="183"/>
        <v>-7.0735795547426483E-2</v>
      </c>
      <c r="T493" s="174">
        <f t="shared" si="184"/>
        <v>4.9615187566550645E-2</v>
      </c>
      <c r="U493" s="174">
        <f t="shared" si="185"/>
        <v>-6.6085422156989086E-3</v>
      </c>
      <c r="V493" s="174">
        <f t="shared" si="186"/>
        <v>1.094761737738785E-2</v>
      </c>
      <c r="W493" s="174">
        <f t="shared" si="187"/>
        <v>-9.1068947987227866E-3</v>
      </c>
      <c r="X493" s="174">
        <f t="shared" si="188"/>
        <v>2.5888427617909729E-2</v>
      </c>
      <c r="Z493" s="33">
        <f t="shared" si="174"/>
        <v>0.45038355272810565</v>
      </c>
      <c r="AA493" s="60" t="str">
        <f t="shared" si="175"/>
        <v>Lab</v>
      </c>
      <c r="AB493" s="33">
        <f t="shared" si="176"/>
        <v>0.18414283147122246</v>
      </c>
      <c r="AC493" s="33">
        <f t="shared" si="177"/>
        <v>0.26624072125688319</v>
      </c>
      <c r="AD493" s="60" t="str">
        <f t="shared" si="178"/>
        <v>Ref</v>
      </c>
      <c r="AF493" s="20" t="s">
        <v>2</v>
      </c>
      <c r="AG493" s="151" t="str">
        <f t="shared" si="179"/>
        <v>Lab</v>
      </c>
      <c r="AH493" s="149" t="str">
        <f t="shared" si="180"/>
        <v>Hold</v>
      </c>
      <c r="AI493" s="149" t="str">
        <f t="shared" si="181"/>
        <v/>
      </c>
      <c r="AK493" s="33">
        <v>0.26266290914558899</v>
      </c>
      <c r="AL493" s="33">
        <v>0.40076836516155501</v>
      </c>
      <c r="AM493" s="33">
        <v>3.1468366439799902E-2</v>
      </c>
      <c r="AN493" s="33">
        <v>1.8870734040858001E-2</v>
      </c>
      <c r="AO493" s="33">
        <v>0.27534761605560598</v>
      </c>
      <c r="AP493" s="86">
        <f t="shared" si="182"/>
        <v>1.0882009156592098E-2</v>
      </c>
    </row>
    <row r="494" spans="1:42" ht="19.95" customHeight="1">
      <c r="A494" s="132" t="s">
        <v>520</v>
      </c>
      <c r="B494" s="20" t="s">
        <v>518</v>
      </c>
      <c r="C494" s="20" t="s">
        <v>21</v>
      </c>
      <c r="D494" s="170">
        <f>('Eng19'!D494+'Eng19'!AD494+'Eng19'!AS494)+('Eng19'!E494+'Eng19'!AE494+'Eng19'!AT494)</f>
        <v>18352.776093419408</v>
      </c>
      <c r="E494" s="170">
        <f>('Eng19'!F494+'Eng19'!AF494+'Eng19'!AU494)+'Eng19'!G494+'Eng19'!AG494+'Eng19'!AV494</f>
        <v>18289.961971194429</v>
      </c>
      <c r="F494" s="170">
        <f>('Eng19'!H494+'Eng19'!AH494+'Eng19'!AW494)+('Eng19'!I494+'Eng19'!AI494+'Eng19'!AX494)</f>
        <v>3891.1685714812156</v>
      </c>
      <c r="G494" s="170">
        <f>('Eng19'!J494+'Eng19'!AJ494+'Eng19'!AY494)+('Eng19'!AZ494+'Eng19'!AK494+'Eng19'!K494)</f>
        <v>2550.5966690004261</v>
      </c>
      <c r="H494" s="170">
        <f>('Eng19'!L494+'Eng19'!AL494+'Eng19'!BA494)+('Eng19'!BB494+'Eng19'!AM494+'Eng19'!M494)</f>
        <v>2675.6338134463267</v>
      </c>
      <c r="I494" s="170">
        <f>('Eng19'!N494+'Eng19'!AN494+'Eng19'!BC494)+('Eng19'!BD494+'Eng19'!AO494+'Eng19'!O494)</f>
        <v>2596.4802386161955</v>
      </c>
      <c r="J494" s="188">
        <f t="shared" si="167"/>
        <v>48356.617357158008</v>
      </c>
      <c r="L494" s="33">
        <f t="shared" si="168"/>
        <v>0.37952977475383171</v>
      </c>
      <c r="M494" s="33">
        <f t="shared" si="169"/>
        <v>0.378230797992057</v>
      </c>
      <c r="N494" s="33">
        <f t="shared" si="170"/>
        <v>8.0468171351634546E-2</v>
      </c>
      <c r="O494" s="33">
        <f t="shared" si="171"/>
        <v>5.2745556004505617E-2</v>
      </c>
      <c r="P494" s="33">
        <f t="shared" si="172"/>
        <v>5.5331285761456697E-2</v>
      </c>
      <c r="Q494" s="33">
        <f t="shared" si="173"/>
        <v>5.3694414136514254E-2</v>
      </c>
      <c r="S494" s="174">
        <f t="shared" si="183"/>
        <v>-0.23780791380313032</v>
      </c>
      <c r="T494" s="174">
        <f t="shared" si="184"/>
        <v>0.13609092956749499</v>
      </c>
      <c r="U494" s="174">
        <f t="shared" si="185"/>
        <v>-7.7990595345762553E-3</v>
      </c>
      <c r="V494" s="174">
        <f t="shared" si="186"/>
        <v>2.6961110088252617E-2</v>
      </c>
      <c r="W494" s="174">
        <f t="shared" si="187"/>
        <v>5.5331285761456697E-2</v>
      </c>
      <c r="X494" s="174">
        <f t="shared" si="188"/>
        <v>2.7223647920502067E-2</v>
      </c>
      <c r="Z494" s="33">
        <f t="shared" si="174"/>
        <v>0.37952977475383171</v>
      </c>
      <c r="AA494" s="60" t="str">
        <f t="shared" si="175"/>
        <v>Con</v>
      </c>
      <c r="AB494" s="33">
        <f t="shared" si="176"/>
        <v>1.2989767617747061E-3</v>
      </c>
      <c r="AC494" s="33">
        <f t="shared" si="177"/>
        <v>0.378230797992057</v>
      </c>
      <c r="AD494" s="60" t="str">
        <f t="shared" si="178"/>
        <v>Lab</v>
      </c>
      <c r="AF494" s="20" t="s">
        <v>1</v>
      </c>
      <c r="AG494" s="151" t="str">
        <f t="shared" si="179"/>
        <v>Con</v>
      </c>
      <c r="AH494" s="149" t="str">
        <f t="shared" si="180"/>
        <v>Hold</v>
      </c>
      <c r="AI494" s="149" t="str">
        <f t="shared" si="181"/>
        <v/>
      </c>
      <c r="AK494" s="33">
        <v>0.61733768855696203</v>
      </c>
      <c r="AL494" s="33">
        <v>0.242139868424562</v>
      </c>
      <c r="AM494" s="33">
        <v>8.8267230886210801E-2</v>
      </c>
      <c r="AN494" s="33">
        <v>2.5784445916253E-2</v>
      </c>
      <c r="AO494" s="33">
        <v>0</v>
      </c>
      <c r="AP494" s="86">
        <f t="shared" si="182"/>
        <v>2.6470766216012187E-2</v>
      </c>
    </row>
    <row r="495" spans="1:42" ht="19.95" customHeight="1">
      <c r="A495" s="132" t="s">
        <v>521</v>
      </c>
      <c r="B495" s="20" t="s">
        <v>518</v>
      </c>
      <c r="C495" s="20" t="s">
        <v>21</v>
      </c>
      <c r="D495" s="170">
        <f>('Eng19'!D495+'Eng19'!AD495+'Eng19'!AS495)+('Eng19'!E495+'Eng19'!AE495+'Eng19'!AT495)</f>
        <v>6255.8965617946578</v>
      </c>
      <c r="E495" s="170">
        <f>('Eng19'!F495+'Eng19'!AF495+'Eng19'!AU495)+'Eng19'!G495+'Eng19'!AG495+'Eng19'!AV495</f>
        <v>29410.124144530568</v>
      </c>
      <c r="F495" s="170">
        <f>('Eng19'!H495+'Eng19'!AH495+'Eng19'!AW495)+('Eng19'!I495+'Eng19'!AI495+'Eng19'!AX495)</f>
        <v>2869.3452514338669</v>
      </c>
      <c r="G495" s="170">
        <f>('Eng19'!J495+'Eng19'!AJ495+'Eng19'!AY495)+('Eng19'!AZ495+'Eng19'!AK495+'Eng19'!K495)</f>
        <v>1095.4926994921193</v>
      </c>
      <c r="H495" s="170">
        <f>('Eng19'!L495+'Eng19'!AL495+'Eng19'!BA495)+('Eng19'!BB495+'Eng19'!AM495+'Eng19'!M495)</f>
        <v>3548.8403049651215</v>
      </c>
      <c r="I495" s="170">
        <f>('Eng19'!N495+'Eng19'!AN495+'Eng19'!BC495)+('Eng19'!BD495+'Eng19'!AO495+'Eng19'!O495)</f>
        <v>615.99232115110772</v>
      </c>
      <c r="J495" s="188">
        <f t="shared" si="167"/>
        <v>43795.691283367436</v>
      </c>
      <c r="L495" s="33">
        <f t="shared" si="168"/>
        <v>0.14284274042662501</v>
      </c>
      <c r="M495" s="33">
        <f t="shared" si="169"/>
        <v>0.67153008167494854</v>
      </c>
      <c r="N495" s="33">
        <f t="shared" si="170"/>
        <v>6.5516610592320446E-2</v>
      </c>
      <c r="O495" s="33">
        <f t="shared" si="171"/>
        <v>2.5013709508637471E-2</v>
      </c>
      <c r="P495" s="33">
        <f t="shared" si="172"/>
        <v>8.10317225501333E-2</v>
      </c>
      <c r="Q495" s="33">
        <f t="shared" si="173"/>
        <v>1.4065135247335324E-2</v>
      </c>
      <c r="S495" s="174">
        <f t="shared" si="183"/>
        <v>-7.5700298742036987E-2</v>
      </c>
      <c r="T495" s="174">
        <f t="shared" si="184"/>
        <v>4.089923375663751E-2</v>
      </c>
      <c r="U495" s="174">
        <f t="shared" si="185"/>
        <v>-8.8209274615998479E-3</v>
      </c>
      <c r="V495" s="174">
        <f t="shared" si="186"/>
        <v>1.002386094817247E-2</v>
      </c>
      <c r="W495" s="174">
        <f t="shared" si="187"/>
        <v>1.9550524859111101E-2</v>
      </c>
      <c r="X495" s="174">
        <f t="shared" si="188"/>
        <v>1.4047606639715908E-2</v>
      </c>
      <c r="Z495" s="33">
        <f t="shared" si="174"/>
        <v>0.67153008167494854</v>
      </c>
      <c r="AA495" s="60" t="str">
        <f t="shared" si="175"/>
        <v>Lab</v>
      </c>
      <c r="AB495" s="33">
        <f t="shared" si="176"/>
        <v>0.52868734124832351</v>
      </c>
      <c r="AC495" s="33">
        <f t="shared" si="177"/>
        <v>0.14284274042662501</v>
      </c>
      <c r="AD495" s="60" t="str">
        <f t="shared" si="178"/>
        <v>Con</v>
      </c>
      <c r="AF495" s="20" t="s">
        <v>2</v>
      </c>
      <c r="AG495" s="151" t="str">
        <f t="shared" si="179"/>
        <v>Lab</v>
      </c>
      <c r="AH495" s="149" t="str">
        <f t="shared" si="180"/>
        <v>Hold</v>
      </c>
      <c r="AI495" s="149" t="str">
        <f t="shared" si="181"/>
        <v/>
      </c>
      <c r="AK495" s="33">
        <v>0.218543039168662</v>
      </c>
      <c r="AL495" s="33">
        <v>0.63063084791831103</v>
      </c>
      <c r="AM495" s="33">
        <v>7.4337538053920293E-2</v>
      </c>
      <c r="AN495" s="33">
        <v>1.4989848560465001E-2</v>
      </c>
      <c r="AO495" s="33">
        <v>6.1481197691022199E-2</v>
      </c>
      <c r="AP495" s="86">
        <f t="shared" si="182"/>
        <v>1.7528607619415881E-5</v>
      </c>
    </row>
    <row r="496" spans="1:42" ht="19.95" customHeight="1">
      <c r="A496" s="132" t="s">
        <v>522</v>
      </c>
      <c r="B496" s="20" t="s">
        <v>518</v>
      </c>
      <c r="C496" s="20" t="s">
        <v>21</v>
      </c>
      <c r="D496" s="170">
        <f>('Eng19'!D496+'Eng19'!AD496+'Eng19'!AS496)+('Eng19'!E496+'Eng19'!AE496+'Eng19'!AT496)</f>
        <v>10708.285128878644</v>
      </c>
      <c r="E496" s="170">
        <f>('Eng19'!F496+'Eng19'!AF496+'Eng19'!AU496)+'Eng19'!G496+'Eng19'!AG496+'Eng19'!AV496</f>
        <v>23666.398607279516</v>
      </c>
      <c r="F496" s="170">
        <f>('Eng19'!H496+'Eng19'!AH496+'Eng19'!AW496)+('Eng19'!I496+'Eng19'!AI496+'Eng19'!AX496)</f>
        <v>1449.8259025611439</v>
      </c>
      <c r="G496" s="170">
        <f>('Eng19'!J496+'Eng19'!AJ496+'Eng19'!AY496)+('Eng19'!AZ496+'Eng19'!AK496+'Eng19'!K496)</f>
        <v>1753.1360218572986</v>
      </c>
      <c r="H496" s="170">
        <f>('Eng19'!L496+'Eng19'!AL496+'Eng19'!BA496)+('Eng19'!BB496+'Eng19'!AM496+'Eng19'!M496)</f>
        <v>4485.165102526541</v>
      </c>
      <c r="I496" s="170">
        <f>('Eng19'!N496+'Eng19'!AN496+'Eng19'!BC496)+('Eng19'!BD496+'Eng19'!AO496+'Eng19'!O496)</f>
        <v>929.65533793559871</v>
      </c>
      <c r="J496" s="188">
        <f t="shared" si="167"/>
        <v>42992.466101038728</v>
      </c>
      <c r="L496" s="33">
        <f t="shared" si="168"/>
        <v>0.24907352613159181</v>
      </c>
      <c r="M496" s="33">
        <f t="shared" si="169"/>
        <v>0.55047781049963351</v>
      </c>
      <c r="N496" s="33">
        <f t="shared" si="170"/>
        <v>3.372278992216534E-2</v>
      </c>
      <c r="O496" s="33">
        <f t="shared" si="171"/>
        <v>4.0777749704731213E-2</v>
      </c>
      <c r="P496" s="33">
        <f t="shared" si="172"/>
        <v>0.10432444354286939</v>
      </c>
      <c r="Q496" s="33">
        <f t="shared" si="173"/>
        <v>2.1623680199009045E-2</v>
      </c>
      <c r="S496" s="174">
        <f t="shared" si="183"/>
        <v>-0.14696753455371617</v>
      </c>
      <c r="T496" s="174">
        <f t="shared" si="184"/>
        <v>8.036962784711249E-2</v>
      </c>
      <c r="U496" s="174">
        <f t="shared" si="185"/>
        <v>-4.7403770578468632E-3</v>
      </c>
      <c r="V496" s="174">
        <f t="shared" si="186"/>
        <v>1.6564048712650714E-2</v>
      </c>
      <c r="W496" s="174">
        <f t="shared" si="187"/>
        <v>3.3172578685926393E-2</v>
      </c>
      <c r="X496" s="174">
        <f t="shared" si="188"/>
        <v>2.160165636587378E-2</v>
      </c>
      <c r="Z496" s="33">
        <f t="shared" si="174"/>
        <v>0.55047781049963351</v>
      </c>
      <c r="AA496" s="60" t="str">
        <f t="shared" si="175"/>
        <v>Lab</v>
      </c>
      <c r="AB496" s="33">
        <f t="shared" si="176"/>
        <v>0.30140428436804168</v>
      </c>
      <c r="AC496" s="33">
        <f t="shared" si="177"/>
        <v>0.24907352613159181</v>
      </c>
      <c r="AD496" s="60" t="str">
        <f t="shared" si="178"/>
        <v>Con</v>
      </c>
      <c r="AF496" s="20" t="s">
        <v>2</v>
      </c>
      <c r="AG496" s="151" t="str">
        <f t="shared" si="179"/>
        <v>Lab</v>
      </c>
      <c r="AH496" s="149" t="str">
        <f t="shared" si="180"/>
        <v>Hold</v>
      </c>
      <c r="AI496" s="149" t="str">
        <f t="shared" si="181"/>
        <v/>
      </c>
      <c r="AK496" s="33">
        <v>0.39604106068530798</v>
      </c>
      <c r="AL496" s="33">
        <v>0.47010818265252102</v>
      </c>
      <c r="AM496" s="33">
        <v>3.8463166980012203E-2</v>
      </c>
      <c r="AN496" s="33">
        <v>2.4213700992080499E-2</v>
      </c>
      <c r="AO496" s="33">
        <v>7.1151864856942998E-2</v>
      </c>
      <c r="AP496" s="86">
        <f t="shared" si="182"/>
        <v>2.2023833135265125E-5</v>
      </c>
    </row>
    <row r="497" spans="1:42" ht="19.95" customHeight="1">
      <c r="A497" s="132" t="s">
        <v>523</v>
      </c>
      <c r="B497" s="20" t="s">
        <v>518</v>
      </c>
      <c r="C497" s="20" t="s">
        <v>21</v>
      </c>
      <c r="D497" s="170">
        <f>('Eng19'!D497+'Eng19'!AD497+'Eng19'!AS497)+('Eng19'!E497+'Eng19'!AE497+'Eng19'!AT497)</f>
        <v>4543.0412151998789</v>
      </c>
      <c r="E497" s="170">
        <f>('Eng19'!F497+'Eng19'!AF497+'Eng19'!AU497)+'Eng19'!G497+'Eng19'!AG497+'Eng19'!AV497</f>
        <v>35853.284983759135</v>
      </c>
      <c r="F497" s="170">
        <f>('Eng19'!H497+'Eng19'!AH497+'Eng19'!AW497)+('Eng19'!I497+'Eng19'!AI497+'Eng19'!AX497)</f>
        <v>1257.4033928196488</v>
      </c>
      <c r="G497" s="170">
        <f>('Eng19'!J497+'Eng19'!AJ497+'Eng19'!AY497)+('Eng19'!AZ497+'Eng19'!AK497+'Eng19'!K497)</f>
        <v>1144.3288423823312</v>
      </c>
      <c r="H497" s="170">
        <f>('Eng19'!L497+'Eng19'!AL497+'Eng19'!BA497)+('Eng19'!BB497+'Eng19'!AM497+'Eng19'!M497)</f>
        <v>2161.8455168993596</v>
      </c>
      <c r="I497" s="170">
        <f>('Eng19'!N497+'Eng19'!AN497+'Eng19'!BC497)+('Eng19'!BD497+'Eng19'!AO497+'Eng19'!O497)</f>
        <v>508.61345391401085</v>
      </c>
      <c r="J497" s="188">
        <f t="shared" si="167"/>
        <v>45468.517404974365</v>
      </c>
      <c r="L497" s="33">
        <f t="shared" si="168"/>
        <v>9.9916194203923156E-2</v>
      </c>
      <c r="M497" s="33">
        <f t="shared" si="169"/>
        <v>0.78852988903123322</v>
      </c>
      <c r="N497" s="33">
        <f t="shared" si="170"/>
        <v>2.7654374160044327E-2</v>
      </c>
      <c r="O497" s="33">
        <f t="shared" si="171"/>
        <v>2.5167498473507275E-2</v>
      </c>
      <c r="P497" s="33">
        <f t="shared" si="172"/>
        <v>4.7545986548108744E-2</v>
      </c>
      <c r="Q497" s="33">
        <f t="shared" si="173"/>
        <v>1.1186057583183201E-2</v>
      </c>
      <c r="S497" s="174">
        <f t="shared" si="183"/>
        <v>-5.3789524327041857E-2</v>
      </c>
      <c r="T497" s="174">
        <f t="shared" si="184"/>
        <v>2.7024292089503188E-2</v>
      </c>
      <c r="U497" s="174">
        <f t="shared" si="185"/>
        <v>-3.2477933031627715E-3</v>
      </c>
      <c r="V497" s="174">
        <f t="shared" si="186"/>
        <v>6.8299437114128746E-3</v>
      </c>
      <c r="W497" s="174">
        <f t="shared" si="187"/>
        <v>1.4093624159818345E-2</v>
      </c>
      <c r="X497" s="174">
        <f t="shared" si="188"/>
        <v>9.0894576694701464E-3</v>
      </c>
      <c r="Z497" s="33">
        <f t="shared" si="174"/>
        <v>0.78852988903123322</v>
      </c>
      <c r="AA497" s="60" t="str">
        <f t="shared" si="175"/>
        <v>Lab</v>
      </c>
      <c r="AB497" s="33">
        <f t="shared" si="176"/>
        <v>0.68861369482731005</v>
      </c>
      <c r="AC497" s="33">
        <f t="shared" si="177"/>
        <v>9.9916194203923156E-2</v>
      </c>
      <c r="AD497" s="60" t="str">
        <f t="shared" si="178"/>
        <v>Con</v>
      </c>
      <c r="AF497" s="20" t="s">
        <v>2</v>
      </c>
      <c r="AG497" s="151" t="str">
        <f t="shared" si="179"/>
        <v>Lab</v>
      </c>
      <c r="AH497" s="149" t="str">
        <f t="shared" si="180"/>
        <v>Hold</v>
      </c>
      <c r="AI497" s="149" t="str">
        <f t="shared" si="181"/>
        <v/>
      </c>
      <c r="AK497" s="33">
        <v>0.15370571853096501</v>
      </c>
      <c r="AL497" s="33">
        <v>0.76150559694173003</v>
      </c>
      <c r="AM497" s="33">
        <v>3.0902167463207099E-2</v>
      </c>
      <c r="AN497" s="33">
        <v>1.83375547620944E-2</v>
      </c>
      <c r="AO497" s="33">
        <v>3.3452362388290399E-2</v>
      </c>
      <c r="AP497" s="86">
        <f t="shared" si="182"/>
        <v>2.0965999137130542E-3</v>
      </c>
    </row>
    <row r="498" spans="1:42" ht="19.95" customHeight="1">
      <c r="A498" s="132" t="s">
        <v>524</v>
      </c>
      <c r="B498" s="20" t="s">
        <v>518</v>
      </c>
      <c r="C498" s="20" t="s">
        <v>21</v>
      </c>
      <c r="D498" s="170">
        <f>('Eng19'!D498+'Eng19'!AD498+'Eng19'!AS498)+('Eng19'!E498+'Eng19'!AE498+'Eng19'!AT498)</f>
        <v>18684.75700997372</v>
      </c>
      <c r="E498" s="170">
        <f>('Eng19'!F498+'Eng19'!AF498+'Eng19'!AU498)+'Eng19'!G498+'Eng19'!AG498+'Eng19'!AV498</f>
        <v>16962.902475394832</v>
      </c>
      <c r="F498" s="170">
        <f>('Eng19'!H498+'Eng19'!AH498+'Eng19'!AW498)+('Eng19'!I498+'Eng19'!AI498+'Eng19'!AX498)</f>
        <v>2813.6500634631698</v>
      </c>
      <c r="G498" s="170">
        <f>('Eng19'!J498+'Eng19'!AJ498+'Eng19'!AY498)+('Eng19'!AZ498+'Eng19'!AK498+'Eng19'!K498)</f>
        <v>2727.0666420457133</v>
      </c>
      <c r="H498" s="170">
        <f>('Eng19'!L498+'Eng19'!AL498+'Eng19'!BA498)+('Eng19'!BB498+'Eng19'!AM498+'Eng19'!M498)</f>
        <v>2698.9687731899212</v>
      </c>
      <c r="I498" s="170">
        <f>('Eng19'!N498+'Eng19'!AN498+'Eng19'!BC498)+('Eng19'!BD498+'Eng19'!AO498+'Eng19'!O498)</f>
        <v>2793.054082232155</v>
      </c>
      <c r="J498" s="188">
        <f t="shared" si="167"/>
        <v>46680.399046299506</v>
      </c>
      <c r="L498" s="33">
        <f t="shared" si="168"/>
        <v>0.40026986469077575</v>
      </c>
      <c r="M498" s="33">
        <f t="shared" si="169"/>
        <v>0.36338383608439895</v>
      </c>
      <c r="N498" s="33">
        <f t="shared" si="170"/>
        <v>6.027476458957598E-2</v>
      </c>
      <c r="O498" s="33">
        <f t="shared" si="171"/>
        <v>5.8419951366330401E-2</v>
      </c>
      <c r="P498" s="33">
        <f t="shared" si="172"/>
        <v>5.7818031300738773E-2</v>
      </c>
      <c r="Q498" s="33">
        <f t="shared" si="173"/>
        <v>5.9833551968180285E-2</v>
      </c>
      <c r="S498" s="174">
        <f t="shared" si="183"/>
        <v>-0.25080335671190623</v>
      </c>
      <c r="T498" s="174">
        <f t="shared" si="184"/>
        <v>0.14220724346444194</v>
      </c>
      <c r="U498" s="174">
        <f t="shared" si="185"/>
        <v>-5.8418933793394218E-3</v>
      </c>
      <c r="V498" s="174">
        <f t="shared" si="186"/>
        <v>2.8172819148025802E-2</v>
      </c>
      <c r="W498" s="174">
        <f t="shared" si="187"/>
        <v>5.7818031300738773E-2</v>
      </c>
      <c r="X498" s="174">
        <f t="shared" si="188"/>
        <v>2.8447156178039265E-2</v>
      </c>
      <c r="Z498" s="33">
        <f t="shared" si="174"/>
        <v>0.40026986469077575</v>
      </c>
      <c r="AA498" s="60" t="str">
        <f t="shared" si="175"/>
        <v>Con</v>
      </c>
      <c r="AB498" s="33">
        <f t="shared" si="176"/>
        <v>3.6886028606376797E-2</v>
      </c>
      <c r="AC498" s="33">
        <f t="shared" si="177"/>
        <v>0.36338383608439895</v>
      </c>
      <c r="AD498" s="60" t="str">
        <f t="shared" si="178"/>
        <v>Lab</v>
      </c>
      <c r="AF498" s="20" t="s">
        <v>1</v>
      </c>
      <c r="AG498" s="151" t="str">
        <f t="shared" si="179"/>
        <v>Con</v>
      </c>
      <c r="AH498" s="149" t="str">
        <f t="shared" si="180"/>
        <v>Hold</v>
      </c>
      <c r="AI498" s="149" t="str">
        <f t="shared" si="181"/>
        <v/>
      </c>
      <c r="AK498" s="33">
        <v>0.65107322140268198</v>
      </c>
      <c r="AL498" s="33">
        <v>0.22117659261995701</v>
      </c>
      <c r="AM498" s="33">
        <v>6.6116657968915402E-2</v>
      </c>
      <c r="AN498" s="33">
        <v>3.02471322183046E-2</v>
      </c>
      <c r="AO498" s="33">
        <v>0</v>
      </c>
      <c r="AP498" s="86">
        <f t="shared" si="182"/>
        <v>3.138639579014102E-2</v>
      </c>
    </row>
    <row r="499" spans="1:42" ht="19.95" customHeight="1">
      <c r="A499" s="132" t="s">
        <v>525</v>
      </c>
      <c r="B499" s="20" t="s">
        <v>518</v>
      </c>
      <c r="C499" s="20" t="s">
        <v>21</v>
      </c>
      <c r="D499" s="170">
        <f>('Eng19'!D499+'Eng19'!AD499+'Eng19'!AS499)+('Eng19'!E499+'Eng19'!AE499+'Eng19'!AT499)</f>
        <v>20209.350572598054</v>
      </c>
      <c r="E499" s="170">
        <f>('Eng19'!F499+'Eng19'!AF499+'Eng19'!AU499)+'Eng19'!G499+'Eng19'!AG499+'Eng19'!AV499</f>
        <v>16284.507251244733</v>
      </c>
      <c r="F499" s="170">
        <f>('Eng19'!H499+'Eng19'!AH499+'Eng19'!AW499)+('Eng19'!I499+'Eng19'!AI499+'Eng19'!AX499)</f>
        <v>2596.274922508127</v>
      </c>
      <c r="G499" s="170">
        <f>('Eng19'!J499+'Eng19'!AJ499+'Eng19'!AY499)+('Eng19'!AZ499+'Eng19'!AK499+'Eng19'!K499)</f>
        <v>2781.0843778757849</v>
      </c>
      <c r="H499" s="170">
        <f>('Eng19'!L499+'Eng19'!AL499+'Eng19'!BA499)+('Eng19'!BB499+'Eng19'!AM499+'Eng19'!M499)</f>
        <v>3064.1316506002413</v>
      </c>
      <c r="I499" s="170">
        <f>('Eng19'!N499+'Eng19'!AN499+'Eng19'!BC499)+('Eng19'!BD499+'Eng19'!AO499+'Eng19'!O499)</f>
        <v>1470.0641248853419</v>
      </c>
      <c r="J499" s="188">
        <f t="shared" si="167"/>
        <v>46405.412899712283</v>
      </c>
      <c r="L499" s="33">
        <f t="shared" si="168"/>
        <v>0.43549554480363978</v>
      </c>
      <c r="M499" s="33">
        <f t="shared" si="169"/>
        <v>0.35091827081546556</v>
      </c>
      <c r="N499" s="33">
        <f t="shared" si="170"/>
        <v>5.5947674210312312E-2</v>
      </c>
      <c r="O499" s="33">
        <f t="shared" si="171"/>
        <v>5.9930172022950104E-2</v>
      </c>
      <c r="P499" s="33">
        <f t="shared" si="172"/>
        <v>6.6029617217762959E-2</v>
      </c>
      <c r="Q499" s="33">
        <f t="shared" si="173"/>
        <v>3.1678720929869293E-2</v>
      </c>
      <c r="S499" s="174">
        <f t="shared" si="183"/>
        <v>-0.27301456109377525</v>
      </c>
      <c r="T499" s="174">
        <f t="shared" si="184"/>
        <v>0.15432912016561356</v>
      </c>
      <c r="U499" s="174">
        <f t="shared" si="185"/>
        <v>-5.537133986992987E-3</v>
      </c>
      <c r="V499" s="174">
        <f t="shared" si="186"/>
        <v>3.0494813018661405E-2</v>
      </c>
      <c r="W499" s="174">
        <f t="shared" si="187"/>
        <v>6.2689767923481493E-2</v>
      </c>
      <c r="X499" s="174">
        <f t="shared" si="188"/>
        <v>3.103799397301172E-2</v>
      </c>
      <c r="Z499" s="33">
        <f t="shared" si="174"/>
        <v>0.43549554480363978</v>
      </c>
      <c r="AA499" s="60" t="str">
        <f t="shared" si="175"/>
        <v>Con</v>
      </c>
      <c r="AB499" s="33">
        <f t="shared" si="176"/>
        <v>8.4577273988174217E-2</v>
      </c>
      <c r="AC499" s="33">
        <f t="shared" si="177"/>
        <v>0.35091827081546556</v>
      </c>
      <c r="AD499" s="60" t="str">
        <f t="shared" si="178"/>
        <v>Lab</v>
      </c>
      <c r="AF499" s="20" t="s">
        <v>1</v>
      </c>
      <c r="AG499" s="151" t="str">
        <f t="shared" si="179"/>
        <v>Con</v>
      </c>
      <c r="AH499" s="149" t="str">
        <f t="shared" si="180"/>
        <v>Hold</v>
      </c>
      <c r="AI499" s="149" t="str">
        <f t="shared" si="181"/>
        <v/>
      </c>
      <c r="AK499" s="33">
        <v>0.70851010589741503</v>
      </c>
      <c r="AL499" s="33">
        <v>0.196589150649852</v>
      </c>
      <c r="AM499" s="33">
        <v>6.1484808197305299E-2</v>
      </c>
      <c r="AN499" s="33">
        <v>2.9435359004288699E-2</v>
      </c>
      <c r="AO499" s="33">
        <v>3.3398492942814701E-3</v>
      </c>
      <c r="AP499" s="86">
        <f t="shared" si="182"/>
        <v>6.4072695685757353E-4</v>
      </c>
    </row>
    <row r="500" spans="1:42" ht="19.95" customHeight="1">
      <c r="A500" s="132" t="s">
        <v>526</v>
      </c>
      <c r="B500" s="20" t="s">
        <v>518</v>
      </c>
      <c r="C500" s="20" t="s">
        <v>21</v>
      </c>
      <c r="D500" s="170">
        <f>('Eng19'!D500+'Eng19'!AD500+'Eng19'!AS500)+('Eng19'!E500+'Eng19'!AE500+'Eng19'!AT500)</f>
        <v>18097.53350825917</v>
      </c>
      <c r="E500" s="170">
        <f>('Eng19'!F500+'Eng19'!AF500+'Eng19'!AU500)+'Eng19'!G500+'Eng19'!AG500+'Eng19'!AV500</f>
        <v>29635.238907763181</v>
      </c>
      <c r="F500" s="170">
        <f>('Eng19'!H500+'Eng19'!AH500+'Eng19'!AW500)+('Eng19'!I500+'Eng19'!AI500+'Eng19'!AX500)</f>
        <v>2604.9324256339669</v>
      </c>
      <c r="G500" s="170">
        <f>('Eng19'!J500+'Eng19'!AJ500+'Eng19'!AY500)+('Eng19'!AZ500+'Eng19'!AK500+'Eng19'!K500)</f>
        <v>1285.7656867740084</v>
      </c>
      <c r="H500" s="170">
        <f>('Eng19'!L500+'Eng19'!AL500+'Eng19'!BA500)+('Eng19'!BB500+'Eng19'!AM500+'Eng19'!M500)</f>
        <v>2623.2329791295133</v>
      </c>
      <c r="I500" s="170">
        <f>('Eng19'!N500+'Eng19'!AN500+'Eng19'!BC500)+('Eng19'!BD500+'Eng19'!AO500+'Eng19'!O500)</f>
        <v>1968.9989355239593</v>
      </c>
      <c r="J500" s="188">
        <f t="shared" si="167"/>
        <v>56215.702443083799</v>
      </c>
      <c r="L500" s="33">
        <f t="shared" si="168"/>
        <v>0.32193022094818108</v>
      </c>
      <c r="M500" s="33">
        <f t="shared" si="169"/>
        <v>0.52717012542479036</v>
      </c>
      <c r="N500" s="33">
        <f t="shared" si="170"/>
        <v>4.6338163758984585E-2</v>
      </c>
      <c r="O500" s="33">
        <f t="shared" si="171"/>
        <v>2.2872002499226898E-2</v>
      </c>
      <c r="P500" s="33">
        <f t="shared" si="172"/>
        <v>4.6663705426174013E-2</v>
      </c>
      <c r="Q500" s="33">
        <f t="shared" si="173"/>
        <v>3.5025781942643053E-2</v>
      </c>
      <c r="S500" s="174">
        <f t="shared" si="183"/>
        <v>-0.20170402274431093</v>
      </c>
      <c r="T500" s="174">
        <f t="shared" si="184"/>
        <v>0.11424249665563235</v>
      </c>
      <c r="U500" s="174">
        <f t="shared" si="185"/>
        <v>-4.4970672783339119E-3</v>
      </c>
      <c r="V500" s="174">
        <f t="shared" si="186"/>
        <v>2.2636124047892926E-2</v>
      </c>
      <c r="W500" s="174">
        <f t="shared" si="187"/>
        <v>4.6455309528562416E-2</v>
      </c>
      <c r="X500" s="174">
        <f t="shared" si="188"/>
        <v>2.286715979055709E-2</v>
      </c>
      <c r="Z500" s="33">
        <f t="shared" si="174"/>
        <v>0.52717012542479036</v>
      </c>
      <c r="AA500" s="60" t="str">
        <f t="shared" si="175"/>
        <v>Lab</v>
      </c>
      <c r="AB500" s="33">
        <f t="shared" si="176"/>
        <v>0.20523990447660928</v>
      </c>
      <c r="AC500" s="33">
        <f t="shared" si="177"/>
        <v>0.32193022094818108</v>
      </c>
      <c r="AD500" s="60" t="str">
        <f t="shared" si="178"/>
        <v>Con</v>
      </c>
      <c r="AF500" s="20" t="s">
        <v>1</v>
      </c>
      <c r="AG500" s="151" t="str">
        <f t="shared" si="179"/>
        <v>Lab</v>
      </c>
      <c r="AH500" s="149" t="str">
        <f t="shared" si="180"/>
        <v>Gain from</v>
      </c>
      <c r="AI500" s="149" t="str">
        <f t="shared" si="181"/>
        <v>Con</v>
      </c>
      <c r="AK500" s="33">
        <v>0.52363424369249201</v>
      </c>
      <c r="AL500" s="33">
        <v>0.41292762876915801</v>
      </c>
      <c r="AM500" s="33">
        <v>5.0835231037318497E-2</v>
      </c>
      <c r="AN500" s="33">
        <v>2.3587845133397301E-4</v>
      </c>
      <c r="AO500" s="33">
        <v>2.0839589761159399E-4</v>
      </c>
      <c r="AP500" s="86">
        <f t="shared" si="182"/>
        <v>1.2158622152085963E-2</v>
      </c>
    </row>
    <row r="501" spans="1:42" ht="19.95" customHeight="1">
      <c r="A501" s="132" t="s">
        <v>527</v>
      </c>
      <c r="B501" s="20" t="s">
        <v>518</v>
      </c>
      <c r="C501" s="20" t="s">
        <v>21</v>
      </c>
      <c r="D501" s="170">
        <f>('Eng19'!D501+'Eng19'!AD501+'Eng19'!AS501)+('Eng19'!E501+'Eng19'!AE501+'Eng19'!AT501)</f>
        <v>16760.479716476751</v>
      </c>
      <c r="E501" s="170">
        <f>('Eng19'!F501+'Eng19'!AF501+'Eng19'!AU501)+'Eng19'!G501+'Eng19'!AG501+'Eng19'!AV501</f>
        <v>25471.783588984206</v>
      </c>
      <c r="F501" s="170">
        <f>('Eng19'!H501+'Eng19'!AH501+'Eng19'!AW501)+('Eng19'!I501+'Eng19'!AI501+'Eng19'!AX501)</f>
        <v>3309.8912804322495</v>
      </c>
      <c r="G501" s="170">
        <f>('Eng19'!J501+'Eng19'!AJ501+'Eng19'!AY501)+('Eng19'!AZ501+'Eng19'!AK501+'Eng19'!K501)</f>
        <v>2190.8480872391569</v>
      </c>
      <c r="H501" s="170">
        <f>('Eng19'!L501+'Eng19'!AL501+'Eng19'!BA501)+('Eng19'!BB501+'Eng19'!AM501+'Eng19'!M501)</f>
        <v>3507.940615543052</v>
      </c>
      <c r="I501" s="170">
        <f>('Eng19'!N501+'Eng19'!AN501+'Eng19'!BC501)+('Eng19'!BD501+'Eng19'!AO501+'Eng19'!O501)</f>
        <v>2007.7118089398953</v>
      </c>
      <c r="J501" s="188">
        <f t="shared" si="167"/>
        <v>53248.655097615316</v>
      </c>
      <c r="L501" s="33">
        <f t="shared" si="168"/>
        <v>0.31475874246497826</v>
      </c>
      <c r="M501" s="33">
        <f t="shared" si="169"/>
        <v>0.47835543531173491</v>
      </c>
      <c r="N501" s="33">
        <f t="shared" si="170"/>
        <v>6.21591526464765E-2</v>
      </c>
      <c r="O501" s="33">
        <f t="shared" si="171"/>
        <v>4.1143726226003249E-2</v>
      </c>
      <c r="P501" s="33">
        <f t="shared" si="172"/>
        <v>6.587848292341475E-2</v>
      </c>
      <c r="Q501" s="33">
        <f t="shared" si="173"/>
        <v>3.7704460427392249E-2</v>
      </c>
      <c r="S501" s="174">
        <f t="shared" si="183"/>
        <v>-0.19583920398693277</v>
      </c>
      <c r="T501" s="174">
        <f t="shared" si="184"/>
        <v>0.1114547542060379</v>
      </c>
      <c r="U501" s="174">
        <f t="shared" si="185"/>
        <v>-6.799294599747395E-3</v>
      </c>
      <c r="V501" s="174">
        <f t="shared" si="186"/>
        <v>2.209721282288445E-2</v>
      </c>
      <c r="W501" s="174">
        <f t="shared" si="187"/>
        <v>4.5560176900289649E-2</v>
      </c>
      <c r="X501" s="174">
        <f t="shared" si="188"/>
        <v>2.3526354657468072E-2</v>
      </c>
      <c r="Z501" s="33">
        <f t="shared" si="174"/>
        <v>0.47835543531173491</v>
      </c>
      <c r="AA501" s="60" t="str">
        <f t="shared" si="175"/>
        <v>Lab</v>
      </c>
      <c r="AB501" s="33">
        <f t="shared" si="176"/>
        <v>0.16359669284675665</v>
      </c>
      <c r="AC501" s="33">
        <f t="shared" si="177"/>
        <v>0.31475874246497826</v>
      </c>
      <c r="AD501" s="60" t="str">
        <f t="shared" si="178"/>
        <v>Con</v>
      </c>
      <c r="AF501" s="20" t="s">
        <v>1</v>
      </c>
      <c r="AG501" s="151" t="str">
        <f t="shared" si="179"/>
        <v>Lab</v>
      </c>
      <c r="AH501" s="149" t="str">
        <f t="shared" si="180"/>
        <v>Gain from</v>
      </c>
      <c r="AI501" s="149" t="str">
        <f t="shared" si="181"/>
        <v>Con</v>
      </c>
      <c r="AK501" s="33">
        <v>0.51059794645191103</v>
      </c>
      <c r="AL501" s="33">
        <v>0.36690068110569701</v>
      </c>
      <c r="AM501" s="33">
        <v>6.8958447246223895E-2</v>
      </c>
      <c r="AN501" s="33">
        <v>1.90465134031188E-2</v>
      </c>
      <c r="AO501" s="33">
        <v>2.03183060231251E-2</v>
      </c>
      <c r="AP501" s="86">
        <f t="shared" si="182"/>
        <v>1.4178105769924176E-2</v>
      </c>
    </row>
    <row r="502" spans="1:42" ht="19.95" customHeight="1">
      <c r="A502" s="132" t="s">
        <v>528</v>
      </c>
      <c r="B502" s="20" t="s">
        <v>518</v>
      </c>
      <c r="C502" s="20" t="s">
        <v>21</v>
      </c>
      <c r="D502" s="170">
        <f>('Eng19'!D502+'Eng19'!AD502+'Eng19'!AS502)+('Eng19'!E502+'Eng19'!AE502+'Eng19'!AT502)</f>
        <v>9249.793281806993</v>
      </c>
      <c r="E502" s="170">
        <f>('Eng19'!F502+'Eng19'!AF502+'Eng19'!AU502)+'Eng19'!G502+'Eng19'!AG502+'Eng19'!AV502</f>
        <v>29501.324342568369</v>
      </c>
      <c r="F502" s="170">
        <f>('Eng19'!H502+'Eng19'!AH502+'Eng19'!AW502)+('Eng19'!I502+'Eng19'!AI502+'Eng19'!AX502)</f>
        <v>857.60644560290712</v>
      </c>
      <c r="G502" s="170">
        <f>('Eng19'!J502+'Eng19'!AJ502+'Eng19'!AY502)+('Eng19'!AZ502+'Eng19'!AK502+'Eng19'!K502)</f>
        <v>1057.4886176046384</v>
      </c>
      <c r="H502" s="170">
        <f>('Eng19'!L502+'Eng19'!AL502+'Eng19'!BA502)+('Eng19'!BB502+'Eng19'!AM502+'Eng19'!M502)</f>
        <v>2739.9656643841063</v>
      </c>
      <c r="I502" s="170">
        <f>('Eng19'!N502+'Eng19'!AN502+'Eng19'!BC502)+('Eng19'!BD502+'Eng19'!AO502+'Eng19'!O502)</f>
        <v>2676.4801078376781</v>
      </c>
      <c r="J502" s="188">
        <f t="shared" si="167"/>
        <v>46082.658459804683</v>
      </c>
      <c r="L502" s="33">
        <f t="shared" si="168"/>
        <v>0.20072178105512442</v>
      </c>
      <c r="M502" s="33">
        <f t="shared" si="169"/>
        <v>0.64018277869755968</v>
      </c>
      <c r="N502" s="33">
        <f t="shared" si="170"/>
        <v>1.8610177326270121E-2</v>
      </c>
      <c r="O502" s="33">
        <f t="shared" si="171"/>
        <v>2.2947647834315514E-2</v>
      </c>
      <c r="P502" s="33">
        <f t="shared" si="172"/>
        <v>5.945763017934446E-2</v>
      </c>
      <c r="Q502" s="33">
        <f t="shared" si="173"/>
        <v>5.8079984907385966E-2</v>
      </c>
      <c r="S502" s="174">
        <f t="shared" si="183"/>
        <v>-0.1203981353536436</v>
      </c>
      <c r="T502" s="174">
        <f t="shared" si="184"/>
        <v>6.5334857581011652E-2</v>
      </c>
      <c r="U502" s="174">
        <f t="shared" si="185"/>
        <v>-2.1605290093780795E-3</v>
      </c>
      <c r="V502" s="174">
        <f t="shared" si="186"/>
        <v>1.3847810231989104E-2</v>
      </c>
      <c r="W502" s="174">
        <f t="shared" si="187"/>
        <v>2.8203255814030263E-2</v>
      </c>
      <c r="X502" s="174">
        <f t="shared" si="188"/>
        <v>1.5172740735990724E-2</v>
      </c>
      <c r="Z502" s="33">
        <f t="shared" si="174"/>
        <v>0.64018277869755968</v>
      </c>
      <c r="AA502" s="60" t="str">
        <f t="shared" si="175"/>
        <v>Lab</v>
      </c>
      <c r="AB502" s="33">
        <f t="shared" si="176"/>
        <v>0.43946099764243529</v>
      </c>
      <c r="AC502" s="33">
        <f t="shared" si="177"/>
        <v>0.20072178105512442</v>
      </c>
      <c r="AD502" s="60" t="str">
        <f t="shared" si="178"/>
        <v>Con</v>
      </c>
      <c r="AF502" s="20" t="s">
        <v>2</v>
      </c>
      <c r="AG502" s="151" t="str">
        <f t="shared" si="179"/>
        <v>Lab</v>
      </c>
      <c r="AH502" s="149" t="str">
        <f t="shared" si="180"/>
        <v>Hold</v>
      </c>
      <c r="AI502" s="149" t="str">
        <f t="shared" si="181"/>
        <v/>
      </c>
      <c r="AK502" s="33">
        <v>0.32111991640876802</v>
      </c>
      <c r="AL502" s="33">
        <v>0.57484792111654803</v>
      </c>
      <c r="AM502" s="33">
        <v>2.07707063356482E-2</v>
      </c>
      <c r="AN502" s="33">
        <v>9.0998376023264105E-3</v>
      </c>
      <c r="AO502" s="33">
        <v>3.1254374365314197E-2</v>
      </c>
      <c r="AP502" s="86">
        <f t="shared" si="182"/>
        <v>4.2907244171395242E-2</v>
      </c>
    </row>
    <row r="503" spans="1:42" ht="19.95" customHeight="1">
      <c r="A503" s="132" t="s">
        <v>529</v>
      </c>
      <c r="B503" s="20" t="s">
        <v>518</v>
      </c>
      <c r="C503" s="20" t="s">
        <v>21</v>
      </c>
      <c r="D503" s="170">
        <f>('Eng19'!D503+'Eng19'!AD503+'Eng19'!AS503)+('Eng19'!E503+'Eng19'!AE503+'Eng19'!AT503)</f>
        <v>11049.37261478095</v>
      </c>
      <c r="E503" s="170">
        <f>('Eng19'!F503+'Eng19'!AF503+'Eng19'!AU503)+'Eng19'!G503+'Eng19'!AG503+'Eng19'!AV503</f>
        <v>22133.929089358338</v>
      </c>
      <c r="F503" s="170">
        <f>('Eng19'!H503+'Eng19'!AH503+'Eng19'!AW503)+('Eng19'!I503+'Eng19'!AI503+'Eng19'!AX503)</f>
        <v>1982.6084347536516</v>
      </c>
      <c r="G503" s="170">
        <f>('Eng19'!J503+'Eng19'!AJ503+'Eng19'!AY503)+('Eng19'!AZ503+'Eng19'!AK503+'Eng19'!K503)</f>
        <v>1859.5008615634588</v>
      </c>
      <c r="H503" s="170">
        <f>('Eng19'!L503+'Eng19'!AL503+'Eng19'!BA503)+('Eng19'!BB503+'Eng19'!AM503+'Eng19'!M503)</f>
        <v>8599.683418075545</v>
      </c>
      <c r="I503" s="170">
        <f>('Eng19'!N503+'Eng19'!AN503+'Eng19'!BC503)+('Eng19'!BD503+'Eng19'!AO503+'Eng19'!O503)</f>
        <v>2212.3777398058319</v>
      </c>
      <c r="J503" s="188">
        <f t="shared" si="167"/>
        <v>47837.472158337776</v>
      </c>
      <c r="L503" s="33">
        <f t="shared" si="168"/>
        <v>0.23097735135770783</v>
      </c>
      <c r="M503" s="33">
        <f t="shared" si="169"/>
        <v>0.46269019015254409</v>
      </c>
      <c r="N503" s="33">
        <f t="shared" si="170"/>
        <v>4.144467391988009E-2</v>
      </c>
      <c r="O503" s="33">
        <f t="shared" si="171"/>
        <v>3.8871219102227565E-2</v>
      </c>
      <c r="P503" s="33">
        <f t="shared" si="172"/>
        <v>0.17976876766421432</v>
      </c>
      <c r="Q503" s="33">
        <f t="shared" si="173"/>
        <v>4.6247797803426118E-2</v>
      </c>
      <c r="S503" s="174">
        <f t="shared" si="183"/>
        <v>-0.12173644134505116</v>
      </c>
      <c r="T503" s="174">
        <f t="shared" si="184"/>
        <v>7.1991377249587096E-2</v>
      </c>
      <c r="U503" s="174">
        <f t="shared" si="185"/>
        <v>-8.06661861951221E-3</v>
      </c>
      <c r="V503" s="174">
        <f t="shared" si="186"/>
        <v>1.4319968169369864E-2</v>
      </c>
      <c r="W503" s="174">
        <f t="shared" si="187"/>
        <v>2.0480705490580314E-2</v>
      </c>
      <c r="X503" s="174">
        <f t="shared" si="188"/>
        <v>2.3011009055026156E-2</v>
      </c>
      <c r="Z503" s="33">
        <f t="shared" si="174"/>
        <v>0.46269019015254409</v>
      </c>
      <c r="AA503" s="60" t="str">
        <f t="shared" si="175"/>
        <v>Lab</v>
      </c>
      <c r="AB503" s="33">
        <f t="shared" si="176"/>
        <v>0.23171283879483626</v>
      </c>
      <c r="AC503" s="33">
        <f t="shared" si="177"/>
        <v>0.23097735135770783</v>
      </c>
      <c r="AD503" s="60" t="str">
        <f t="shared" si="178"/>
        <v>Con</v>
      </c>
      <c r="AF503" s="20" t="s">
        <v>2</v>
      </c>
      <c r="AG503" s="151" t="str">
        <f t="shared" si="179"/>
        <v>Lab</v>
      </c>
      <c r="AH503" s="149" t="str">
        <f t="shared" si="180"/>
        <v>Hold</v>
      </c>
      <c r="AI503" s="149" t="str">
        <f t="shared" si="181"/>
        <v/>
      </c>
      <c r="AK503" s="33">
        <v>0.35271379270275899</v>
      </c>
      <c r="AL503" s="33">
        <v>0.39069881290295699</v>
      </c>
      <c r="AM503" s="33">
        <v>4.95112925393923E-2</v>
      </c>
      <c r="AN503" s="33">
        <v>2.4551250932857701E-2</v>
      </c>
      <c r="AO503" s="33">
        <v>0.159288062173634</v>
      </c>
      <c r="AP503" s="86">
        <f t="shared" si="182"/>
        <v>2.3236788748399961E-2</v>
      </c>
    </row>
    <row r="504" spans="1:42" ht="19.95" customHeight="1">
      <c r="A504" s="132" t="s">
        <v>530</v>
      </c>
      <c r="B504" s="20" t="s">
        <v>518</v>
      </c>
      <c r="C504" s="20" t="s">
        <v>21</v>
      </c>
      <c r="D504" s="170">
        <f>('Eng19'!D504+'Eng19'!AD504+'Eng19'!AS504)+('Eng19'!E504+'Eng19'!AE504+'Eng19'!AT504)</f>
        <v>15218.942440641213</v>
      </c>
      <c r="E504" s="170">
        <f>('Eng19'!F504+'Eng19'!AF504+'Eng19'!AU504)+'Eng19'!G504+'Eng19'!AG504+'Eng19'!AV504</f>
        <v>18405.034910612219</v>
      </c>
      <c r="F504" s="170">
        <f>('Eng19'!H504+'Eng19'!AH504+'Eng19'!AW504)+('Eng19'!I504+'Eng19'!AI504+'Eng19'!AX504)</f>
        <v>1795.8476577456318</v>
      </c>
      <c r="G504" s="170">
        <f>('Eng19'!J504+'Eng19'!AJ504+'Eng19'!AY504)+('Eng19'!AZ504+'Eng19'!AK504+'Eng19'!K504)</f>
        <v>2146.5082129261009</v>
      </c>
      <c r="H504" s="170">
        <f>('Eng19'!L504+'Eng19'!AL504+'Eng19'!BA504)+('Eng19'!BB504+'Eng19'!AM504+'Eng19'!M504)</f>
        <v>6249.759403125995</v>
      </c>
      <c r="I504" s="170">
        <f>('Eng19'!N504+'Eng19'!AN504+'Eng19'!BC504)+('Eng19'!BD504+'Eng19'!AO504+'Eng19'!O504)</f>
        <v>1970.1864713839532</v>
      </c>
      <c r="J504" s="188">
        <f t="shared" si="167"/>
        <v>45786.279096435108</v>
      </c>
      <c r="L504" s="33">
        <f t="shared" si="168"/>
        <v>0.33239089834286512</v>
      </c>
      <c r="M504" s="33">
        <f t="shared" si="169"/>
        <v>0.40197708295639217</v>
      </c>
      <c r="N504" s="33">
        <f t="shared" si="170"/>
        <v>3.9222397914519667E-2</v>
      </c>
      <c r="O504" s="33">
        <f t="shared" si="171"/>
        <v>4.688103631232237E-2</v>
      </c>
      <c r="P504" s="33">
        <f t="shared" si="172"/>
        <v>0.13649852153224212</v>
      </c>
      <c r="Q504" s="33">
        <f t="shared" si="173"/>
        <v>4.3030062941658669E-2</v>
      </c>
      <c r="S504" s="174">
        <f t="shared" si="183"/>
        <v>-0.20340930527317586</v>
      </c>
      <c r="T504" s="174">
        <f t="shared" si="184"/>
        <v>0.11639997330971519</v>
      </c>
      <c r="U504" s="174">
        <f t="shared" si="185"/>
        <v>-6.0476511957192336E-3</v>
      </c>
      <c r="V504" s="174">
        <f t="shared" si="186"/>
        <v>2.204779829059347E-2</v>
      </c>
      <c r="W504" s="174">
        <f t="shared" si="187"/>
        <v>4.3144624765870526E-2</v>
      </c>
      <c r="X504" s="174">
        <f t="shared" si="188"/>
        <v>2.7864560102716089E-2</v>
      </c>
      <c r="Z504" s="33">
        <f t="shared" si="174"/>
        <v>0.40197708295639217</v>
      </c>
      <c r="AA504" s="60" t="str">
        <f t="shared" si="175"/>
        <v>Lab</v>
      </c>
      <c r="AB504" s="33">
        <f t="shared" si="176"/>
        <v>6.9586184613527058E-2</v>
      </c>
      <c r="AC504" s="33">
        <f t="shared" si="177"/>
        <v>0.33239089834286512</v>
      </c>
      <c r="AD504" s="60" t="str">
        <f t="shared" si="178"/>
        <v>Con</v>
      </c>
      <c r="AF504" s="20" t="s">
        <v>1</v>
      </c>
      <c r="AG504" s="151" t="str">
        <f t="shared" si="179"/>
        <v>Lab</v>
      </c>
      <c r="AH504" s="149" t="str">
        <f t="shared" si="180"/>
        <v>Gain from</v>
      </c>
      <c r="AI504" s="149" t="str">
        <f t="shared" si="181"/>
        <v>Con</v>
      </c>
      <c r="AK504" s="33">
        <v>0.53580020361604097</v>
      </c>
      <c r="AL504" s="33">
        <v>0.28557710964667699</v>
      </c>
      <c r="AM504" s="33">
        <v>4.5270049110238901E-2</v>
      </c>
      <c r="AN504" s="33">
        <v>2.48332380217289E-2</v>
      </c>
      <c r="AO504" s="33">
        <v>9.3353896766371597E-2</v>
      </c>
      <c r="AP504" s="86">
        <f t="shared" si="182"/>
        <v>1.5165502838942579E-2</v>
      </c>
    </row>
    <row r="505" spans="1:42" ht="19.95" customHeight="1">
      <c r="A505" s="132" t="s">
        <v>531</v>
      </c>
      <c r="B505" s="20" t="s">
        <v>518</v>
      </c>
      <c r="C505" s="20" t="s">
        <v>21</v>
      </c>
      <c r="D505" s="170">
        <f>('Eng19'!D505+'Eng19'!AD505+'Eng19'!AS505)+('Eng19'!E505+'Eng19'!AE505+'Eng19'!AT505)</f>
        <v>10175.862704675827</v>
      </c>
      <c r="E505" s="170">
        <f>('Eng19'!F505+'Eng19'!AF505+'Eng19'!AU505)+'Eng19'!G505+'Eng19'!AG505+'Eng19'!AV505</f>
        <v>19913.79672597862</v>
      </c>
      <c r="F505" s="170">
        <f>('Eng19'!H505+'Eng19'!AH505+'Eng19'!AW505)+('Eng19'!I505+'Eng19'!AI505+'Eng19'!AX505)</f>
        <v>1435.4873700240416</v>
      </c>
      <c r="G505" s="170">
        <f>('Eng19'!J505+'Eng19'!AJ505+'Eng19'!AY505)+('Eng19'!AZ505+'Eng19'!AK505+'Eng19'!K505)</f>
        <v>767.30263747247352</v>
      </c>
      <c r="H505" s="170">
        <f>('Eng19'!L505+'Eng19'!AL505+'Eng19'!BA505)+('Eng19'!BB505+'Eng19'!AM505+'Eng19'!M505)</f>
        <v>9335.775899642631</v>
      </c>
      <c r="I505" s="170">
        <f>('Eng19'!N505+'Eng19'!AN505+'Eng19'!BC505)+('Eng19'!BD505+'Eng19'!AO505+'Eng19'!O505)</f>
        <v>2944.1637453332532</v>
      </c>
      <c r="J505" s="188">
        <f t="shared" si="167"/>
        <v>44572.389083126844</v>
      </c>
      <c r="L505" s="33">
        <f t="shared" si="168"/>
        <v>0.22829969211876872</v>
      </c>
      <c r="M505" s="33">
        <f t="shared" si="169"/>
        <v>0.44677427294372052</v>
      </c>
      <c r="N505" s="33">
        <f t="shared" si="170"/>
        <v>3.2205753372269975E-2</v>
      </c>
      <c r="O505" s="33">
        <f t="shared" si="171"/>
        <v>1.7214752299713292E-2</v>
      </c>
      <c r="P505" s="33">
        <f t="shared" si="172"/>
        <v>0.20945199689053121</v>
      </c>
      <c r="Q505" s="33">
        <f t="shared" si="173"/>
        <v>6.6053532374996365E-2</v>
      </c>
      <c r="S505" s="174">
        <f t="shared" si="183"/>
        <v>-0.11430348045874228</v>
      </c>
      <c r="T505" s="174">
        <f t="shared" si="184"/>
        <v>6.9758716978398527E-2</v>
      </c>
      <c r="U505" s="174">
        <f t="shared" si="185"/>
        <v>-6.9908664622953254E-3</v>
      </c>
      <c r="V505" s="174">
        <f t="shared" si="186"/>
        <v>1.5917603102557694E-2</v>
      </c>
      <c r="W505" s="174">
        <f t="shared" si="187"/>
        <v>1.3595109230449209E-2</v>
      </c>
      <c r="X505" s="174">
        <f t="shared" si="188"/>
        <v>2.2022917609632348E-2</v>
      </c>
      <c r="Z505" s="33">
        <f t="shared" si="174"/>
        <v>0.44677427294372052</v>
      </c>
      <c r="AA505" s="60" t="str">
        <f t="shared" si="175"/>
        <v>Lab</v>
      </c>
      <c r="AB505" s="33">
        <f t="shared" si="176"/>
        <v>0.2184745808249518</v>
      </c>
      <c r="AC505" s="33">
        <f t="shared" si="177"/>
        <v>0.22829969211876872</v>
      </c>
      <c r="AD505" s="60" t="str">
        <f t="shared" si="178"/>
        <v>Con</v>
      </c>
      <c r="AF505" s="20" t="s">
        <v>2</v>
      </c>
      <c r="AG505" s="151" t="str">
        <f t="shared" si="179"/>
        <v>Lab</v>
      </c>
      <c r="AH505" s="149" t="str">
        <f t="shared" si="180"/>
        <v>Hold</v>
      </c>
      <c r="AI505" s="149" t="str">
        <f t="shared" si="181"/>
        <v/>
      </c>
      <c r="AK505" s="33">
        <v>0.34260317257751099</v>
      </c>
      <c r="AL505" s="33">
        <v>0.37701555596532199</v>
      </c>
      <c r="AM505" s="33">
        <v>3.9196619834565301E-2</v>
      </c>
      <c r="AN505" s="33">
        <v>1.2971491971556001E-3</v>
      </c>
      <c r="AO505" s="33">
        <v>0.195856887660082</v>
      </c>
      <c r="AP505" s="86">
        <f t="shared" si="182"/>
        <v>4.4030614765364018E-2</v>
      </c>
    </row>
    <row r="506" spans="1:42" ht="19.95" customHeight="1">
      <c r="A506" s="132" t="s">
        <v>532</v>
      </c>
      <c r="B506" s="20" t="s">
        <v>518</v>
      </c>
      <c r="C506" s="20" t="s">
        <v>21</v>
      </c>
      <c r="D506" s="170">
        <f>('Eng19'!D506+'Eng19'!AD506+'Eng19'!AS506)+('Eng19'!E506+'Eng19'!AE506+'Eng19'!AT506)</f>
        <v>21241.452210882831</v>
      </c>
      <c r="E506" s="170">
        <f>('Eng19'!F506+'Eng19'!AF506+'Eng19'!AU506)+'Eng19'!G506+'Eng19'!AG506+'Eng19'!AV506</f>
        <v>18419.735886538263</v>
      </c>
      <c r="F506" s="170">
        <f>('Eng19'!H506+'Eng19'!AH506+'Eng19'!AW506)+('Eng19'!I506+'Eng19'!AI506+'Eng19'!AX506)</f>
        <v>4438.5314214771715</v>
      </c>
      <c r="G506" s="170">
        <f>('Eng19'!J506+'Eng19'!AJ506+'Eng19'!AY506)+('Eng19'!AZ506+'Eng19'!AK506+'Eng19'!K506)</f>
        <v>3188.0888390928931</v>
      </c>
      <c r="H506" s="170">
        <f>('Eng19'!L506+'Eng19'!AL506+'Eng19'!BA506)+('Eng19'!BB506+'Eng19'!AM506+'Eng19'!M506)</f>
        <v>3095.3498024615801</v>
      </c>
      <c r="I506" s="170">
        <f>('Eng19'!N506+'Eng19'!AN506+'Eng19'!BC506)+('Eng19'!BD506+'Eng19'!AO506+'Eng19'!O506)</f>
        <v>2545.3526640954574</v>
      </c>
      <c r="J506" s="188">
        <f t="shared" si="167"/>
        <v>52928.510824548204</v>
      </c>
      <c r="L506" s="33">
        <f t="shared" si="168"/>
        <v>0.40132344326285224</v>
      </c>
      <c r="M506" s="33">
        <f t="shared" si="169"/>
        <v>0.34801160281266036</v>
      </c>
      <c r="N506" s="33">
        <f t="shared" si="170"/>
        <v>8.3858989273104284E-2</v>
      </c>
      <c r="O506" s="33">
        <f t="shared" si="171"/>
        <v>6.0233866198522626E-2</v>
      </c>
      <c r="P506" s="33">
        <f t="shared" si="172"/>
        <v>5.8481709654033175E-2</v>
      </c>
      <c r="Q506" s="33">
        <f t="shared" si="173"/>
        <v>4.8090388798827204E-2</v>
      </c>
      <c r="S506" s="174">
        <f t="shared" si="183"/>
        <v>-0.25146351393518479</v>
      </c>
      <c r="T506" s="174">
        <f t="shared" si="184"/>
        <v>0.14383960394171436</v>
      </c>
      <c r="U506" s="174">
        <f t="shared" si="185"/>
        <v>-8.1277011626414153E-3</v>
      </c>
      <c r="V506" s="174">
        <f t="shared" si="186"/>
        <v>2.8496207713827527E-2</v>
      </c>
      <c r="W506" s="174">
        <f t="shared" si="187"/>
        <v>5.8481709654033175E-2</v>
      </c>
      <c r="X506" s="174">
        <f t="shared" si="188"/>
        <v>2.8773693788251002E-2</v>
      </c>
      <c r="Z506" s="33">
        <f t="shared" si="174"/>
        <v>0.40132344326285224</v>
      </c>
      <c r="AA506" s="60" t="str">
        <f t="shared" si="175"/>
        <v>Con</v>
      </c>
      <c r="AB506" s="33">
        <f t="shared" si="176"/>
        <v>5.3311840450191883E-2</v>
      </c>
      <c r="AC506" s="33">
        <f t="shared" si="177"/>
        <v>0.34801160281266036</v>
      </c>
      <c r="AD506" s="60" t="str">
        <f t="shared" si="178"/>
        <v>Lab</v>
      </c>
      <c r="AF506" s="20" t="s">
        <v>1</v>
      </c>
      <c r="AG506" s="151" t="str">
        <f t="shared" si="179"/>
        <v>Con</v>
      </c>
      <c r="AH506" s="149" t="str">
        <f t="shared" si="180"/>
        <v>Hold</v>
      </c>
      <c r="AI506" s="149" t="str">
        <f t="shared" si="181"/>
        <v/>
      </c>
      <c r="AK506" s="33">
        <v>0.65278695719803703</v>
      </c>
      <c r="AL506" s="33">
        <v>0.204171998870946</v>
      </c>
      <c r="AM506" s="33">
        <v>9.1986690435745699E-2</v>
      </c>
      <c r="AN506" s="33">
        <v>3.1737658484695098E-2</v>
      </c>
      <c r="AO506" s="33">
        <v>0</v>
      </c>
      <c r="AP506" s="86">
        <f t="shared" si="182"/>
        <v>1.9316695010576201E-2</v>
      </c>
    </row>
    <row r="507" spans="1:42" ht="19.95" customHeight="1">
      <c r="A507" s="132" t="s">
        <v>533</v>
      </c>
      <c r="B507" s="20" t="s">
        <v>518</v>
      </c>
      <c r="C507" s="20" t="s">
        <v>21</v>
      </c>
      <c r="D507" s="170">
        <f>('Eng19'!D507+'Eng19'!AD507+'Eng19'!AS507)+('Eng19'!E507+'Eng19'!AE507+'Eng19'!AT507)</f>
        <v>15249.29975356835</v>
      </c>
      <c r="E507" s="170">
        <f>('Eng19'!F507+'Eng19'!AF507+'Eng19'!AU507)+'Eng19'!G507+'Eng19'!AG507+'Eng19'!AV507</f>
        <v>19893.514826655199</v>
      </c>
      <c r="F507" s="170">
        <f>('Eng19'!H507+'Eng19'!AH507+'Eng19'!AW507)+('Eng19'!I507+'Eng19'!AI507+'Eng19'!AX507)</f>
        <v>1189.8665402020677</v>
      </c>
      <c r="G507" s="170">
        <f>('Eng19'!J507+'Eng19'!AJ507+'Eng19'!AY507)+('Eng19'!AZ507+'Eng19'!AK507+'Eng19'!K507)</f>
        <v>1807.6926731310741</v>
      </c>
      <c r="H507" s="170">
        <f>('Eng19'!L507+'Eng19'!AL507+'Eng19'!BA507)+('Eng19'!BB507+'Eng19'!AM507+'Eng19'!M507)</f>
        <v>4401.867844420145</v>
      </c>
      <c r="I507" s="170">
        <f>('Eng19'!N507+'Eng19'!AN507+'Eng19'!BC507)+('Eng19'!BD507+'Eng19'!AO507+'Eng19'!O507)</f>
        <v>1326.2646872862085</v>
      </c>
      <c r="J507" s="188">
        <f t="shared" si="167"/>
        <v>43868.50632526305</v>
      </c>
      <c r="L507" s="33">
        <f t="shared" si="168"/>
        <v>0.34761383577782234</v>
      </c>
      <c r="M507" s="33">
        <f t="shared" si="169"/>
        <v>0.45348056027152439</v>
      </c>
      <c r="N507" s="33">
        <f t="shared" si="170"/>
        <v>2.7123479686766674E-2</v>
      </c>
      <c r="O507" s="33">
        <f t="shared" si="171"/>
        <v>4.1207071417657497E-2</v>
      </c>
      <c r="P507" s="33">
        <f t="shared" si="172"/>
        <v>0.10034232330096893</v>
      </c>
      <c r="Q507" s="33">
        <f t="shared" si="173"/>
        <v>3.0232729545260073E-2</v>
      </c>
      <c r="S507" s="174">
        <f t="shared" si="183"/>
        <v>-0.21581556093163767</v>
      </c>
      <c r="T507" s="174">
        <f t="shared" si="184"/>
        <v>0.12015802571828837</v>
      </c>
      <c r="U507" s="174">
        <f t="shared" si="185"/>
        <v>-3.4967069263798257E-3</v>
      </c>
      <c r="V507" s="174">
        <f t="shared" si="186"/>
        <v>2.3702157816920096E-2</v>
      </c>
      <c r="W507" s="174">
        <f t="shared" si="187"/>
        <v>4.8182916691218526E-2</v>
      </c>
      <c r="X507" s="174">
        <f t="shared" si="188"/>
        <v>2.7269167631590319E-2</v>
      </c>
      <c r="Z507" s="33">
        <f t="shared" si="174"/>
        <v>0.45348056027152439</v>
      </c>
      <c r="AA507" s="60" t="str">
        <f t="shared" si="175"/>
        <v>Lab</v>
      </c>
      <c r="AB507" s="33">
        <f t="shared" si="176"/>
        <v>0.10586672449370205</v>
      </c>
      <c r="AC507" s="33">
        <f t="shared" si="177"/>
        <v>0.34761383577782234</v>
      </c>
      <c r="AD507" s="60" t="str">
        <f t="shared" si="178"/>
        <v>Con</v>
      </c>
      <c r="AF507" s="20" t="s">
        <v>1</v>
      </c>
      <c r="AG507" s="151" t="str">
        <f t="shared" si="179"/>
        <v>Lab</v>
      </c>
      <c r="AH507" s="149" t="str">
        <f t="shared" si="180"/>
        <v>Gain from</v>
      </c>
      <c r="AI507" s="149" t="str">
        <f t="shared" si="181"/>
        <v>Con</v>
      </c>
      <c r="AK507" s="33">
        <v>0.56342939670946002</v>
      </c>
      <c r="AL507" s="33">
        <v>0.33332253455323602</v>
      </c>
      <c r="AM507" s="33">
        <v>3.0620186613146499E-2</v>
      </c>
      <c r="AN507" s="33">
        <v>1.7504913600737401E-2</v>
      </c>
      <c r="AO507" s="33">
        <v>5.2159406609750401E-2</v>
      </c>
      <c r="AP507" s="86">
        <f t="shared" si="182"/>
        <v>2.9635619136697544E-3</v>
      </c>
    </row>
    <row r="508" spans="1:42" ht="19.95" customHeight="1">
      <c r="A508" s="132" t="s">
        <v>534</v>
      </c>
      <c r="B508" s="20" t="s">
        <v>518</v>
      </c>
      <c r="C508" s="20" t="s">
        <v>21</v>
      </c>
      <c r="D508" s="170">
        <f>('Eng19'!D508+'Eng19'!AD508+'Eng19'!AS508)+('Eng19'!E508+'Eng19'!AE508+'Eng19'!AT508)</f>
        <v>12583.329785948345</v>
      </c>
      <c r="E508" s="170">
        <f>('Eng19'!F508+'Eng19'!AF508+'Eng19'!AU508)+'Eng19'!G508+'Eng19'!AG508+'Eng19'!AV508</f>
        <v>27386.59371935825</v>
      </c>
      <c r="F508" s="170">
        <f>('Eng19'!H508+'Eng19'!AH508+'Eng19'!AW508)+('Eng19'!I508+'Eng19'!AI508+'Eng19'!AX508)</f>
        <v>2099.1435944884697</v>
      </c>
      <c r="G508" s="170">
        <f>('Eng19'!J508+'Eng19'!AJ508+'Eng19'!AY508)+('Eng19'!AZ508+'Eng19'!AK508+'Eng19'!K508)</f>
        <v>1820.5870240969507</v>
      </c>
      <c r="H508" s="170">
        <f>('Eng19'!L508+'Eng19'!AL508+'Eng19'!BA508)+('Eng19'!BB508+'Eng19'!AM508+'Eng19'!M508)</f>
        <v>4623.3787230393009</v>
      </c>
      <c r="I508" s="170">
        <f>('Eng19'!N508+'Eng19'!AN508+'Eng19'!BC508)+('Eng19'!BD508+'Eng19'!AO508+'Eng19'!O508)</f>
        <v>1095.4193322071071</v>
      </c>
      <c r="J508" s="188">
        <f t="shared" si="167"/>
        <v>49608.452179138425</v>
      </c>
      <c r="L508" s="33">
        <f t="shared" si="168"/>
        <v>0.2536529408438174</v>
      </c>
      <c r="M508" s="33">
        <f t="shared" si="169"/>
        <v>0.5520549929770836</v>
      </c>
      <c r="N508" s="33">
        <f t="shared" si="170"/>
        <v>4.2314232802675739E-2</v>
      </c>
      <c r="O508" s="33">
        <f t="shared" si="171"/>
        <v>3.6699129767700199E-2</v>
      </c>
      <c r="P508" s="33">
        <f t="shared" si="172"/>
        <v>9.3197399232374065E-2</v>
      </c>
      <c r="Q508" s="33">
        <f t="shared" si="173"/>
        <v>2.2081304376348955E-2</v>
      </c>
      <c r="S508" s="174">
        <f t="shared" si="183"/>
        <v>-0.15172204082624158</v>
      </c>
      <c r="T508" s="174">
        <f t="shared" si="184"/>
        <v>8.3865506868110617E-2</v>
      </c>
      <c r="U508" s="174">
        <f t="shared" si="185"/>
        <v>-5.6147055857988584E-3</v>
      </c>
      <c r="V508" s="174">
        <f t="shared" si="186"/>
        <v>1.7283942733101798E-2</v>
      </c>
      <c r="W508" s="174">
        <f t="shared" si="187"/>
        <v>3.4888105645646567E-2</v>
      </c>
      <c r="X508" s="174">
        <f t="shared" si="188"/>
        <v>2.1299191165181454E-2</v>
      </c>
      <c r="Z508" s="33">
        <f t="shared" si="174"/>
        <v>0.5520549929770836</v>
      </c>
      <c r="AA508" s="60" t="str">
        <f t="shared" si="175"/>
        <v>Lab</v>
      </c>
      <c r="AB508" s="33">
        <f t="shared" si="176"/>
        <v>0.2984020521332662</v>
      </c>
      <c r="AC508" s="33">
        <f t="shared" si="177"/>
        <v>0.2536529408438174</v>
      </c>
      <c r="AD508" s="60" t="str">
        <f t="shared" si="178"/>
        <v>Con</v>
      </c>
      <c r="AF508" s="20" t="s">
        <v>2</v>
      </c>
      <c r="AG508" s="151" t="str">
        <f t="shared" si="179"/>
        <v>Lab</v>
      </c>
      <c r="AH508" s="149" t="str">
        <f t="shared" si="180"/>
        <v>Hold</v>
      </c>
      <c r="AI508" s="149" t="str">
        <f t="shared" si="181"/>
        <v/>
      </c>
      <c r="AK508" s="33">
        <v>0.40537498167005898</v>
      </c>
      <c r="AL508" s="33">
        <v>0.46818948610897299</v>
      </c>
      <c r="AM508" s="33">
        <v>4.7928938388474597E-2</v>
      </c>
      <c r="AN508" s="33">
        <v>1.9415187034598401E-2</v>
      </c>
      <c r="AO508" s="33">
        <v>5.8309293586727498E-2</v>
      </c>
      <c r="AP508" s="86">
        <f t="shared" si="182"/>
        <v>7.821132111675011E-4</v>
      </c>
    </row>
    <row r="509" spans="1:42" ht="19.95" customHeight="1">
      <c r="A509" s="132" t="s">
        <v>535</v>
      </c>
      <c r="B509" s="20" t="s">
        <v>518</v>
      </c>
      <c r="C509" s="20" t="s">
        <v>21</v>
      </c>
      <c r="D509" s="170">
        <f>('Eng19'!D509+'Eng19'!AD509+'Eng19'!AS509)+('Eng19'!E509+'Eng19'!AE509+'Eng19'!AT509)</f>
        <v>17775.046812965022</v>
      </c>
      <c r="E509" s="170">
        <f>('Eng19'!F509+'Eng19'!AF509+'Eng19'!AU509)+'Eng19'!G509+'Eng19'!AG509+'Eng19'!AV509</f>
        <v>12181.731057620364</v>
      </c>
      <c r="F509" s="170">
        <f>('Eng19'!H509+'Eng19'!AH509+'Eng19'!AW509)+('Eng19'!I509+'Eng19'!AI509+'Eng19'!AX509)</f>
        <v>18634.075546631968</v>
      </c>
      <c r="G509" s="170">
        <f>('Eng19'!J509+'Eng19'!AJ509+'Eng19'!AY509)+('Eng19'!AZ509+'Eng19'!AK509+'Eng19'!K509)</f>
        <v>1369.9255144491437</v>
      </c>
      <c r="H509" s="170">
        <f>('Eng19'!L509+'Eng19'!AL509+'Eng19'!BA509)+('Eng19'!BB509+'Eng19'!AM509+'Eng19'!M509)</f>
        <v>2728.7975964353482</v>
      </c>
      <c r="I509" s="170">
        <f>('Eng19'!N509+'Eng19'!AN509+'Eng19'!BC509)+('Eng19'!BD509+'Eng19'!AO509+'Eng19'!O509)</f>
        <v>2490.8170436185765</v>
      </c>
      <c r="J509" s="188">
        <f t="shared" si="167"/>
        <v>55180.393571720422</v>
      </c>
      <c r="L509" s="33">
        <f t="shared" si="168"/>
        <v>0.32212613325894457</v>
      </c>
      <c r="M509" s="33">
        <f t="shared" si="169"/>
        <v>0.22076194584924849</v>
      </c>
      <c r="N509" s="33">
        <f t="shared" si="170"/>
        <v>0.33769377745398693</v>
      </c>
      <c r="O509" s="33">
        <f t="shared" si="171"/>
        <v>2.4826309233706177E-2</v>
      </c>
      <c r="P509" s="33">
        <f t="shared" si="172"/>
        <v>4.945230397620503E-2</v>
      </c>
      <c r="Q509" s="33">
        <f t="shared" si="173"/>
        <v>4.5139530227908765E-2</v>
      </c>
      <c r="S509" s="174">
        <f t="shared" si="183"/>
        <v>-0.20183961530150141</v>
      </c>
      <c r="T509" s="174">
        <f t="shared" si="184"/>
        <v>0.12163118793932269</v>
      </c>
      <c r="U509" s="174">
        <f t="shared" si="185"/>
        <v>-1.7671472088278073E-2</v>
      </c>
      <c r="V509" s="174">
        <f t="shared" si="186"/>
        <v>2.4096476220853626E-2</v>
      </c>
      <c r="W509" s="174">
        <f t="shared" si="187"/>
        <v>4.945230397620503E-2</v>
      </c>
      <c r="X509" s="174">
        <f t="shared" si="188"/>
        <v>2.4331119253398072E-2</v>
      </c>
      <c r="Z509" s="33">
        <f t="shared" si="174"/>
        <v>0.33769377745398693</v>
      </c>
      <c r="AA509" s="60" t="str">
        <f t="shared" si="175"/>
        <v>LD</v>
      </c>
      <c r="AB509" s="33">
        <f t="shared" si="176"/>
        <v>1.5567644195042363E-2</v>
      </c>
      <c r="AC509" s="33">
        <f t="shared" si="177"/>
        <v>0.32212613325894457</v>
      </c>
      <c r="AD509" s="60" t="str">
        <f t="shared" si="178"/>
        <v>Con</v>
      </c>
      <c r="AF509" s="20" t="s">
        <v>1</v>
      </c>
      <c r="AG509" s="151" t="str">
        <f t="shared" si="179"/>
        <v>LD</v>
      </c>
      <c r="AH509" s="149" t="str">
        <f t="shared" si="180"/>
        <v>Gain from</v>
      </c>
      <c r="AI509" s="149" t="str">
        <f t="shared" si="181"/>
        <v>Con</v>
      </c>
      <c r="AK509" s="33">
        <v>0.52396574856044598</v>
      </c>
      <c r="AL509" s="33">
        <v>9.9130757909925801E-2</v>
      </c>
      <c r="AM509" s="33">
        <v>0.355365249542265</v>
      </c>
      <c r="AN509" s="33">
        <v>7.2983301285255001E-4</v>
      </c>
      <c r="AO509" s="33">
        <v>0</v>
      </c>
      <c r="AP509" s="86">
        <f t="shared" si="182"/>
        <v>2.0808410974510694E-2</v>
      </c>
    </row>
    <row r="510" spans="1:42" ht="19.95" customHeight="1">
      <c r="A510" s="132" t="s">
        <v>536</v>
      </c>
      <c r="B510" s="20" t="s">
        <v>518</v>
      </c>
      <c r="C510" s="20" t="s">
        <v>21</v>
      </c>
      <c r="D510" s="170">
        <f>('Eng19'!D510+'Eng19'!AD510+'Eng19'!AS510)+('Eng19'!E510+'Eng19'!AE510+'Eng19'!AT510)</f>
        <v>4700.38261842252</v>
      </c>
      <c r="E510" s="170">
        <f>('Eng19'!F510+'Eng19'!AF510+'Eng19'!AU510)+'Eng19'!G510+'Eng19'!AG510+'Eng19'!AV510</f>
        <v>31212.742459948375</v>
      </c>
      <c r="F510" s="170">
        <f>('Eng19'!H510+'Eng19'!AH510+'Eng19'!AW510)+('Eng19'!I510+'Eng19'!AI510+'Eng19'!AX510)</f>
        <v>4995.2838156690968</v>
      </c>
      <c r="G510" s="170">
        <f>('Eng19'!J510+'Eng19'!AJ510+'Eng19'!AY510)+('Eng19'!AZ510+'Eng19'!AK510+'Eng19'!K510)</f>
        <v>3212.9364421532318</v>
      </c>
      <c r="H510" s="170">
        <f>('Eng19'!L510+'Eng19'!AL510+'Eng19'!BA510)+('Eng19'!BB510+'Eng19'!AM510+'Eng19'!M510)</f>
        <v>1747.9387417432877</v>
      </c>
      <c r="I510" s="170">
        <f>('Eng19'!N510+'Eng19'!AN510+'Eng19'!BC510)+('Eng19'!BD510+'Eng19'!AO510+'Eng19'!O510)</f>
        <v>574.44441789469442</v>
      </c>
      <c r="J510" s="188">
        <f t="shared" si="167"/>
        <v>46443.728495831208</v>
      </c>
      <c r="L510" s="33">
        <f t="shared" si="168"/>
        <v>0.10120597055088776</v>
      </c>
      <c r="M510" s="33">
        <f t="shared" si="169"/>
        <v>0.67205505395093401</v>
      </c>
      <c r="N510" s="33">
        <f t="shared" si="170"/>
        <v>0.10755561574083083</v>
      </c>
      <c r="O510" s="33">
        <f t="shared" si="171"/>
        <v>6.9179123774303034E-2</v>
      </c>
      <c r="P510" s="33">
        <f t="shared" si="172"/>
        <v>3.7635624837919351E-2</v>
      </c>
      <c r="Q510" s="33">
        <f t="shared" si="173"/>
        <v>1.2368611145124934E-2</v>
      </c>
      <c r="S510" s="174">
        <f t="shared" si="183"/>
        <v>-5.7838455778964237E-2</v>
      </c>
      <c r="T510" s="174">
        <f t="shared" si="184"/>
        <v>3.654144701704698E-2</v>
      </c>
      <c r="U510" s="174">
        <f t="shared" si="185"/>
        <v>-1.1826507884765164E-2</v>
      </c>
      <c r="V510" s="174">
        <f t="shared" si="186"/>
        <v>7.3797003863157323E-3</v>
      </c>
      <c r="W510" s="174">
        <f t="shared" si="187"/>
        <v>1.6385066313656653E-2</v>
      </c>
      <c r="X510" s="174">
        <f t="shared" si="188"/>
        <v>9.3587499467099253E-3</v>
      </c>
      <c r="Z510" s="33">
        <f t="shared" si="174"/>
        <v>0.67205505395093401</v>
      </c>
      <c r="AA510" s="60" t="str">
        <f t="shared" si="175"/>
        <v>Lab</v>
      </c>
      <c r="AB510" s="33">
        <f t="shared" si="176"/>
        <v>0.56449943821010318</v>
      </c>
      <c r="AC510" s="33">
        <f t="shared" si="177"/>
        <v>0.10755561574083083</v>
      </c>
      <c r="AD510" s="60" t="str">
        <f t="shared" si="178"/>
        <v>LD</v>
      </c>
      <c r="AF510" s="20" t="s">
        <v>2</v>
      </c>
      <c r="AG510" s="151" t="str">
        <f t="shared" si="179"/>
        <v>Lab</v>
      </c>
      <c r="AH510" s="149" t="str">
        <f t="shared" si="180"/>
        <v>Hold</v>
      </c>
      <c r="AI510" s="149" t="str">
        <f t="shared" si="181"/>
        <v/>
      </c>
      <c r="AK510" s="33">
        <v>0.159044426329852</v>
      </c>
      <c r="AL510" s="33">
        <v>0.63551360693388703</v>
      </c>
      <c r="AM510" s="33">
        <v>0.119382123625596</v>
      </c>
      <c r="AN510" s="33">
        <v>6.1799423387987301E-2</v>
      </c>
      <c r="AO510" s="33">
        <v>2.1250558524262698E-2</v>
      </c>
      <c r="AP510" s="86">
        <f t="shared" si="182"/>
        <v>3.0098611984150092E-3</v>
      </c>
    </row>
    <row r="511" spans="1:42" ht="19.95" customHeight="1">
      <c r="A511" s="132" t="s">
        <v>537</v>
      </c>
      <c r="B511" s="20" t="s">
        <v>518</v>
      </c>
      <c r="C511" s="20" t="s">
        <v>21</v>
      </c>
      <c r="D511" s="170">
        <f>('Eng19'!D511+'Eng19'!AD511+'Eng19'!AS511)+('Eng19'!E511+'Eng19'!AE511+'Eng19'!AT511)</f>
        <v>10359.339782973739</v>
      </c>
      <c r="E511" s="170">
        <f>('Eng19'!F511+'Eng19'!AF511+'Eng19'!AU511)+'Eng19'!G511+'Eng19'!AG511+'Eng19'!AV511</f>
        <v>33344.219636802474</v>
      </c>
      <c r="F511" s="170">
        <f>('Eng19'!H511+'Eng19'!AH511+'Eng19'!AW511)+('Eng19'!I511+'Eng19'!AI511+'Eng19'!AX511)</f>
        <v>2003.6298157348622</v>
      </c>
      <c r="G511" s="170">
        <f>('Eng19'!J511+'Eng19'!AJ511+'Eng19'!AY511)+('Eng19'!AZ511+'Eng19'!AK511+'Eng19'!K511)</f>
        <v>2410.5031727284563</v>
      </c>
      <c r="H511" s="170">
        <f>('Eng19'!L511+'Eng19'!AL511+'Eng19'!BA511)+('Eng19'!BB511+'Eng19'!AM511+'Eng19'!M511)</f>
        <v>3332.0926343476394</v>
      </c>
      <c r="I511" s="170">
        <f>('Eng19'!N511+'Eng19'!AN511+'Eng19'!BC511)+('Eng19'!BD511+'Eng19'!AO511+'Eng19'!O511)</f>
        <v>979.29499094007519</v>
      </c>
      <c r="J511" s="188">
        <f t="shared" si="167"/>
        <v>52429.080033527251</v>
      </c>
      <c r="L511" s="33">
        <f t="shared" si="168"/>
        <v>0.19758767036059316</v>
      </c>
      <c r="M511" s="33">
        <f t="shared" si="169"/>
        <v>0.63598712042018613</v>
      </c>
      <c r="N511" s="33">
        <f t="shared" si="170"/>
        <v>3.8216001777135605E-2</v>
      </c>
      <c r="O511" s="33">
        <f t="shared" si="171"/>
        <v>4.597645373878375E-2</v>
      </c>
      <c r="P511" s="33">
        <f t="shared" si="172"/>
        <v>6.3554283848139978E-2</v>
      </c>
      <c r="Q511" s="33">
        <f t="shared" si="173"/>
        <v>1.8678469855161247E-2</v>
      </c>
      <c r="S511" s="174">
        <f t="shared" si="183"/>
        <v>-0.11759995486081182</v>
      </c>
      <c r="T511" s="174">
        <f t="shared" si="184"/>
        <v>6.4651582421671128E-2</v>
      </c>
      <c r="U511" s="174">
        <f t="shared" si="185"/>
        <v>-4.5366546958663934E-3</v>
      </c>
      <c r="V511" s="174">
        <f t="shared" si="186"/>
        <v>1.336190029744775E-2</v>
      </c>
      <c r="W511" s="174">
        <f t="shared" si="187"/>
        <v>2.8033989114008576E-2</v>
      </c>
      <c r="X511" s="174">
        <f t="shared" si="188"/>
        <v>1.6089137723550636E-2</v>
      </c>
      <c r="Z511" s="33">
        <f t="shared" si="174"/>
        <v>0.63598712042018613</v>
      </c>
      <c r="AA511" s="60" t="str">
        <f t="shared" si="175"/>
        <v>Lab</v>
      </c>
      <c r="AB511" s="33">
        <f t="shared" si="176"/>
        <v>0.43839945005959297</v>
      </c>
      <c r="AC511" s="33">
        <f t="shared" si="177"/>
        <v>0.19758767036059316</v>
      </c>
      <c r="AD511" s="60" t="str">
        <f t="shared" si="178"/>
        <v>Con</v>
      </c>
      <c r="AF511" s="20" t="s">
        <v>2</v>
      </c>
      <c r="AG511" s="151" t="str">
        <f t="shared" si="179"/>
        <v>Lab</v>
      </c>
      <c r="AH511" s="149" t="str">
        <f t="shared" si="180"/>
        <v>Hold</v>
      </c>
      <c r="AI511" s="149" t="str">
        <f t="shared" si="181"/>
        <v/>
      </c>
      <c r="AK511" s="33">
        <v>0.31518762522140498</v>
      </c>
      <c r="AL511" s="33">
        <v>0.571335537998515</v>
      </c>
      <c r="AM511" s="33">
        <v>4.2752656473001999E-2</v>
      </c>
      <c r="AN511" s="33">
        <v>3.2614553441336E-2</v>
      </c>
      <c r="AO511" s="33">
        <v>3.5520294734131402E-2</v>
      </c>
      <c r="AP511" s="86">
        <f t="shared" si="182"/>
        <v>2.589332131610611E-3</v>
      </c>
    </row>
    <row r="512" spans="1:42" ht="19.95" customHeight="1">
      <c r="A512" s="132" t="s">
        <v>538</v>
      </c>
      <c r="B512" s="20" t="s">
        <v>518</v>
      </c>
      <c r="C512" s="20" t="s">
        <v>21</v>
      </c>
      <c r="D512" s="170">
        <f>('Eng19'!D512+'Eng19'!AD512+'Eng19'!AS512)+('Eng19'!E512+'Eng19'!AE512+'Eng19'!AT512)</f>
        <v>15738.044685998948</v>
      </c>
      <c r="E512" s="170">
        <f>('Eng19'!F512+'Eng19'!AF512+'Eng19'!AU512)+'Eng19'!G512+'Eng19'!AG512+'Eng19'!AV512</f>
        <v>28795.20462240903</v>
      </c>
      <c r="F512" s="170">
        <f>('Eng19'!H512+'Eng19'!AH512+'Eng19'!AW512)+('Eng19'!I512+'Eng19'!AI512+'Eng19'!AX512)</f>
        <v>2345.6565115843082</v>
      </c>
      <c r="G512" s="170">
        <f>('Eng19'!J512+'Eng19'!AJ512+'Eng19'!AY512)+('Eng19'!AZ512+'Eng19'!AK512+'Eng19'!K512)</f>
        <v>1107.4572521945315</v>
      </c>
      <c r="H512" s="170">
        <f>('Eng19'!L512+'Eng19'!AL512+'Eng19'!BA512)+('Eng19'!BB512+'Eng19'!AM512+'Eng19'!M512)</f>
        <v>3122.7934231637041</v>
      </c>
      <c r="I512" s="170">
        <f>('Eng19'!N512+'Eng19'!AN512+'Eng19'!BC512)+('Eng19'!BD512+'Eng19'!AO512+'Eng19'!O512)</f>
        <v>1966.2012824272551</v>
      </c>
      <c r="J512" s="188">
        <f t="shared" si="167"/>
        <v>53075.357777777775</v>
      </c>
      <c r="L512" s="33">
        <f t="shared" si="168"/>
        <v>0.29652263017976943</v>
      </c>
      <c r="M512" s="33">
        <f t="shared" si="169"/>
        <v>0.5425343479166399</v>
      </c>
      <c r="N512" s="33">
        <f t="shared" si="170"/>
        <v>4.4194831835244183E-2</v>
      </c>
      <c r="O512" s="33">
        <f t="shared" si="171"/>
        <v>2.0865751990431516E-2</v>
      </c>
      <c r="P512" s="33">
        <f t="shared" si="172"/>
        <v>5.8836973577052219E-2</v>
      </c>
      <c r="Q512" s="33">
        <f t="shared" si="173"/>
        <v>3.7045464500862726E-2</v>
      </c>
      <c r="S512" s="174">
        <f t="shared" si="183"/>
        <v>-0.18442794016243558</v>
      </c>
      <c r="T512" s="174">
        <f t="shared" si="184"/>
        <v>0.10375107795466293</v>
      </c>
      <c r="U512" s="174">
        <f t="shared" si="185"/>
        <v>-4.721517974641716E-3</v>
      </c>
      <c r="V512" s="174">
        <f t="shared" si="186"/>
        <v>2.0865751990431516E-2</v>
      </c>
      <c r="W512" s="174">
        <f t="shared" si="187"/>
        <v>4.2677277759561719E-2</v>
      </c>
      <c r="X512" s="174">
        <f t="shared" si="188"/>
        <v>2.1855350432421164E-2</v>
      </c>
      <c r="Z512" s="33">
        <f t="shared" si="174"/>
        <v>0.5425343479166399</v>
      </c>
      <c r="AA512" s="60" t="str">
        <f t="shared" si="175"/>
        <v>Lab</v>
      </c>
      <c r="AB512" s="33">
        <f t="shared" si="176"/>
        <v>0.24601171773687047</v>
      </c>
      <c r="AC512" s="33">
        <f t="shared" si="177"/>
        <v>0.29652263017976943</v>
      </c>
      <c r="AD512" s="60" t="str">
        <f t="shared" si="178"/>
        <v>Con</v>
      </c>
      <c r="AF512" s="20" t="s">
        <v>1</v>
      </c>
      <c r="AG512" s="151" t="str">
        <f t="shared" si="179"/>
        <v>Lab</v>
      </c>
      <c r="AH512" s="149" t="str">
        <f t="shared" si="180"/>
        <v>Gain from</v>
      </c>
      <c r="AI512" s="149" t="str">
        <f t="shared" si="181"/>
        <v>Con</v>
      </c>
      <c r="AK512" s="33">
        <v>0.48095057034220501</v>
      </c>
      <c r="AL512" s="33">
        <v>0.43878326996197697</v>
      </c>
      <c r="AM512" s="33">
        <v>4.8916349809885899E-2</v>
      </c>
      <c r="AN512" s="33">
        <v>0</v>
      </c>
      <c r="AO512" s="33">
        <v>1.6159695817490501E-2</v>
      </c>
      <c r="AP512" s="86">
        <f t="shared" si="182"/>
        <v>1.5190114068441563E-2</v>
      </c>
    </row>
    <row r="513" spans="1:42" ht="19.95" customHeight="1">
      <c r="A513" s="132" t="s">
        <v>539</v>
      </c>
      <c r="B513" s="20" t="s">
        <v>518</v>
      </c>
      <c r="C513" s="20" t="s">
        <v>21</v>
      </c>
      <c r="D513" s="170">
        <f>('Eng19'!D513+'Eng19'!AD513+'Eng19'!AS513)+('Eng19'!E513+'Eng19'!AE513+'Eng19'!AT513)</f>
        <v>8929.4274060134376</v>
      </c>
      <c r="E513" s="170">
        <f>('Eng19'!F513+'Eng19'!AF513+'Eng19'!AU513)+'Eng19'!G513+'Eng19'!AG513+'Eng19'!AV513</f>
        <v>18848.254138623532</v>
      </c>
      <c r="F513" s="170">
        <f>('Eng19'!H513+'Eng19'!AH513+'Eng19'!AW513)+('Eng19'!I513+'Eng19'!AI513+'Eng19'!AX513)</f>
        <v>1624.8497149694917</v>
      </c>
      <c r="G513" s="170">
        <f>('Eng19'!J513+'Eng19'!AJ513+'Eng19'!AY513)+('Eng19'!AZ513+'Eng19'!AK513+'Eng19'!K513)</f>
        <v>1494.2451728251444</v>
      </c>
      <c r="H513" s="170">
        <f>('Eng19'!L513+'Eng19'!AL513+'Eng19'!BA513)+('Eng19'!BB513+'Eng19'!AM513+'Eng19'!M513)</f>
        <v>8043.9463782842658</v>
      </c>
      <c r="I513" s="170">
        <f>('Eng19'!N513+'Eng19'!AN513+'Eng19'!BC513)+('Eng19'!BD513+'Eng19'!AO513+'Eng19'!O513)</f>
        <v>1026.3085891680607</v>
      </c>
      <c r="J513" s="188">
        <f t="shared" si="167"/>
        <v>39967.031399883934</v>
      </c>
      <c r="L513" s="33">
        <f t="shared" si="168"/>
        <v>0.22341983112709665</v>
      </c>
      <c r="M513" s="33">
        <f t="shared" si="169"/>
        <v>0.47159504918041695</v>
      </c>
      <c r="N513" s="33">
        <f t="shared" si="170"/>
        <v>4.0654751130057919E-2</v>
      </c>
      <c r="O513" s="33">
        <f t="shared" si="171"/>
        <v>3.7386944200951684E-2</v>
      </c>
      <c r="P513" s="33">
        <f t="shared" si="172"/>
        <v>0.20126454471441244</v>
      </c>
      <c r="Q513" s="33">
        <f t="shared" si="173"/>
        <v>2.5678879647064334E-2</v>
      </c>
      <c r="S513" s="174">
        <f t="shared" si="183"/>
        <v>-0.11179981804711533</v>
      </c>
      <c r="T513" s="174">
        <f t="shared" si="184"/>
        <v>6.6340840227109954E-2</v>
      </c>
      <c r="U513" s="174">
        <f t="shared" si="185"/>
        <v>-8.5901130222590799E-3</v>
      </c>
      <c r="V513" s="174">
        <f t="shared" si="186"/>
        <v>1.3549073650490483E-2</v>
      </c>
      <c r="W513" s="174">
        <f t="shared" si="187"/>
        <v>1.4821137544709428E-2</v>
      </c>
      <c r="X513" s="174">
        <f t="shared" si="188"/>
        <v>2.5678879647064334E-2</v>
      </c>
      <c r="Z513" s="33">
        <f t="shared" si="174"/>
        <v>0.47159504918041695</v>
      </c>
      <c r="AA513" s="60" t="str">
        <f t="shared" si="175"/>
        <v>Lab</v>
      </c>
      <c r="AB513" s="33">
        <f t="shared" si="176"/>
        <v>0.2481752180533203</v>
      </c>
      <c r="AC513" s="33">
        <f t="shared" si="177"/>
        <v>0.22341983112709665</v>
      </c>
      <c r="AD513" s="60" t="str">
        <f t="shared" si="178"/>
        <v>Con</v>
      </c>
      <c r="AF513" s="20" t="s">
        <v>2</v>
      </c>
      <c r="AG513" s="151" t="str">
        <f t="shared" si="179"/>
        <v>Lab</v>
      </c>
      <c r="AH513" s="149" t="str">
        <f t="shared" si="180"/>
        <v>Hold</v>
      </c>
      <c r="AI513" s="149" t="str">
        <f t="shared" si="181"/>
        <v/>
      </c>
      <c r="AK513" s="33">
        <v>0.33521964917421199</v>
      </c>
      <c r="AL513" s="33">
        <v>0.40525420895330699</v>
      </c>
      <c r="AM513" s="33">
        <v>4.9244864152316999E-2</v>
      </c>
      <c r="AN513" s="33">
        <v>2.3837870550461202E-2</v>
      </c>
      <c r="AO513" s="33">
        <v>0.18644340716970301</v>
      </c>
      <c r="AP513" s="86">
        <f t="shared" si="182"/>
        <v>0</v>
      </c>
    </row>
    <row r="514" spans="1:42" ht="19.95" customHeight="1">
      <c r="A514" s="132" t="s">
        <v>540</v>
      </c>
      <c r="B514" s="20" t="s">
        <v>518</v>
      </c>
      <c r="C514" s="20" t="s">
        <v>21</v>
      </c>
      <c r="D514" s="170">
        <f>('Eng19'!D514+'Eng19'!AD514+'Eng19'!AS514)+('Eng19'!E514+'Eng19'!AE514+'Eng19'!AT514)</f>
        <v>9776.9648036325889</v>
      </c>
      <c r="E514" s="170">
        <f>('Eng19'!F514+'Eng19'!AF514+'Eng19'!AU514)+'Eng19'!G514+'Eng19'!AG514+'Eng19'!AV514</f>
        <v>23362.958411637261</v>
      </c>
      <c r="F514" s="170">
        <f>('Eng19'!H514+'Eng19'!AH514+'Eng19'!AW514)+('Eng19'!I514+'Eng19'!AI514+'Eng19'!AX514)</f>
        <v>2832.5036068674899</v>
      </c>
      <c r="G514" s="170">
        <f>('Eng19'!J514+'Eng19'!AJ514+'Eng19'!AY514)+('Eng19'!AZ514+'Eng19'!AK514+'Eng19'!K514)</f>
        <v>1840.9602210854387</v>
      </c>
      <c r="H514" s="170">
        <f>('Eng19'!L514+'Eng19'!AL514+'Eng19'!BA514)+('Eng19'!BB514+'Eng19'!AM514+'Eng19'!M514)</f>
        <v>5870.2701085500867</v>
      </c>
      <c r="I514" s="170">
        <f>('Eng19'!N514+'Eng19'!AN514+'Eng19'!BC514)+('Eng19'!BD514+'Eng19'!AO514+'Eng19'!O514)</f>
        <v>1116.9193666441133</v>
      </c>
      <c r="J514" s="188">
        <f t="shared" si="167"/>
        <v>44800.57651841698</v>
      </c>
      <c r="L514" s="33">
        <f t="shared" si="168"/>
        <v>0.2182330131312796</v>
      </c>
      <c r="M514" s="33">
        <f t="shared" si="169"/>
        <v>0.521487896523676</v>
      </c>
      <c r="N514" s="33">
        <f t="shared" si="170"/>
        <v>6.3224713318211015E-2</v>
      </c>
      <c r="O514" s="33">
        <f t="shared" si="171"/>
        <v>4.109233327228818E-2</v>
      </c>
      <c r="P514" s="33">
        <f t="shared" si="172"/>
        <v>0.13103112872078529</v>
      </c>
      <c r="Q514" s="33">
        <f t="shared" si="173"/>
        <v>2.4930915033759916E-2</v>
      </c>
      <c r="S514" s="174">
        <f t="shared" si="183"/>
        <v>-0.1204272626795824</v>
      </c>
      <c r="T514" s="174">
        <f t="shared" si="184"/>
        <v>6.8683686231079011E-2</v>
      </c>
      <c r="U514" s="174">
        <f t="shared" si="185"/>
        <v>-1.018582900571309E-2</v>
      </c>
      <c r="V514" s="174">
        <f t="shared" si="186"/>
        <v>1.419650682991988E-2</v>
      </c>
      <c r="W514" s="174">
        <f t="shared" si="187"/>
        <v>2.6402474175289292E-2</v>
      </c>
      <c r="X514" s="174">
        <f t="shared" si="188"/>
        <v>2.1330424449007269E-2</v>
      </c>
      <c r="Z514" s="33">
        <f t="shared" si="174"/>
        <v>0.521487896523676</v>
      </c>
      <c r="AA514" s="60" t="str">
        <f t="shared" si="175"/>
        <v>Lab</v>
      </c>
      <c r="AB514" s="33">
        <f t="shared" si="176"/>
        <v>0.30325488339239637</v>
      </c>
      <c r="AC514" s="33">
        <f t="shared" si="177"/>
        <v>0.2182330131312796</v>
      </c>
      <c r="AD514" s="60" t="str">
        <f t="shared" si="178"/>
        <v>Con</v>
      </c>
      <c r="AF514" s="20" t="s">
        <v>2</v>
      </c>
      <c r="AG514" s="151" t="str">
        <f t="shared" si="179"/>
        <v>Lab</v>
      </c>
      <c r="AH514" s="149" t="str">
        <f t="shared" si="180"/>
        <v>Hold</v>
      </c>
      <c r="AI514" s="149" t="str">
        <f t="shared" si="181"/>
        <v/>
      </c>
      <c r="AK514" s="33">
        <v>0.338660275810862</v>
      </c>
      <c r="AL514" s="33">
        <v>0.45280421029259699</v>
      </c>
      <c r="AM514" s="33">
        <v>7.3410542323924105E-2</v>
      </c>
      <c r="AN514" s="33">
        <v>2.6895826442368299E-2</v>
      </c>
      <c r="AO514" s="33">
        <v>0.104628654545496</v>
      </c>
      <c r="AP514" s="86">
        <f t="shared" si="182"/>
        <v>3.6004905847526469E-3</v>
      </c>
    </row>
    <row r="515" spans="1:42" ht="19.95" customHeight="1">
      <c r="A515" s="132" t="s">
        <v>541</v>
      </c>
      <c r="B515" s="20" t="s">
        <v>518</v>
      </c>
      <c r="C515" s="20" t="s">
        <v>21</v>
      </c>
      <c r="D515" s="170">
        <f>('Eng19'!D515+'Eng19'!AD515+'Eng19'!AS515)+('Eng19'!E515+'Eng19'!AE515+'Eng19'!AT515)</f>
        <v>12207.543054093761</v>
      </c>
      <c r="E515" s="170">
        <f>('Eng19'!F515+'Eng19'!AF515+'Eng19'!AU515)+'Eng19'!G515+'Eng19'!AG515+'Eng19'!AV515</f>
        <v>19887.337502253627</v>
      </c>
      <c r="F515" s="170">
        <f>('Eng19'!H515+'Eng19'!AH515+'Eng19'!AW515)+('Eng19'!I515+'Eng19'!AI515+'Eng19'!AX515)</f>
        <v>2703.2887190497686</v>
      </c>
      <c r="G515" s="170">
        <f>('Eng19'!J515+'Eng19'!AJ515+'Eng19'!AY515)+('Eng19'!AZ515+'Eng19'!AK515+'Eng19'!K515)</f>
        <v>1297.8105794139733</v>
      </c>
      <c r="H515" s="170">
        <f>('Eng19'!L515+'Eng19'!AL515+'Eng19'!BA515)+('Eng19'!BB515+'Eng19'!AM515+'Eng19'!M515)</f>
        <v>6778.9340675154308</v>
      </c>
      <c r="I515" s="170">
        <f>('Eng19'!N515+'Eng19'!AN515+'Eng19'!BC515)+('Eng19'!BD515+'Eng19'!AO515+'Eng19'!O515)</f>
        <v>1410.7343580009601</v>
      </c>
      <c r="J515" s="188">
        <f t="shared" ref="J515:J545" si="189">SUM(D515:I515)</f>
        <v>44285.648280327521</v>
      </c>
      <c r="L515" s="33">
        <f t="shared" ref="L515:L545" si="190">D515/J515</f>
        <v>0.27565460884348331</v>
      </c>
      <c r="M515" s="33">
        <f t="shared" ref="M515:M545" si="191">E515/J515</f>
        <v>0.44906958065437058</v>
      </c>
      <c r="N515" s="33">
        <f t="shared" ref="N515:N545" si="192">F515/J515</f>
        <v>6.1042094313218352E-2</v>
      </c>
      <c r="O515" s="33">
        <f t="shared" ref="O515:O545" si="193">G515/J515</f>
        <v>2.9305443858444861E-2</v>
      </c>
      <c r="P515" s="33">
        <f t="shared" ref="P515:P545" si="194">H515/J515</f>
        <v>0.1530729328970161</v>
      </c>
      <c r="Q515" s="33">
        <f t="shared" ref="Q515:Q545" si="195">I515/J515</f>
        <v>3.1855339433466835E-2</v>
      </c>
      <c r="S515" s="174">
        <f t="shared" si="183"/>
        <v>-0.16023375140507568</v>
      </c>
      <c r="T515" s="174">
        <f t="shared" si="184"/>
        <v>9.3132263028034568E-2</v>
      </c>
      <c r="U515" s="174">
        <f t="shared" si="185"/>
        <v>-1.0425807975943453E-2</v>
      </c>
      <c r="V515" s="174">
        <f t="shared" si="186"/>
        <v>1.8956645139525861E-2</v>
      </c>
      <c r="W515" s="174">
        <f t="shared" si="187"/>
        <v>3.2645293519962093E-2</v>
      </c>
      <c r="X515" s="174">
        <f t="shared" si="188"/>
        <v>2.5925357693496666E-2</v>
      </c>
      <c r="Z515" s="33">
        <f t="shared" ref="Z515:Z545" si="196">LARGE(L515:Q515,1)</f>
        <v>0.44906958065437058</v>
      </c>
      <c r="AA515" s="60" t="str">
        <f t="shared" ref="AA515:AA545" si="197">IF(L515=Z515,"Con",IF(M515=Z515,"Lab",IF(N515=Z515,"LD",IF(O515=Z515,"Grn",IF(P515=Z515,"Ref",IF(Q515=Z515,"Oth","OTH "))))))</f>
        <v>Lab</v>
      </c>
      <c r="AB515" s="33">
        <f t="shared" ref="AB515:AB545" si="198">Z515-AC515</f>
        <v>0.17341497181088728</v>
      </c>
      <c r="AC515" s="33">
        <f t="shared" ref="AC515:AC545" si="199">LARGE(L515:Q515,2)</f>
        <v>0.27565460884348331</v>
      </c>
      <c r="AD515" s="60" t="str">
        <f t="shared" ref="AD515:AD545" si="200">IF(L515=AC515,"Con",IF(M515=AC515,"Lab",IF(N515=AC515,"LD",IF(O515=AC515,"Grn",IF(P515=AC515,"Ref",IF(Q515=AC515,"Oth","OTH "))))))</f>
        <v>Con</v>
      </c>
      <c r="AF515" s="20" t="s">
        <v>1</v>
      </c>
      <c r="AG515" s="151" t="str">
        <f t="shared" ref="AG515:AG545" si="201">AA515</f>
        <v>Lab</v>
      </c>
      <c r="AH515" s="149" t="str">
        <f t="shared" ref="AH515:AH545" si="202">IF(AG515=AF515,"Hold","Gain from")</f>
        <v>Gain from</v>
      </c>
      <c r="AI515" s="149" t="str">
        <f t="shared" ref="AI515:AI545" si="203">IF(AH515="Hold","",(AF515))</f>
        <v>Con</v>
      </c>
      <c r="AK515" s="33">
        <v>0.43588836024855898</v>
      </c>
      <c r="AL515" s="33">
        <v>0.35593731762633601</v>
      </c>
      <c r="AM515" s="33">
        <v>7.1467902289161805E-2</v>
      </c>
      <c r="AN515" s="33">
        <v>1.0348798718919E-2</v>
      </c>
      <c r="AO515" s="33">
        <v>0.120427639377054</v>
      </c>
      <c r="AP515" s="86">
        <f t="shared" si="182"/>
        <v>5.9299817399701693E-3</v>
      </c>
    </row>
    <row r="516" spans="1:42" ht="19.95" customHeight="1">
      <c r="A516" s="132" t="s">
        <v>542</v>
      </c>
      <c r="B516" s="20" t="s">
        <v>518</v>
      </c>
      <c r="C516" s="20" t="s">
        <v>21</v>
      </c>
      <c r="D516" s="170">
        <f>('Eng19'!D516+'Eng19'!AD516+'Eng19'!AS516)+('Eng19'!E516+'Eng19'!AE516+'Eng19'!AT516)</f>
        <v>7853.0360699696175</v>
      </c>
      <c r="E516" s="170">
        <f>('Eng19'!F516+'Eng19'!AF516+'Eng19'!AU516)+'Eng19'!G516+'Eng19'!AG516+'Eng19'!AV516</f>
        <v>27675.110431003588</v>
      </c>
      <c r="F516" s="170">
        <f>('Eng19'!H516+'Eng19'!AH516+'Eng19'!AW516)+('Eng19'!I516+'Eng19'!AI516+'Eng19'!AX516)</f>
        <v>1270.2875414418572</v>
      </c>
      <c r="G516" s="170">
        <f>('Eng19'!J516+'Eng19'!AJ516+'Eng19'!AY516)+('Eng19'!AZ516+'Eng19'!AK516+'Eng19'!K516)</f>
        <v>1434.7287798312518</v>
      </c>
      <c r="H516" s="170">
        <f>('Eng19'!L516+'Eng19'!AL516+'Eng19'!BA516)+('Eng19'!BB516+'Eng19'!AM516+'Eng19'!M516)</f>
        <v>4398.2452261699691</v>
      </c>
      <c r="I516" s="170">
        <f>('Eng19'!N516+'Eng19'!AN516+'Eng19'!BC516)+('Eng19'!BD516+'Eng19'!AO516+'Eng19'!O516)</f>
        <v>993.94912691476009</v>
      </c>
      <c r="J516" s="188">
        <f t="shared" si="189"/>
        <v>43625.357175331046</v>
      </c>
      <c r="L516" s="33">
        <f t="shared" si="190"/>
        <v>0.18001081431627328</v>
      </c>
      <c r="M516" s="33">
        <f t="shared" si="191"/>
        <v>0.6343812915909629</v>
      </c>
      <c r="N516" s="33">
        <f t="shared" si="192"/>
        <v>2.9118100657297776E-2</v>
      </c>
      <c r="O516" s="33">
        <f t="shared" si="193"/>
        <v>3.288749646369777E-2</v>
      </c>
      <c r="P516" s="33">
        <f t="shared" si="194"/>
        <v>0.10081854937011397</v>
      </c>
      <c r="Q516" s="33">
        <f t="shared" si="195"/>
        <v>2.2783747601654282E-2</v>
      </c>
      <c r="S516" s="174">
        <f t="shared" si="183"/>
        <v>-9.7911109274520708E-2</v>
      </c>
      <c r="T516" s="174">
        <f t="shared" si="184"/>
        <v>5.0659501616432956E-2</v>
      </c>
      <c r="U516" s="174">
        <f t="shared" si="185"/>
        <v>-4.2160617349581257E-3</v>
      </c>
      <c r="V516" s="174">
        <f t="shared" si="186"/>
        <v>1.1810000479710869E-2</v>
      </c>
      <c r="W516" s="174">
        <f t="shared" si="187"/>
        <v>2.2782899736986675E-2</v>
      </c>
      <c r="X516" s="174">
        <f t="shared" si="188"/>
        <v>1.6874769176348316E-2</v>
      </c>
      <c r="Z516" s="33">
        <f t="shared" si="196"/>
        <v>0.6343812915909629</v>
      </c>
      <c r="AA516" s="60" t="str">
        <f t="shared" si="197"/>
        <v>Lab</v>
      </c>
      <c r="AB516" s="33">
        <f t="shared" si="198"/>
        <v>0.4543704772746896</v>
      </c>
      <c r="AC516" s="33">
        <f t="shared" si="199"/>
        <v>0.18001081431627328</v>
      </c>
      <c r="AD516" s="60" t="str">
        <f t="shared" si="200"/>
        <v>Con</v>
      </c>
      <c r="AF516" s="20" t="s">
        <v>2</v>
      </c>
      <c r="AG516" s="151" t="str">
        <f t="shared" si="201"/>
        <v>Lab</v>
      </c>
      <c r="AH516" s="149" t="str">
        <f t="shared" si="202"/>
        <v>Hold</v>
      </c>
      <c r="AI516" s="149" t="str">
        <f t="shared" si="203"/>
        <v/>
      </c>
      <c r="AK516" s="33">
        <v>0.27792192359079398</v>
      </c>
      <c r="AL516" s="33">
        <v>0.58372178997452995</v>
      </c>
      <c r="AM516" s="33">
        <v>3.3334162392255902E-2</v>
      </c>
      <c r="AN516" s="33">
        <v>2.1077495983986901E-2</v>
      </c>
      <c r="AO516" s="33">
        <v>7.8035649633127299E-2</v>
      </c>
      <c r="AP516" s="86">
        <f t="shared" ref="AP516:AP545" si="204">100%-AO516-AN516-AM516-AL516-AK516</f>
        <v>5.9089784253059663E-3</v>
      </c>
    </row>
    <row r="517" spans="1:42" ht="19.95" customHeight="1">
      <c r="A517" s="132" t="s">
        <v>543</v>
      </c>
      <c r="B517" s="20" t="s">
        <v>518</v>
      </c>
      <c r="C517" s="20" t="s">
        <v>21</v>
      </c>
      <c r="D517" s="170">
        <f>('Eng19'!D517+'Eng19'!AD517+'Eng19'!AS517)+('Eng19'!E517+'Eng19'!AE517+'Eng19'!AT517)</f>
        <v>11863.451482312874</v>
      </c>
      <c r="E517" s="170">
        <f>('Eng19'!F517+'Eng19'!AF517+'Eng19'!AU517)+'Eng19'!G517+'Eng19'!AG517+'Eng19'!AV517</f>
        <v>25829.876193599011</v>
      </c>
      <c r="F517" s="170">
        <f>('Eng19'!H517+'Eng19'!AH517+'Eng19'!AW517)+('Eng19'!I517+'Eng19'!AI517+'Eng19'!AX517)</f>
        <v>2083.1296878699327</v>
      </c>
      <c r="G517" s="170">
        <f>('Eng19'!J517+'Eng19'!AJ517+'Eng19'!AY517)+('Eng19'!AZ517+'Eng19'!AK517+'Eng19'!K517)</f>
        <v>1897.8284689710156</v>
      </c>
      <c r="H517" s="170">
        <f>('Eng19'!L517+'Eng19'!AL517+'Eng19'!BA517)+('Eng19'!BB517+'Eng19'!AM517+'Eng19'!M517)</f>
        <v>4179.1650265974931</v>
      </c>
      <c r="I517" s="170">
        <f>('Eng19'!N517+'Eng19'!AN517+'Eng19'!BC517)+('Eng19'!BD517+'Eng19'!AO517+'Eng19'!O517)</f>
        <v>1194.4303219039787</v>
      </c>
      <c r="J517" s="188">
        <f t="shared" si="189"/>
        <v>47047.881181254306</v>
      </c>
      <c r="L517" s="33">
        <f t="shared" si="190"/>
        <v>0.2521569767745403</v>
      </c>
      <c r="M517" s="33">
        <f t="shared" si="191"/>
        <v>0.54901252819628854</v>
      </c>
      <c r="N517" s="33">
        <f t="shared" si="192"/>
        <v>4.4276801325963476E-2</v>
      </c>
      <c r="O517" s="33">
        <f t="shared" si="193"/>
        <v>4.0338234609536124E-2</v>
      </c>
      <c r="P517" s="33">
        <f t="shared" si="194"/>
        <v>8.8827911516292338E-2</v>
      </c>
      <c r="Q517" s="33">
        <f t="shared" si="195"/>
        <v>2.5387547577379231E-2</v>
      </c>
      <c r="S517" s="174">
        <f t="shared" si="183"/>
        <v>-0.15126424354106471</v>
      </c>
      <c r="T517" s="174">
        <f t="shared" si="184"/>
        <v>8.4026753013701549E-2</v>
      </c>
      <c r="U517" s="174">
        <f t="shared" si="185"/>
        <v>-5.7537413142147234E-3</v>
      </c>
      <c r="V517" s="174">
        <f t="shared" si="186"/>
        <v>1.7136873296947224E-2</v>
      </c>
      <c r="W517" s="174">
        <f t="shared" si="187"/>
        <v>3.4987406891257337E-2</v>
      </c>
      <c r="X517" s="174">
        <f t="shared" si="188"/>
        <v>2.0866951653373343E-2</v>
      </c>
      <c r="Z517" s="33">
        <f t="shared" si="196"/>
        <v>0.54901252819628854</v>
      </c>
      <c r="AA517" s="60" t="str">
        <f t="shared" si="197"/>
        <v>Lab</v>
      </c>
      <c r="AB517" s="33">
        <f t="shared" si="198"/>
        <v>0.29685555142174824</v>
      </c>
      <c r="AC517" s="33">
        <f t="shared" si="199"/>
        <v>0.2521569767745403</v>
      </c>
      <c r="AD517" s="60" t="str">
        <f t="shared" si="200"/>
        <v>Con</v>
      </c>
      <c r="AF517" s="20" t="s">
        <v>2</v>
      </c>
      <c r="AG517" s="151" t="str">
        <f t="shared" si="201"/>
        <v>Lab</v>
      </c>
      <c r="AH517" s="149" t="str">
        <f t="shared" si="202"/>
        <v>Hold</v>
      </c>
      <c r="AI517" s="149" t="str">
        <f t="shared" si="203"/>
        <v/>
      </c>
      <c r="AK517" s="33">
        <v>0.40342122031560501</v>
      </c>
      <c r="AL517" s="33">
        <v>0.46498577518258699</v>
      </c>
      <c r="AM517" s="33">
        <v>5.0030542640178199E-2</v>
      </c>
      <c r="AN517" s="33">
        <v>2.3201361312588899E-2</v>
      </c>
      <c r="AO517" s="33">
        <v>5.3840504625035E-2</v>
      </c>
      <c r="AP517" s="86">
        <f t="shared" si="204"/>
        <v>4.5205959240058879E-3</v>
      </c>
    </row>
    <row r="518" spans="1:42" ht="19.95" customHeight="1">
      <c r="A518" s="132" t="s">
        <v>544</v>
      </c>
      <c r="B518" s="20" t="s">
        <v>518</v>
      </c>
      <c r="C518" s="20" t="s">
        <v>21</v>
      </c>
      <c r="D518" s="170">
        <f>('Eng19'!D518+'Eng19'!AD518+'Eng19'!AS518)+('Eng19'!E518+'Eng19'!AE518+'Eng19'!AT518)</f>
        <v>7621.762872118994</v>
      </c>
      <c r="E518" s="170">
        <f>('Eng19'!F518+'Eng19'!AF518+'Eng19'!AU518)+'Eng19'!G518+'Eng19'!AG518+'Eng19'!AV518</f>
        <v>31758.916620536053</v>
      </c>
      <c r="F518" s="170">
        <f>('Eng19'!H518+'Eng19'!AH518+'Eng19'!AW518)+('Eng19'!I518+'Eng19'!AI518+'Eng19'!AX518)</f>
        <v>5097.8492919953806</v>
      </c>
      <c r="G518" s="170">
        <f>('Eng19'!J518+'Eng19'!AJ518+'Eng19'!AY518)+('Eng19'!AZ518+'Eng19'!AK518+'Eng19'!K518)</f>
        <v>2491.5127890997933</v>
      </c>
      <c r="H518" s="170">
        <f>('Eng19'!L518+'Eng19'!AL518+'Eng19'!BA518)+('Eng19'!BB518+'Eng19'!AM518+'Eng19'!M518)</f>
        <v>2971.9942741123555</v>
      </c>
      <c r="I518" s="170">
        <f>('Eng19'!N518+'Eng19'!AN518+'Eng19'!BC518)+('Eng19'!BD518+'Eng19'!AO518+'Eng19'!O518)</f>
        <v>860.33327542521931</v>
      </c>
      <c r="J518" s="188">
        <f t="shared" si="189"/>
        <v>50802.36912328779</v>
      </c>
      <c r="L518" s="33">
        <f t="shared" si="190"/>
        <v>0.15002770547220759</v>
      </c>
      <c r="M518" s="33">
        <f t="shared" si="191"/>
        <v>0.62514636952192404</v>
      </c>
      <c r="N518" s="33">
        <f t="shared" si="192"/>
        <v>0.10034668421907371</v>
      </c>
      <c r="O518" s="33">
        <f t="shared" si="193"/>
        <v>4.9043240149949714E-2</v>
      </c>
      <c r="P518" s="33">
        <f t="shared" si="194"/>
        <v>5.8501096019752244E-2</v>
      </c>
      <c r="Q518" s="33">
        <f t="shared" si="195"/>
        <v>1.6934904617092805E-2</v>
      </c>
      <c r="S518" s="174">
        <f t="shared" si="183"/>
        <v>-8.6193958686408417E-2</v>
      </c>
      <c r="T518" s="174">
        <f t="shared" si="184"/>
        <v>5.1375651796802035E-2</v>
      </c>
      <c r="U518" s="174">
        <f t="shared" si="185"/>
        <v>-1.1931693619659289E-2</v>
      </c>
      <c r="V518" s="174">
        <f t="shared" si="186"/>
        <v>1.0632214065397216E-2</v>
      </c>
      <c r="W518" s="174">
        <f t="shared" si="187"/>
        <v>2.2664807334166044E-2</v>
      </c>
      <c r="X518" s="174">
        <f t="shared" si="188"/>
        <v>1.3452979109702456E-2</v>
      </c>
      <c r="Z518" s="33">
        <f t="shared" si="196"/>
        <v>0.62514636952192404</v>
      </c>
      <c r="AA518" s="60" t="str">
        <f t="shared" si="197"/>
        <v>Lab</v>
      </c>
      <c r="AB518" s="33">
        <f t="shared" si="198"/>
        <v>0.47511866404971648</v>
      </c>
      <c r="AC518" s="33">
        <f t="shared" si="199"/>
        <v>0.15002770547220759</v>
      </c>
      <c r="AD518" s="60" t="str">
        <f t="shared" si="200"/>
        <v>Con</v>
      </c>
      <c r="AF518" s="20" t="s">
        <v>2</v>
      </c>
      <c r="AG518" s="151" t="str">
        <f t="shared" si="201"/>
        <v>Lab</v>
      </c>
      <c r="AH518" s="149" t="str">
        <f t="shared" si="202"/>
        <v>Hold</v>
      </c>
      <c r="AI518" s="149" t="str">
        <f t="shared" si="203"/>
        <v/>
      </c>
      <c r="AK518" s="33">
        <v>0.23622166415861601</v>
      </c>
      <c r="AL518" s="33">
        <v>0.573770717725122</v>
      </c>
      <c r="AM518" s="33">
        <v>0.112278377838733</v>
      </c>
      <c r="AN518" s="33">
        <v>3.8411026084552498E-2</v>
      </c>
      <c r="AO518" s="33">
        <v>3.58362886855862E-2</v>
      </c>
      <c r="AP518" s="86">
        <f t="shared" si="204"/>
        <v>3.4819255073903488E-3</v>
      </c>
    </row>
    <row r="519" spans="1:42" ht="19.95" customHeight="1">
      <c r="A519" s="132" t="s">
        <v>545</v>
      </c>
      <c r="B519" s="20" t="s">
        <v>518</v>
      </c>
      <c r="C519" s="20" t="s">
        <v>21</v>
      </c>
      <c r="D519" s="170">
        <f>('Eng19'!D519+'Eng19'!AD519+'Eng19'!AS519)+('Eng19'!E519+'Eng19'!AE519+'Eng19'!AT519)</f>
        <v>14429.768191317968</v>
      </c>
      <c r="E519" s="170">
        <f>('Eng19'!F519+'Eng19'!AF519+'Eng19'!AU519)+'Eng19'!G519+'Eng19'!AG519+'Eng19'!AV519</f>
        <v>25221.159811261645</v>
      </c>
      <c r="F519" s="170">
        <f>('Eng19'!H519+'Eng19'!AH519+'Eng19'!AW519)+('Eng19'!I519+'Eng19'!AI519+'Eng19'!AX519)</f>
        <v>7196.2961815629478</v>
      </c>
      <c r="G519" s="170">
        <f>('Eng19'!J519+'Eng19'!AJ519+'Eng19'!AY519)+('Eng19'!AZ519+'Eng19'!AK519+'Eng19'!K519)</f>
        <v>2071.8152246432455</v>
      </c>
      <c r="H519" s="170">
        <f>('Eng19'!L519+'Eng19'!AL519+'Eng19'!BA519)+('Eng19'!BB519+'Eng19'!AM519+'Eng19'!M519)</f>
        <v>3072.154044780933</v>
      </c>
      <c r="I519" s="170">
        <f>('Eng19'!N519+'Eng19'!AN519+'Eng19'!BC519)+('Eng19'!BD519+'Eng19'!AO519+'Eng19'!O519)</f>
        <v>1547.5428522332156</v>
      </c>
      <c r="J519" s="188">
        <f t="shared" si="189"/>
        <v>53538.736305799946</v>
      </c>
      <c r="L519" s="33">
        <f t="shared" si="190"/>
        <v>0.26952014909165434</v>
      </c>
      <c r="M519" s="33">
        <f t="shared" si="191"/>
        <v>0.47108246386699626</v>
      </c>
      <c r="N519" s="33">
        <f t="shared" si="192"/>
        <v>0.13441288827699432</v>
      </c>
      <c r="O519" s="33">
        <f t="shared" si="193"/>
        <v>3.8697499560123201E-2</v>
      </c>
      <c r="P519" s="33">
        <f t="shared" si="194"/>
        <v>5.7381893125634367E-2</v>
      </c>
      <c r="Q519" s="33">
        <f t="shared" si="195"/>
        <v>2.8905106078597666E-2</v>
      </c>
      <c r="S519" s="174">
        <f t="shared" si="183"/>
        <v>-0.16706860984935368</v>
      </c>
      <c r="T519" s="174">
        <f t="shared" si="184"/>
        <v>9.9802325974896244E-2</v>
      </c>
      <c r="U519" s="174">
        <f t="shared" si="185"/>
        <v>-1.4392359436310675E-2</v>
      </c>
      <c r="V519" s="174">
        <f t="shared" si="186"/>
        <v>1.9794932879454601E-2</v>
      </c>
      <c r="W519" s="174">
        <f t="shared" si="187"/>
        <v>4.0828399183055968E-2</v>
      </c>
      <c r="X519" s="174">
        <f t="shared" si="188"/>
        <v>2.1035311248257773E-2</v>
      </c>
      <c r="Z519" s="33">
        <f t="shared" si="196"/>
        <v>0.47108246386699626</v>
      </c>
      <c r="AA519" s="60" t="str">
        <f t="shared" si="197"/>
        <v>Lab</v>
      </c>
      <c r="AB519" s="33">
        <f t="shared" si="198"/>
        <v>0.20156231477534192</v>
      </c>
      <c r="AC519" s="33">
        <f t="shared" si="199"/>
        <v>0.26952014909165434</v>
      </c>
      <c r="AD519" s="60" t="str">
        <f t="shared" si="200"/>
        <v>Con</v>
      </c>
      <c r="AF519" s="20" t="s">
        <v>1</v>
      </c>
      <c r="AG519" s="151" t="str">
        <f t="shared" si="201"/>
        <v>Lab</v>
      </c>
      <c r="AH519" s="149" t="str">
        <f t="shared" si="202"/>
        <v>Gain from</v>
      </c>
      <c r="AI519" s="149" t="str">
        <f t="shared" si="203"/>
        <v>Con</v>
      </c>
      <c r="AK519" s="33">
        <v>0.43658875894100801</v>
      </c>
      <c r="AL519" s="33">
        <v>0.37128013789210002</v>
      </c>
      <c r="AM519" s="33">
        <v>0.148805247713305</v>
      </c>
      <c r="AN519" s="33">
        <v>1.89025666806686E-2</v>
      </c>
      <c r="AO519" s="33">
        <v>1.65534939425784E-2</v>
      </c>
      <c r="AP519" s="86">
        <f t="shared" si="204"/>
        <v>7.8697948303398935E-3</v>
      </c>
    </row>
    <row r="520" spans="1:42" ht="19.95" customHeight="1">
      <c r="A520" s="132" t="s">
        <v>546</v>
      </c>
      <c r="B520" s="20" t="s">
        <v>518</v>
      </c>
      <c r="C520" s="20" t="s">
        <v>21</v>
      </c>
      <c r="D520" s="170">
        <f>('Eng19'!D520+'Eng19'!AD520+'Eng19'!AS520)+('Eng19'!E520+'Eng19'!AE520+'Eng19'!AT520)</f>
        <v>15018.23092692412</v>
      </c>
      <c r="E520" s="170">
        <f>('Eng19'!F520+'Eng19'!AF520+'Eng19'!AU520)+'Eng19'!G520+'Eng19'!AG520+'Eng19'!AV520</f>
        <v>21796.143467833965</v>
      </c>
      <c r="F520" s="170">
        <f>('Eng19'!H520+'Eng19'!AH520+'Eng19'!AW520)+('Eng19'!I520+'Eng19'!AI520+'Eng19'!AX520)</f>
        <v>1750.9240073507176</v>
      </c>
      <c r="G520" s="170">
        <f>('Eng19'!J520+'Eng19'!AJ520+'Eng19'!AY520)+('Eng19'!AZ520+'Eng19'!AK520+'Eng19'!K520)</f>
        <v>2012.7905786713225</v>
      </c>
      <c r="H520" s="170">
        <f>('Eng19'!L520+'Eng19'!AL520+'Eng19'!BA520)+('Eng19'!BB520+'Eng19'!AM520+'Eng19'!M520)</f>
        <v>2891.5568990844999</v>
      </c>
      <c r="I520" s="170">
        <f>('Eng19'!N520+'Eng19'!AN520+'Eng19'!BC520)+('Eng19'!BD520+'Eng19'!AO520+'Eng19'!O520)</f>
        <v>1924.1253228134728</v>
      </c>
      <c r="J520" s="188">
        <f t="shared" si="189"/>
        <v>45393.771202678094</v>
      </c>
      <c r="L520" s="33">
        <f t="shared" si="190"/>
        <v>0.33084342915395604</v>
      </c>
      <c r="M520" s="33">
        <f t="shared" si="191"/>
        <v>0.48015714249685559</v>
      </c>
      <c r="N520" s="33">
        <f t="shared" si="192"/>
        <v>3.8571900085873863E-2</v>
      </c>
      <c r="O520" s="33">
        <f t="shared" si="193"/>
        <v>4.4340677704093771E-2</v>
      </c>
      <c r="P520" s="33">
        <f t="shared" si="194"/>
        <v>6.3699420041001278E-2</v>
      </c>
      <c r="Q520" s="33">
        <f t="shared" si="195"/>
        <v>4.238743051821954E-2</v>
      </c>
      <c r="S520" s="174">
        <f t="shared" si="183"/>
        <v>-0.206429716968897</v>
      </c>
      <c r="T520" s="174">
        <f t="shared" si="184"/>
        <v>0.11602566186286561</v>
      </c>
      <c r="U520" s="174">
        <f t="shared" si="185"/>
        <v>-4.1241821175789367E-3</v>
      </c>
      <c r="V520" s="174">
        <f t="shared" si="186"/>
        <v>2.2973546622453871E-2</v>
      </c>
      <c r="W520" s="174">
        <f t="shared" si="187"/>
        <v>4.7396651372269477E-2</v>
      </c>
      <c r="X520" s="174">
        <f t="shared" si="188"/>
        <v>2.4158039228886999E-2</v>
      </c>
      <c r="Z520" s="33">
        <f t="shared" si="196"/>
        <v>0.48015714249685559</v>
      </c>
      <c r="AA520" s="60" t="str">
        <f t="shared" si="197"/>
        <v>Lab</v>
      </c>
      <c r="AB520" s="33">
        <f t="shared" si="198"/>
        <v>0.14931371334289956</v>
      </c>
      <c r="AC520" s="33">
        <f t="shared" si="199"/>
        <v>0.33084342915395604</v>
      </c>
      <c r="AD520" s="60" t="str">
        <f t="shared" si="200"/>
        <v>Con</v>
      </c>
      <c r="AF520" s="20" t="s">
        <v>1</v>
      </c>
      <c r="AG520" s="151" t="str">
        <f t="shared" si="201"/>
        <v>Lab</v>
      </c>
      <c r="AH520" s="149" t="str">
        <f t="shared" si="202"/>
        <v>Gain from</v>
      </c>
      <c r="AI520" s="149" t="str">
        <f t="shared" si="203"/>
        <v>Con</v>
      </c>
      <c r="AK520" s="33">
        <v>0.53727314612285304</v>
      </c>
      <c r="AL520" s="33">
        <v>0.36413148063398998</v>
      </c>
      <c r="AM520" s="33">
        <v>4.26960822034528E-2</v>
      </c>
      <c r="AN520" s="33">
        <v>2.1367131081639901E-2</v>
      </c>
      <c r="AO520" s="33">
        <v>1.6302768668731801E-2</v>
      </c>
      <c r="AP520" s="86">
        <f t="shared" si="204"/>
        <v>1.8229391289332542E-2</v>
      </c>
    </row>
    <row r="521" spans="1:42" ht="19.95" customHeight="1">
      <c r="A521" s="132" t="s">
        <v>547</v>
      </c>
      <c r="B521" s="20" t="s">
        <v>518</v>
      </c>
      <c r="C521" s="20" t="s">
        <v>21</v>
      </c>
      <c r="D521" s="170">
        <f>('Eng19'!D521+'Eng19'!AD521+'Eng19'!AS521)+('Eng19'!E521+'Eng19'!AE521+'Eng19'!AT521)</f>
        <v>10893.135982296437</v>
      </c>
      <c r="E521" s="170">
        <f>('Eng19'!F521+'Eng19'!AF521+'Eng19'!AU521)+'Eng19'!G521+'Eng19'!AG521+'Eng19'!AV521</f>
        <v>22175.757480993463</v>
      </c>
      <c r="F521" s="170">
        <f>('Eng19'!H521+'Eng19'!AH521+'Eng19'!AW521)+('Eng19'!I521+'Eng19'!AI521+'Eng19'!AX521)</f>
        <v>1320.0124144206052</v>
      </c>
      <c r="G521" s="170">
        <f>('Eng19'!J521+'Eng19'!AJ521+'Eng19'!AY521)+('Eng19'!AZ521+'Eng19'!AK521+'Eng19'!K521)</f>
        <v>1486.2018998165179</v>
      </c>
      <c r="H521" s="170">
        <f>('Eng19'!L521+'Eng19'!AL521+'Eng19'!BA521)+('Eng19'!BB521+'Eng19'!AM521+'Eng19'!M521)</f>
        <v>8326.0224076456943</v>
      </c>
      <c r="I521" s="170">
        <f>('Eng19'!N521+'Eng19'!AN521+'Eng19'!BC521)+('Eng19'!BD521+'Eng19'!AO521+'Eng19'!O521)</f>
        <v>4661.3996519125503</v>
      </c>
      <c r="J521" s="188">
        <f t="shared" si="189"/>
        <v>48862.529837085269</v>
      </c>
      <c r="L521" s="33">
        <f t="shared" si="190"/>
        <v>0.22293434291297903</v>
      </c>
      <c r="M521" s="33">
        <f t="shared" si="191"/>
        <v>0.45383973271401706</v>
      </c>
      <c r="N521" s="33">
        <f t="shared" si="192"/>
        <v>2.7014819306771819E-2</v>
      </c>
      <c r="O521" s="33">
        <f t="shared" si="193"/>
        <v>3.0415983469782054E-2</v>
      </c>
      <c r="P521" s="33">
        <f t="shared" si="194"/>
        <v>0.17039687538500065</v>
      </c>
      <c r="Q521" s="33">
        <f t="shared" si="195"/>
        <v>9.539824621144935E-2</v>
      </c>
      <c r="S521" s="174">
        <f t="shared" si="183"/>
        <v>-0.11694940214244498</v>
      </c>
      <c r="T521" s="174">
        <f t="shared" si="184"/>
        <v>6.9479093737571052E-2</v>
      </c>
      <c r="U521" s="174">
        <f t="shared" si="185"/>
        <v>-5.1030934781587795E-3</v>
      </c>
      <c r="V521" s="174">
        <f t="shared" si="186"/>
        <v>1.4380833794799555E-2</v>
      </c>
      <c r="W521" s="174">
        <f t="shared" si="187"/>
        <v>2.0459336840627645E-2</v>
      </c>
      <c r="X521" s="174">
        <f t="shared" si="188"/>
        <v>1.773323124760548E-2</v>
      </c>
      <c r="Z521" s="33">
        <f t="shared" si="196"/>
        <v>0.45383973271401706</v>
      </c>
      <c r="AA521" s="60" t="str">
        <f t="shared" si="197"/>
        <v>Lab</v>
      </c>
      <c r="AB521" s="33">
        <f t="shared" si="198"/>
        <v>0.23090538980103803</v>
      </c>
      <c r="AC521" s="33">
        <f t="shared" si="199"/>
        <v>0.22293434291297903</v>
      </c>
      <c r="AD521" s="60" t="str">
        <f t="shared" si="200"/>
        <v>Con</v>
      </c>
      <c r="AF521" s="20" t="s">
        <v>2</v>
      </c>
      <c r="AG521" s="151" t="str">
        <f t="shared" si="201"/>
        <v>Lab</v>
      </c>
      <c r="AH521" s="149" t="str">
        <f t="shared" si="202"/>
        <v>Hold</v>
      </c>
      <c r="AI521" s="149" t="str">
        <f t="shared" si="203"/>
        <v/>
      </c>
      <c r="AK521" s="33">
        <v>0.33988374505542401</v>
      </c>
      <c r="AL521" s="33">
        <v>0.38436063897644601</v>
      </c>
      <c r="AM521" s="33">
        <v>3.2117912784930598E-2</v>
      </c>
      <c r="AN521" s="33">
        <v>1.6035149674982499E-2</v>
      </c>
      <c r="AO521" s="33">
        <v>0.149937538544373</v>
      </c>
      <c r="AP521" s="86">
        <f t="shared" si="204"/>
        <v>7.766501496384387E-2</v>
      </c>
    </row>
    <row r="522" spans="1:42" ht="19.95" customHeight="1">
      <c r="A522" s="132" t="s">
        <v>548</v>
      </c>
      <c r="B522" s="20" t="s">
        <v>518</v>
      </c>
      <c r="C522" s="20" t="s">
        <v>21</v>
      </c>
      <c r="D522" s="170">
        <f>('Eng19'!D522+'Eng19'!AD522+'Eng19'!AS522)+('Eng19'!E522+'Eng19'!AE522+'Eng19'!AT522)</f>
        <v>15467.700367244188</v>
      </c>
      <c r="E522" s="170">
        <f>('Eng19'!F522+'Eng19'!AF522+'Eng19'!AU522)+'Eng19'!G522+'Eng19'!AG522+'Eng19'!AV522</f>
        <v>22619.312003803374</v>
      </c>
      <c r="F522" s="170">
        <f>('Eng19'!H522+'Eng19'!AH522+'Eng19'!AW522)+('Eng19'!I522+'Eng19'!AI522+'Eng19'!AX522)</f>
        <v>4617.6649967380445</v>
      </c>
      <c r="G522" s="170">
        <f>('Eng19'!J522+'Eng19'!AJ522+'Eng19'!AY522)+('Eng19'!AZ522+'Eng19'!AK522+'Eng19'!K522)</f>
        <v>1127.2006763651252</v>
      </c>
      <c r="H522" s="170">
        <f>('Eng19'!L522+'Eng19'!AL522+'Eng19'!BA522)+('Eng19'!BB522+'Eng19'!AM522+'Eng19'!M522)</f>
        <v>6557.6839082597107</v>
      </c>
      <c r="I522" s="170">
        <f>('Eng19'!N522+'Eng19'!AN522+'Eng19'!BC522)+('Eng19'!BD522+'Eng19'!AO522+'Eng19'!O522)</f>
        <v>1379.9192959592583</v>
      </c>
      <c r="J522" s="188">
        <f t="shared" si="189"/>
        <v>51769.481248369702</v>
      </c>
      <c r="L522" s="33">
        <f t="shared" si="190"/>
        <v>0.29878028510728583</v>
      </c>
      <c r="M522" s="33">
        <f t="shared" si="191"/>
        <v>0.4369236750757608</v>
      </c>
      <c r="N522" s="33">
        <f t="shared" si="192"/>
        <v>8.9196663466344112E-2</v>
      </c>
      <c r="O522" s="33">
        <f t="shared" si="193"/>
        <v>2.177345897976566E-2</v>
      </c>
      <c r="P522" s="33">
        <f t="shared" si="194"/>
        <v>0.12667084448458177</v>
      </c>
      <c r="Q522" s="33">
        <f t="shared" si="195"/>
        <v>2.6655072886261809E-2</v>
      </c>
      <c r="S522" s="174">
        <f t="shared" si="183"/>
        <v>-0.18005814289276117</v>
      </c>
      <c r="T522" s="174">
        <f t="shared" si="184"/>
        <v>0.10536919009962381</v>
      </c>
      <c r="U522" s="174">
        <f t="shared" si="185"/>
        <v>-1.3380429161752888E-2</v>
      </c>
      <c r="V522" s="174">
        <f t="shared" si="186"/>
        <v>2.1486586041334375E-2</v>
      </c>
      <c r="W522" s="174">
        <f t="shared" si="187"/>
        <v>4.012812159824547E-2</v>
      </c>
      <c r="X522" s="174">
        <f t="shared" si="188"/>
        <v>2.6454674315310366E-2</v>
      </c>
      <c r="Z522" s="33">
        <f t="shared" si="196"/>
        <v>0.4369236750757608</v>
      </c>
      <c r="AA522" s="60" t="str">
        <f t="shared" si="197"/>
        <v>Lab</v>
      </c>
      <c r="AB522" s="33">
        <f t="shared" si="198"/>
        <v>0.13814338996847497</v>
      </c>
      <c r="AC522" s="33">
        <f t="shared" si="199"/>
        <v>0.29878028510728583</v>
      </c>
      <c r="AD522" s="60" t="str">
        <f t="shared" si="200"/>
        <v>Con</v>
      </c>
      <c r="AF522" s="20" t="s">
        <v>1</v>
      </c>
      <c r="AG522" s="151" t="str">
        <f t="shared" si="201"/>
        <v>Lab</v>
      </c>
      <c r="AH522" s="149" t="str">
        <f t="shared" si="202"/>
        <v>Gain from</v>
      </c>
      <c r="AI522" s="149" t="str">
        <f t="shared" si="203"/>
        <v>Con</v>
      </c>
      <c r="AK522" s="33">
        <v>0.478838428000047</v>
      </c>
      <c r="AL522" s="33">
        <v>0.33155448497613699</v>
      </c>
      <c r="AM522" s="33">
        <v>0.102577092628097</v>
      </c>
      <c r="AN522" s="33">
        <v>2.8687293843128502E-4</v>
      </c>
      <c r="AO522" s="33">
        <v>8.6542722886336299E-2</v>
      </c>
      <c r="AP522" s="86">
        <f t="shared" si="204"/>
        <v>2.0039857095144331E-4</v>
      </c>
    </row>
    <row r="523" spans="1:42" ht="19.95" customHeight="1">
      <c r="A523" s="132" t="s">
        <v>549</v>
      </c>
      <c r="B523" s="20" t="s">
        <v>518</v>
      </c>
      <c r="C523" s="20" t="s">
        <v>21</v>
      </c>
      <c r="D523" s="170">
        <f>('Eng19'!D523+'Eng19'!AD523+'Eng19'!AS523)+('Eng19'!E523+'Eng19'!AE523+'Eng19'!AT523)</f>
        <v>10470.363177748175</v>
      </c>
      <c r="E523" s="170">
        <f>('Eng19'!F523+'Eng19'!AF523+'Eng19'!AU523)+'Eng19'!G523+'Eng19'!AG523+'Eng19'!AV523</f>
        <v>20232.257199156396</v>
      </c>
      <c r="F523" s="170">
        <f>('Eng19'!H523+'Eng19'!AH523+'Eng19'!AW523)+('Eng19'!I523+'Eng19'!AI523+'Eng19'!AX523)</f>
        <v>2441.1795189842564</v>
      </c>
      <c r="G523" s="170">
        <f>('Eng19'!J523+'Eng19'!AJ523+'Eng19'!AY523)+('Eng19'!AZ523+'Eng19'!AK523+'Eng19'!K523)</f>
        <v>746.14961051894727</v>
      </c>
      <c r="H523" s="170">
        <f>('Eng19'!L523+'Eng19'!AL523+'Eng19'!BA523)+('Eng19'!BB523+'Eng19'!AM523+'Eng19'!M523)</f>
        <v>8379.4669122578907</v>
      </c>
      <c r="I523" s="170">
        <f>('Eng19'!N523+'Eng19'!AN523+'Eng19'!BC523)+('Eng19'!BD523+'Eng19'!AO523+'Eng19'!O523)</f>
        <v>2621.2639329095477</v>
      </c>
      <c r="J523" s="188">
        <f t="shared" si="189"/>
        <v>44890.680351575218</v>
      </c>
      <c r="L523" s="33">
        <f t="shared" si="190"/>
        <v>0.23324135646299621</v>
      </c>
      <c r="M523" s="33">
        <f t="shared" si="191"/>
        <v>0.45070061404062556</v>
      </c>
      <c r="N523" s="33">
        <f t="shared" si="192"/>
        <v>5.4380541793205305E-2</v>
      </c>
      <c r="O523" s="33">
        <f t="shared" si="193"/>
        <v>1.6621481445040404E-2</v>
      </c>
      <c r="P523" s="33">
        <f t="shared" si="194"/>
        <v>0.18666384306567665</v>
      </c>
      <c r="Q523" s="33">
        <f t="shared" si="195"/>
        <v>5.8392163192455764E-2</v>
      </c>
      <c r="S523" s="174">
        <f t="shared" si="183"/>
        <v>-0.12241704003413478</v>
      </c>
      <c r="T523" s="174">
        <f t="shared" si="184"/>
        <v>7.4238005876465563E-2</v>
      </c>
      <c r="U523" s="174">
        <f t="shared" si="185"/>
        <v>-1.0834361186944398E-2</v>
      </c>
      <c r="V523" s="174">
        <f t="shared" si="186"/>
        <v>1.6621481445040404E-2</v>
      </c>
      <c r="W523" s="174">
        <f t="shared" si="187"/>
        <v>1.9882906294865665E-2</v>
      </c>
      <c r="X523" s="174">
        <f t="shared" si="188"/>
        <v>2.2509007604707469E-2</v>
      </c>
      <c r="Z523" s="33">
        <f t="shared" si="196"/>
        <v>0.45070061404062556</v>
      </c>
      <c r="AA523" s="60" t="str">
        <f t="shared" si="197"/>
        <v>Lab</v>
      </c>
      <c r="AB523" s="33">
        <f t="shared" si="198"/>
        <v>0.21745925757762935</v>
      </c>
      <c r="AC523" s="33">
        <f t="shared" si="199"/>
        <v>0.23324135646299621</v>
      </c>
      <c r="AD523" s="60" t="str">
        <f t="shared" si="200"/>
        <v>Con</v>
      </c>
      <c r="AF523" s="20" t="s">
        <v>2</v>
      </c>
      <c r="AG523" s="151" t="str">
        <f t="shared" si="201"/>
        <v>Lab</v>
      </c>
      <c r="AH523" s="149" t="str">
        <f t="shared" si="202"/>
        <v>Hold</v>
      </c>
      <c r="AI523" s="149" t="str">
        <f t="shared" si="203"/>
        <v/>
      </c>
      <c r="AK523" s="33">
        <v>0.35565839649713099</v>
      </c>
      <c r="AL523" s="33">
        <v>0.37646260816416</v>
      </c>
      <c r="AM523" s="33">
        <v>6.5214902980149703E-2</v>
      </c>
      <c r="AN523" s="33">
        <v>0</v>
      </c>
      <c r="AO523" s="33">
        <v>0.16678093677081099</v>
      </c>
      <c r="AP523" s="86">
        <f t="shared" si="204"/>
        <v>3.5883155587748294E-2</v>
      </c>
    </row>
    <row r="524" spans="1:42" ht="19.95" customHeight="1">
      <c r="A524" s="132" t="s">
        <v>550</v>
      </c>
      <c r="B524" s="20" t="s">
        <v>518</v>
      </c>
      <c r="C524" s="20" t="s">
        <v>21</v>
      </c>
      <c r="D524" s="170">
        <f>('Eng19'!D524+'Eng19'!AD524+'Eng19'!AS524)+('Eng19'!E524+'Eng19'!AE524+'Eng19'!AT524)</f>
        <v>11573.728601051058</v>
      </c>
      <c r="E524" s="170">
        <f>('Eng19'!F524+'Eng19'!AF524+'Eng19'!AU524)+'Eng19'!G524+'Eng19'!AG524+'Eng19'!AV524</f>
        <v>28190.370832663844</v>
      </c>
      <c r="F524" s="170">
        <f>('Eng19'!H524+'Eng19'!AH524+'Eng19'!AW524)+('Eng19'!I524+'Eng19'!AI524+'Eng19'!AX524)</f>
        <v>1487.4657495838094</v>
      </c>
      <c r="G524" s="170">
        <f>('Eng19'!J524+'Eng19'!AJ524+'Eng19'!AY524)+('Eng19'!AZ524+'Eng19'!AK524+'Eng19'!K524)</f>
        <v>1651.6977512164133</v>
      </c>
      <c r="H524" s="170">
        <f>('Eng19'!L524+'Eng19'!AL524+'Eng19'!BA524)+('Eng19'!BB524+'Eng19'!AM524+'Eng19'!M524)</f>
        <v>3280.1415795009098</v>
      </c>
      <c r="I524" s="170">
        <f>('Eng19'!N524+'Eng19'!AN524+'Eng19'!BC524)+('Eng19'!BD524+'Eng19'!AO524+'Eng19'!O524)</f>
        <v>1727.2628302098162</v>
      </c>
      <c r="J524" s="188">
        <f t="shared" si="189"/>
        <v>47910.667344225854</v>
      </c>
      <c r="L524" s="33">
        <f t="shared" si="190"/>
        <v>0.24156892906326657</v>
      </c>
      <c r="M524" s="33">
        <f t="shared" si="191"/>
        <v>0.58839445149288494</v>
      </c>
      <c r="N524" s="33">
        <f t="shared" si="192"/>
        <v>3.1046650611162428E-2</v>
      </c>
      <c r="O524" s="33">
        <f t="shared" si="193"/>
        <v>3.4474530261692844E-2</v>
      </c>
      <c r="P524" s="33">
        <f t="shared" si="194"/>
        <v>6.8463700493544249E-2</v>
      </c>
      <c r="Q524" s="33">
        <f t="shared" si="195"/>
        <v>3.6051738077448929E-2</v>
      </c>
      <c r="S524" s="174">
        <f t="shared" si="183"/>
        <v>-0.14673902805226743</v>
      </c>
      <c r="T524" s="174">
        <f t="shared" si="184"/>
        <v>8.0936707240769956E-2</v>
      </c>
      <c r="U524" s="174">
        <f t="shared" si="185"/>
        <v>-3.6629585881618743E-3</v>
      </c>
      <c r="V524" s="174">
        <f t="shared" si="186"/>
        <v>1.6609459566269143E-2</v>
      </c>
      <c r="W524" s="174">
        <f t="shared" si="187"/>
        <v>3.4130890809342548E-2</v>
      </c>
      <c r="X524" s="174">
        <f t="shared" si="188"/>
        <v>1.8724929024047703E-2</v>
      </c>
      <c r="Z524" s="33">
        <f t="shared" si="196"/>
        <v>0.58839445149288494</v>
      </c>
      <c r="AA524" s="60" t="str">
        <f t="shared" si="197"/>
        <v>Lab</v>
      </c>
      <c r="AB524" s="33">
        <f t="shared" si="198"/>
        <v>0.34682552242961839</v>
      </c>
      <c r="AC524" s="33">
        <f t="shared" si="199"/>
        <v>0.24156892906326657</v>
      </c>
      <c r="AD524" s="60" t="str">
        <f t="shared" si="200"/>
        <v>Con</v>
      </c>
      <c r="AF524" s="20" t="s">
        <v>2</v>
      </c>
      <c r="AG524" s="151" t="str">
        <f t="shared" si="201"/>
        <v>Lab</v>
      </c>
      <c r="AH524" s="149" t="str">
        <f t="shared" si="202"/>
        <v>Hold</v>
      </c>
      <c r="AI524" s="149" t="str">
        <f t="shared" si="203"/>
        <v/>
      </c>
      <c r="AK524" s="33">
        <v>0.38830795711553401</v>
      </c>
      <c r="AL524" s="33">
        <v>0.50745774425211498</v>
      </c>
      <c r="AM524" s="33">
        <v>3.4709609199324302E-2</v>
      </c>
      <c r="AN524" s="33">
        <v>1.7865070695423702E-2</v>
      </c>
      <c r="AO524" s="33">
        <v>3.4332809684201701E-2</v>
      </c>
      <c r="AP524" s="86">
        <f t="shared" si="204"/>
        <v>1.7326809053401226E-2</v>
      </c>
    </row>
    <row r="525" spans="1:42" ht="19.95" customHeight="1">
      <c r="A525" s="132" t="s">
        <v>551</v>
      </c>
      <c r="B525" s="20" t="s">
        <v>518</v>
      </c>
      <c r="C525" s="20" t="s">
        <v>21</v>
      </c>
      <c r="D525" s="170">
        <f>('Eng19'!D525+'Eng19'!AD525+'Eng19'!AS525)+('Eng19'!E525+'Eng19'!AE525+'Eng19'!AT525)</f>
        <v>10157.053400699169</v>
      </c>
      <c r="E525" s="170">
        <f>('Eng19'!F525+'Eng19'!AF525+'Eng19'!AU525)+'Eng19'!G525+'Eng19'!AG525+'Eng19'!AV525</f>
        <v>20544.724774882267</v>
      </c>
      <c r="F525" s="170">
        <f>('Eng19'!H525+'Eng19'!AH525+'Eng19'!AW525)+('Eng19'!I525+'Eng19'!AI525+'Eng19'!AX525)</f>
        <v>1472.0610463924304</v>
      </c>
      <c r="G525" s="170">
        <f>('Eng19'!J525+'Eng19'!AJ525+'Eng19'!AY525)+('Eng19'!AZ525+'Eng19'!AK525+'Eng19'!K525)</f>
        <v>929.44521621241802</v>
      </c>
      <c r="H525" s="170">
        <f>('Eng19'!L525+'Eng19'!AL525+'Eng19'!BA525)+('Eng19'!BB525+'Eng19'!AM525+'Eng19'!M525)</f>
        <v>7972.8656422746335</v>
      </c>
      <c r="I525" s="170">
        <f>('Eng19'!N525+'Eng19'!AN525+'Eng19'!BC525)+('Eng19'!BD525+'Eng19'!AO525+'Eng19'!O525)</f>
        <v>2277.3118592895294</v>
      </c>
      <c r="J525" s="188">
        <f t="shared" si="189"/>
        <v>43353.461939750443</v>
      </c>
      <c r="L525" s="33">
        <f t="shared" si="190"/>
        <v>0.23428471329036465</v>
      </c>
      <c r="M525" s="33">
        <f t="shared" si="191"/>
        <v>0.47388890888192192</v>
      </c>
      <c r="N525" s="33">
        <f t="shared" si="192"/>
        <v>3.3954867282299073E-2</v>
      </c>
      <c r="O525" s="33">
        <f t="shared" si="193"/>
        <v>2.1438777311581135E-2</v>
      </c>
      <c r="P525" s="33">
        <f t="shared" si="194"/>
        <v>0.18390378266341809</v>
      </c>
      <c r="Q525" s="33">
        <f t="shared" si="195"/>
        <v>5.2528950570415241E-2</v>
      </c>
      <c r="S525" s="174">
        <f t="shared" ref="S525:S545" si="205">L525-AK525</f>
        <v>-0.12364422552647636</v>
      </c>
      <c r="T525" s="174">
        <f t="shared" ref="T525:T545" si="206">M525-AL525</f>
        <v>7.1481453994872934E-2</v>
      </c>
      <c r="U525" s="174">
        <f t="shared" ref="U525:U545" si="207">N525-AM525</f>
        <v>-6.7037203101552242E-3</v>
      </c>
      <c r="V525" s="174">
        <f t="shared" ref="V525:V545" si="208">O525-AN525</f>
        <v>1.6021191692909425E-2</v>
      </c>
      <c r="W525" s="174">
        <f t="shared" ref="W525:W545" si="209">P525-AO525</f>
        <v>2.0060335592211098E-2</v>
      </c>
      <c r="X525" s="174">
        <f t="shared" ref="X525:X545" si="210">Q525-AP525</f>
        <v>2.2784964556638261E-2</v>
      </c>
      <c r="Z525" s="33">
        <f t="shared" si="196"/>
        <v>0.47388890888192192</v>
      </c>
      <c r="AA525" s="60" t="str">
        <f t="shared" si="197"/>
        <v>Lab</v>
      </c>
      <c r="AB525" s="33">
        <f t="shared" si="198"/>
        <v>0.23960419559155727</v>
      </c>
      <c r="AC525" s="33">
        <f t="shared" si="199"/>
        <v>0.23428471329036465</v>
      </c>
      <c r="AD525" s="60" t="str">
        <f t="shared" si="200"/>
        <v>Con</v>
      </c>
      <c r="AF525" s="20" t="s">
        <v>2</v>
      </c>
      <c r="AG525" s="151" t="str">
        <f t="shared" si="201"/>
        <v>Lab</v>
      </c>
      <c r="AH525" s="149" t="str">
        <f t="shared" si="202"/>
        <v>Hold</v>
      </c>
      <c r="AI525" s="149" t="str">
        <f t="shared" si="203"/>
        <v/>
      </c>
      <c r="AK525" s="33">
        <v>0.35792893881684101</v>
      </c>
      <c r="AL525" s="33">
        <v>0.40240745488704899</v>
      </c>
      <c r="AM525" s="33">
        <v>4.0658587592454297E-2</v>
      </c>
      <c r="AN525" s="33">
        <v>5.4175856186717102E-3</v>
      </c>
      <c r="AO525" s="33">
        <v>0.16384344707120699</v>
      </c>
      <c r="AP525" s="86">
        <f t="shared" si="204"/>
        <v>2.974398601377698E-2</v>
      </c>
    </row>
    <row r="526" spans="1:42" ht="19.95" customHeight="1">
      <c r="A526" s="132" t="s">
        <v>552</v>
      </c>
      <c r="B526" s="20" t="s">
        <v>518</v>
      </c>
      <c r="C526" s="20" t="s">
        <v>21</v>
      </c>
      <c r="D526" s="170">
        <f>('Eng19'!D526+'Eng19'!AD526+'Eng19'!AS526)+('Eng19'!E526+'Eng19'!AE526+'Eng19'!AT526)</f>
        <v>19871.978511138943</v>
      </c>
      <c r="E526" s="170">
        <f>('Eng19'!F526+'Eng19'!AF526+'Eng19'!AU526)+'Eng19'!G526+'Eng19'!AG526+'Eng19'!AV526</f>
        <v>15686.108640943054</v>
      </c>
      <c r="F526" s="170">
        <f>('Eng19'!H526+'Eng19'!AH526+'Eng19'!AW526)+('Eng19'!I526+'Eng19'!AI526+'Eng19'!AX526)</f>
        <v>5683.9491153524887</v>
      </c>
      <c r="G526" s="170">
        <f>('Eng19'!J526+'Eng19'!AJ526+'Eng19'!AY526)+('Eng19'!AZ526+'Eng19'!AK526+'Eng19'!K526)</f>
        <v>3627.3525290936973</v>
      </c>
      <c r="H526" s="170">
        <f>('Eng19'!L526+'Eng19'!AL526+'Eng19'!BA526)+('Eng19'!BB526+'Eng19'!AM526+'Eng19'!M526)</f>
        <v>2929.2287789354168</v>
      </c>
      <c r="I526" s="170">
        <f>('Eng19'!N526+'Eng19'!AN526+'Eng19'!BC526)+('Eng19'!BD526+'Eng19'!AO526+'Eng19'!O526)</f>
        <v>3228.2354654081046</v>
      </c>
      <c r="J526" s="188">
        <f t="shared" si="189"/>
        <v>51026.853040871698</v>
      </c>
      <c r="L526" s="33">
        <f t="shared" si="190"/>
        <v>0.38944158471269635</v>
      </c>
      <c r="M526" s="33">
        <f t="shared" si="191"/>
        <v>0.30740889759316981</v>
      </c>
      <c r="N526" s="33">
        <f t="shared" si="192"/>
        <v>0.11139133175231747</v>
      </c>
      <c r="O526" s="33">
        <f t="shared" si="193"/>
        <v>7.1087129872348692E-2</v>
      </c>
      <c r="P526" s="33">
        <f t="shared" si="194"/>
        <v>5.7405632610522762E-2</v>
      </c>
      <c r="Q526" s="33">
        <f t="shared" si="195"/>
        <v>6.3265423458945022E-2</v>
      </c>
      <c r="S526" s="174">
        <f t="shared" si="205"/>
        <v>-0.24401851177231365</v>
      </c>
      <c r="T526" s="174">
        <f t="shared" si="206"/>
        <v>0.14119292181383281</v>
      </c>
      <c r="U526" s="174">
        <f t="shared" si="207"/>
        <v>-1.0796164662121535E-2</v>
      </c>
      <c r="V526" s="174">
        <f t="shared" si="208"/>
        <v>2.7971870871943791E-2</v>
      </c>
      <c r="W526" s="174">
        <f t="shared" si="209"/>
        <v>5.7405632610522762E-2</v>
      </c>
      <c r="X526" s="174">
        <f t="shared" si="210"/>
        <v>2.8244251138135987E-2</v>
      </c>
      <c r="Z526" s="33">
        <f t="shared" si="196"/>
        <v>0.38944158471269635</v>
      </c>
      <c r="AA526" s="60" t="str">
        <f t="shared" si="197"/>
        <v>Con</v>
      </c>
      <c r="AB526" s="33">
        <f t="shared" si="198"/>
        <v>8.2032687119526548E-2</v>
      </c>
      <c r="AC526" s="33">
        <f t="shared" si="199"/>
        <v>0.30740889759316981</v>
      </c>
      <c r="AD526" s="60" t="str">
        <f t="shared" si="200"/>
        <v>Lab</v>
      </c>
      <c r="AF526" s="20" t="s">
        <v>1</v>
      </c>
      <c r="AG526" s="151" t="str">
        <f t="shared" si="201"/>
        <v>Con</v>
      </c>
      <c r="AH526" s="149" t="str">
        <f t="shared" si="202"/>
        <v>Hold</v>
      </c>
      <c r="AI526" s="149" t="str">
        <f t="shared" si="203"/>
        <v/>
      </c>
      <c r="AK526" s="33">
        <v>0.63346009648501</v>
      </c>
      <c r="AL526" s="33">
        <v>0.166215975779337</v>
      </c>
      <c r="AM526" s="33">
        <v>0.122187496414439</v>
      </c>
      <c r="AN526" s="33">
        <v>4.3115259000404901E-2</v>
      </c>
      <c r="AO526" s="33">
        <v>0</v>
      </c>
      <c r="AP526" s="86">
        <f t="shared" si="204"/>
        <v>3.5021172320809035E-2</v>
      </c>
    </row>
    <row r="527" spans="1:42" ht="19.95" customHeight="1">
      <c r="A527" s="132" t="s">
        <v>553</v>
      </c>
      <c r="B527" s="20" t="s">
        <v>518</v>
      </c>
      <c r="C527" s="20" t="s">
        <v>21</v>
      </c>
      <c r="D527" s="170">
        <f>('Eng19'!D527+'Eng19'!AD527+'Eng19'!AS527)+('Eng19'!E527+'Eng19'!AE527+'Eng19'!AT527)</f>
        <v>14136.786891960593</v>
      </c>
      <c r="E527" s="170">
        <f>('Eng19'!F527+'Eng19'!AF527+'Eng19'!AU527)+'Eng19'!G527+'Eng19'!AG527+'Eng19'!AV527</f>
        <v>20320.638086563165</v>
      </c>
      <c r="F527" s="170">
        <f>('Eng19'!H527+'Eng19'!AH527+'Eng19'!AW527)+('Eng19'!I527+'Eng19'!AI527+'Eng19'!AX527)</f>
        <v>2253.7189280561443</v>
      </c>
      <c r="G527" s="170">
        <f>('Eng19'!J527+'Eng19'!AJ527+'Eng19'!AY527)+('Eng19'!AZ527+'Eng19'!AK527+'Eng19'!K527)</f>
        <v>2122.194211012471</v>
      </c>
      <c r="H527" s="170">
        <f>('Eng19'!L527+'Eng19'!AL527+'Eng19'!BA527)+('Eng19'!BB527+'Eng19'!AM527+'Eng19'!M527)</f>
        <v>7989.6410884564866</v>
      </c>
      <c r="I527" s="170">
        <f>('Eng19'!N527+'Eng19'!AN527+'Eng19'!BC527)+('Eng19'!BD527+'Eng19'!AO527+'Eng19'!O527)</f>
        <v>2335.527611061405</v>
      </c>
      <c r="J527" s="188">
        <f t="shared" si="189"/>
        <v>49158.506817110276</v>
      </c>
      <c r="L527" s="33">
        <f t="shared" si="190"/>
        <v>0.28757559590968079</v>
      </c>
      <c r="M527" s="33">
        <f t="shared" si="191"/>
        <v>0.41336971772076475</v>
      </c>
      <c r="N527" s="33">
        <f t="shared" si="192"/>
        <v>4.5845959814054142E-2</v>
      </c>
      <c r="O527" s="33">
        <f t="shared" si="193"/>
        <v>4.3170436785395054E-2</v>
      </c>
      <c r="P527" s="33">
        <f t="shared" si="194"/>
        <v>0.16252814834635265</v>
      </c>
      <c r="Q527" s="33">
        <f t="shared" si="195"/>
        <v>4.7510141423752386E-2</v>
      </c>
      <c r="S527" s="174">
        <f t="shared" si="205"/>
        <v>-0.16814778683345022</v>
      </c>
      <c r="T527" s="174">
        <f t="shared" si="206"/>
        <v>9.8834876260084747E-2</v>
      </c>
      <c r="U527" s="174">
        <f t="shared" si="207"/>
        <v>-8.0912749065242609E-3</v>
      </c>
      <c r="V527" s="174">
        <f t="shared" si="208"/>
        <v>1.8606642880207254E-2</v>
      </c>
      <c r="W527" s="174">
        <f t="shared" si="209"/>
        <v>3.2822993555325641E-2</v>
      </c>
      <c r="X527" s="174">
        <f t="shared" si="210"/>
        <v>2.5974549044356712E-2</v>
      </c>
      <c r="Z527" s="33">
        <f t="shared" si="196"/>
        <v>0.41336971772076475</v>
      </c>
      <c r="AA527" s="60" t="str">
        <f t="shared" si="197"/>
        <v>Lab</v>
      </c>
      <c r="AB527" s="33">
        <f t="shared" si="198"/>
        <v>0.12579412181108396</v>
      </c>
      <c r="AC527" s="33">
        <f t="shared" si="199"/>
        <v>0.28757559590968079</v>
      </c>
      <c r="AD527" s="60" t="str">
        <f t="shared" si="200"/>
        <v>Con</v>
      </c>
      <c r="AF527" s="20" t="s">
        <v>1</v>
      </c>
      <c r="AG527" s="151" t="str">
        <f t="shared" si="201"/>
        <v>Lab</v>
      </c>
      <c r="AH527" s="149" t="str">
        <f t="shared" si="202"/>
        <v>Gain from</v>
      </c>
      <c r="AI527" s="149" t="str">
        <f t="shared" si="203"/>
        <v>Con</v>
      </c>
      <c r="AK527" s="33">
        <v>0.45572338274313101</v>
      </c>
      <c r="AL527" s="33">
        <v>0.31453484146068</v>
      </c>
      <c r="AM527" s="33">
        <v>5.3937234720578403E-2</v>
      </c>
      <c r="AN527" s="33">
        <v>2.45637939051878E-2</v>
      </c>
      <c r="AO527" s="33">
        <v>0.12970515479102701</v>
      </c>
      <c r="AP527" s="86">
        <f t="shared" si="204"/>
        <v>2.1535592379395674E-2</v>
      </c>
    </row>
    <row r="528" spans="1:42" ht="19.95" customHeight="1">
      <c r="A528" s="132" t="s">
        <v>554</v>
      </c>
      <c r="B528" s="20" t="s">
        <v>518</v>
      </c>
      <c r="C528" s="20" t="s">
        <v>21</v>
      </c>
      <c r="D528" s="170">
        <f>('Eng19'!D528+'Eng19'!AD528+'Eng19'!AS528)+('Eng19'!E528+'Eng19'!AE528+'Eng19'!AT528)</f>
        <v>10289.261511560993</v>
      </c>
      <c r="E528" s="170">
        <f>('Eng19'!F528+'Eng19'!AF528+'Eng19'!AU528)+'Eng19'!G528+'Eng19'!AG528+'Eng19'!AV528</f>
        <v>22522.337135523441</v>
      </c>
      <c r="F528" s="170">
        <f>('Eng19'!H528+'Eng19'!AH528+'Eng19'!AW528)+('Eng19'!I528+'Eng19'!AI528+'Eng19'!AX528)</f>
        <v>2158.4820869856344</v>
      </c>
      <c r="G528" s="170">
        <f>('Eng19'!J528+'Eng19'!AJ528+'Eng19'!AY528)+('Eng19'!AZ528+'Eng19'!AK528+'Eng19'!K528)</f>
        <v>778.13223897709111</v>
      </c>
      <c r="H528" s="170">
        <f>('Eng19'!L528+'Eng19'!AL528+'Eng19'!BA528)+('Eng19'!BB528+'Eng19'!AM528+'Eng19'!M528)</f>
        <v>8565.3659868387786</v>
      </c>
      <c r="I528" s="170">
        <f>('Eng19'!N528+'Eng19'!AN528+'Eng19'!BC528)+('Eng19'!BD528+'Eng19'!AO528+'Eng19'!O528)</f>
        <v>2429.1474804536915</v>
      </c>
      <c r="J528" s="188">
        <f t="shared" si="189"/>
        <v>46742.726440339633</v>
      </c>
      <c r="L528" s="33">
        <f t="shared" si="190"/>
        <v>0.2201254033543327</v>
      </c>
      <c r="M528" s="33">
        <f t="shared" si="191"/>
        <v>0.48183618823069652</v>
      </c>
      <c r="N528" s="33">
        <f t="shared" si="192"/>
        <v>4.6177924382323446E-2</v>
      </c>
      <c r="O528" s="33">
        <f t="shared" si="193"/>
        <v>1.6647129900954002E-2</v>
      </c>
      <c r="P528" s="33">
        <f t="shared" si="194"/>
        <v>0.18324489474894529</v>
      </c>
      <c r="Q528" s="33">
        <f t="shared" si="195"/>
        <v>5.1968459382748008E-2</v>
      </c>
      <c r="S528" s="174">
        <f t="shared" si="205"/>
        <v>-0.11246458451088728</v>
      </c>
      <c r="T528" s="174">
        <f t="shared" si="206"/>
        <v>6.6003425839375518E-2</v>
      </c>
      <c r="U528" s="174">
        <f t="shared" si="207"/>
        <v>-9.1531654005010538E-3</v>
      </c>
      <c r="V528" s="174">
        <f t="shared" si="208"/>
        <v>1.5538328445058562E-2</v>
      </c>
      <c r="W528" s="174">
        <f t="shared" si="209"/>
        <v>1.8122028420660297E-2</v>
      </c>
      <c r="X528" s="174">
        <f t="shared" si="210"/>
        <v>2.1953967206293931E-2</v>
      </c>
      <c r="Z528" s="33">
        <f t="shared" si="196"/>
        <v>0.48183618823069652</v>
      </c>
      <c r="AA528" s="60" t="str">
        <f t="shared" si="197"/>
        <v>Lab</v>
      </c>
      <c r="AB528" s="33">
        <f t="shared" si="198"/>
        <v>0.26171078487636379</v>
      </c>
      <c r="AC528" s="33">
        <f t="shared" si="199"/>
        <v>0.2201254033543327</v>
      </c>
      <c r="AD528" s="60" t="str">
        <f t="shared" si="200"/>
        <v>Con</v>
      </c>
      <c r="AF528" s="20" t="s">
        <v>2</v>
      </c>
      <c r="AG528" s="151" t="str">
        <f t="shared" si="201"/>
        <v>Lab</v>
      </c>
      <c r="AH528" s="149" t="str">
        <f t="shared" si="202"/>
        <v>Hold</v>
      </c>
      <c r="AI528" s="149" t="str">
        <f t="shared" si="203"/>
        <v/>
      </c>
      <c r="AK528" s="33">
        <v>0.33258998786521998</v>
      </c>
      <c r="AL528" s="33">
        <v>0.415832762391321</v>
      </c>
      <c r="AM528" s="33">
        <v>5.53310897828245E-2</v>
      </c>
      <c r="AN528" s="33">
        <v>1.1088014558954401E-3</v>
      </c>
      <c r="AO528" s="33">
        <v>0.16512286632828499</v>
      </c>
      <c r="AP528" s="86">
        <f t="shared" si="204"/>
        <v>3.0014492176454077E-2</v>
      </c>
    </row>
    <row r="529" spans="1:42" ht="19.95" customHeight="1">
      <c r="A529" s="132" t="s">
        <v>555</v>
      </c>
      <c r="B529" s="20" t="s">
        <v>518</v>
      </c>
      <c r="C529" s="20" t="s">
        <v>21</v>
      </c>
      <c r="D529" s="170">
        <f>('Eng19'!D529+'Eng19'!AD529+'Eng19'!AS529)+('Eng19'!E529+'Eng19'!AE529+'Eng19'!AT529)</f>
        <v>16963.754633646007</v>
      </c>
      <c r="E529" s="170">
        <f>('Eng19'!F529+'Eng19'!AF529+'Eng19'!AU529)+'Eng19'!G529+'Eng19'!AG529+'Eng19'!AV529</f>
        <v>23361.406420003103</v>
      </c>
      <c r="F529" s="170">
        <f>('Eng19'!H529+'Eng19'!AH529+'Eng19'!AW529)+('Eng19'!I529+'Eng19'!AI529+'Eng19'!AX529)</f>
        <v>2769.5703389790624</v>
      </c>
      <c r="G529" s="170">
        <f>('Eng19'!J529+'Eng19'!AJ529+'Eng19'!AY529)+('Eng19'!AZ529+'Eng19'!AK529+'Eng19'!K529)</f>
        <v>1196.2747316423606</v>
      </c>
      <c r="H529" s="170">
        <f>('Eng19'!L529+'Eng19'!AL529+'Eng19'!BA529)+('Eng19'!BB529+'Eng19'!AM529+'Eng19'!M529)</f>
        <v>2455.070240396145</v>
      </c>
      <c r="I529" s="170">
        <f>('Eng19'!N529+'Eng19'!AN529+'Eng19'!BC529)+('Eng19'!BD529+'Eng19'!AO529+'Eng19'!O529)</f>
        <v>2977.9236353333254</v>
      </c>
      <c r="J529" s="188">
        <f t="shared" si="189"/>
        <v>49724.000000000007</v>
      </c>
      <c r="L529" s="33">
        <f t="shared" si="190"/>
        <v>0.34115828641392498</v>
      </c>
      <c r="M529" s="33">
        <f t="shared" si="191"/>
        <v>0.46982154331918385</v>
      </c>
      <c r="N529" s="33">
        <f t="shared" si="192"/>
        <v>5.5698864511685743E-2</v>
      </c>
      <c r="O529" s="33">
        <f t="shared" si="193"/>
        <v>2.4058296429136039E-2</v>
      </c>
      <c r="P529" s="33">
        <f t="shared" si="194"/>
        <v>4.9373949006438433E-2</v>
      </c>
      <c r="Q529" s="33">
        <f t="shared" si="195"/>
        <v>5.9889060319630864E-2</v>
      </c>
      <c r="S529" s="174">
        <f t="shared" si="205"/>
        <v>-0.21376488951721506</v>
      </c>
      <c r="T529" s="174">
        <f t="shared" si="206"/>
        <v>0.12143846874754888</v>
      </c>
      <c r="U529" s="174">
        <f t="shared" si="207"/>
        <v>-5.3983923461696573E-3</v>
      </c>
      <c r="V529" s="174">
        <f t="shared" si="208"/>
        <v>2.4058296429136039E-2</v>
      </c>
      <c r="W529" s="174">
        <f t="shared" si="209"/>
        <v>4.9373949006438433E-2</v>
      </c>
      <c r="X529" s="174">
        <f t="shared" si="210"/>
        <v>2.4292567680261272E-2</v>
      </c>
      <c r="Z529" s="33">
        <f t="shared" si="196"/>
        <v>0.46982154331918385</v>
      </c>
      <c r="AA529" s="60" t="str">
        <f t="shared" si="197"/>
        <v>Lab</v>
      </c>
      <c r="AB529" s="33">
        <f t="shared" si="198"/>
        <v>0.12866325690525887</v>
      </c>
      <c r="AC529" s="33">
        <f t="shared" si="199"/>
        <v>0.34115828641392498</v>
      </c>
      <c r="AD529" s="60" t="str">
        <f t="shared" si="200"/>
        <v>Con</v>
      </c>
      <c r="AF529" s="20" t="s">
        <v>1</v>
      </c>
      <c r="AG529" s="151" t="str">
        <f t="shared" si="201"/>
        <v>Lab</v>
      </c>
      <c r="AH529" s="149" t="str">
        <f t="shared" si="202"/>
        <v>Gain from</v>
      </c>
      <c r="AI529" s="149" t="str">
        <f t="shared" si="203"/>
        <v>Con</v>
      </c>
      <c r="AK529" s="33">
        <v>0.55492317593114004</v>
      </c>
      <c r="AL529" s="33">
        <v>0.34838307457163498</v>
      </c>
      <c r="AM529" s="33">
        <v>6.10972568578554E-2</v>
      </c>
      <c r="AN529" s="33">
        <v>0</v>
      </c>
      <c r="AO529" s="33">
        <v>0</v>
      </c>
      <c r="AP529" s="86">
        <f t="shared" si="204"/>
        <v>3.5596492639369592E-2</v>
      </c>
    </row>
    <row r="530" spans="1:42" ht="19.95" customHeight="1">
      <c r="A530" s="132" t="s">
        <v>556</v>
      </c>
      <c r="B530" s="20" t="s">
        <v>518</v>
      </c>
      <c r="C530" s="20" t="s">
        <v>21</v>
      </c>
      <c r="D530" s="170">
        <f>('Eng19'!D530+'Eng19'!AD530+'Eng19'!AS530)+('Eng19'!E530+'Eng19'!AE530+'Eng19'!AT530)</f>
        <v>16451.411265724393</v>
      </c>
      <c r="E530" s="170">
        <f>('Eng19'!F530+'Eng19'!AF530+'Eng19'!AU530)+'Eng19'!G530+'Eng19'!AG530+'Eng19'!AV530</f>
        <v>21592.724357653919</v>
      </c>
      <c r="F530" s="170">
        <f>('Eng19'!H530+'Eng19'!AH530+'Eng19'!AW530)+('Eng19'!I530+'Eng19'!AI530+'Eng19'!AX530)</f>
        <v>1138.8996909647913</v>
      </c>
      <c r="G530" s="170">
        <f>('Eng19'!J530+'Eng19'!AJ530+'Eng19'!AY530)+('Eng19'!AZ530+'Eng19'!AK530+'Eng19'!K530)</f>
        <v>2012.4263062779783</v>
      </c>
      <c r="H530" s="170">
        <f>('Eng19'!L530+'Eng19'!AL530+'Eng19'!BA530)+('Eng19'!BB530+'Eng19'!AM530+'Eng19'!M530)</f>
        <v>4391.1427570856749</v>
      </c>
      <c r="I530" s="170">
        <f>('Eng19'!N530+'Eng19'!AN530+'Eng19'!BC530)+('Eng19'!BD530+'Eng19'!AO530+'Eng19'!O530)</f>
        <v>1272.556435286345</v>
      </c>
      <c r="J530" s="188">
        <f t="shared" si="189"/>
        <v>46859.160812993105</v>
      </c>
      <c r="L530" s="33">
        <f t="shared" si="190"/>
        <v>0.3510820719000744</v>
      </c>
      <c r="M530" s="33">
        <f t="shared" si="191"/>
        <v>0.46080049200681994</v>
      </c>
      <c r="N530" s="33">
        <f t="shared" si="192"/>
        <v>2.430473937657452E-2</v>
      </c>
      <c r="O530" s="33">
        <f t="shared" si="193"/>
        <v>4.2946272860267976E-2</v>
      </c>
      <c r="P530" s="33">
        <f t="shared" si="194"/>
        <v>9.3709376798487162E-2</v>
      </c>
      <c r="Q530" s="33">
        <f t="shared" si="195"/>
        <v>2.7157047057775961E-2</v>
      </c>
      <c r="S530" s="174">
        <f t="shared" si="205"/>
        <v>-0.21841456096019257</v>
      </c>
      <c r="T530" s="174">
        <f t="shared" si="206"/>
        <v>0.12133785867287594</v>
      </c>
      <c r="U530" s="174">
        <f t="shared" si="207"/>
        <v>-3.0222634722294785E-3</v>
      </c>
      <c r="V530" s="174">
        <f t="shared" si="208"/>
        <v>2.3943301511837274E-2</v>
      </c>
      <c r="W530" s="174">
        <f t="shared" si="209"/>
        <v>4.8998617189932363E-2</v>
      </c>
      <c r="X530" s="174">
        <f t="shared" si="210"/>
        <v>2.7157047057775961E-2</v>
      </c>
      <c r="Z530" s="33">
        <f t="shared" si="196"/>
        <v>0.46080049200681994</v>
      </c>
      <c r="AA530" s="60" t="str">
        <f t="shared" si="197"/>
        <v>Lab</v>
      </c>
      <c r="AB530" s="33">
        <f t="shared" si="198"/>
        <v>0.10971842010674554</v>
      </c>
      <c r="AC530" s="33">
        <f t="shared" si="199"/>
        <v>0.3510820719000744</v>
      </c>
      <c r="AD530" s="60" t="str">
        <f t="shared" si="200"/>
        <v>Con</v>
      </c>
      <c r="AF530" s="20" t="s">
        <v>1</v>
      </c>
      <c r="AG530" s="151" t="str">
        <f t="shared" si="201"/>
        <v>Lab</v>
      </c>
      <c r="AH530" s="149" t="str">
        <f t="shared" si="202"/>
        <v>Gain from</v>
      </c>
      <c r="AI530" s="149" t="str">
        <f t="shared" si="203"/>
        <v>Con</v>
      </c>
      <c r="AK530" s="33">
        <v>0.56949663286026697</v>
      </c>
      <c r="AL530" s="33">
        <v>0.339462633333944</v>
      </c>
      <c r="AM530" s="33">
        <v>2.7327002848803999E-2</v>
      </c>
      <c r="AN530" s="33">
        <v>1.9002971348430701E-2</v>
      </c>
      <c r="AO530" s="33">
        <v>4.47107596085548E-2</v>
      </c>
      <c r="AP530" s="86">
        <f t="shared" si="204"/>
        <v>0</v>
      </c>
    </row>
    <row r="531" spans="1:42" ht="19.95" customHeight="1">
      <c r="A531" s="132" t="s">
        <v>557</v>
      </c>
      <c r="B531" s="20" t="s">
        <v>518</v>
      </c>
      <c r="C531" s="20" t="s">
        <v>21</v>
      </c>
      <c r="D531" s="170">
        <f>('Eng19'!D531+'Eng19'!AD531+'Eng19'!AS531)+('Eng19'!E531+'Eng19'!AE531+'Eng19'!AT531)</f>
        <v>18350.111705199357</v>
      </c>
      <c r="E531" s="170">
        <f>('Eng19'!F531+'Eng19'!AF531+'Eng19'!AU531)+'Eng19'!G531+'Eng19'!AG531+'Eng19'!AV531</f>
        <v>22419.236607750445</v>
      </c>
      <c r="F531" s="170">
        <f>('Eng19'!H531+'Eng19'!AH531+'Eng19'!AW531)+('Eng19'!I531+'Eng19'!AI531+'Eng19'!AX531)</f>
        <v>2797.8826819771307</v>
      </c>
      <c r="G531" s="170">
        <f>('Eng19'!J531+'Eng19'!AJ531+'Eng19'!AY531)+('Eng19'!AZ531+'Eng19'!AK531+'Eng19'!K531)</f>
        <v>2825.5122031913552</v>
      </c>
      <c r="H531" s="170">
        <f>('Eng19'!L531+'Eng19'!AL531+'Eng19'!BA531)+('Eng19'!BB531+'Eng19'!AM531+'Eng19'!M531)</f>
        <v>2651.3860881249575</v>
      </c>
      <c r="I531" s="170">
        <f>('Eng19'!N531+'Eng19'!AN531+'Eng19'!BC531)+('Eng19'!BD531+'Eng19'!AO531+'Eng19'!O531)</f>
        <v>3037.7248577640403</v>
      </c>
      <c r="J531" s="188">
        <f t="shared" si="189"/>
        <v>52081.854144007288</v>
      </c>
      <c r="L531" s="33">
        <f t="shared" si="190"/>
        <v>0.35233215112620531</v>
      </c>
      <c r="M531" s="33">
        <f t="shared" si="191"/>
        <v>0.43046156816462106</v>
      </c>
      <c r="N531" s="33">
        <f t="shared" si="192"/>
        <v>5.3720873190131316E-2</v>
      </c>
      <c r="O531" s="33">
        <f t="shared" si="193"/>
        <v>5.4251375063928443E-2</v>
      </c>
      <c r="P531" s="33">
        <f t="shared" si="194"/>
        <v>5.0908058703014417E-2</v>
      </c>
      <c r="Q531" s="33">
        <f t="shared" si="195"/>
        <v>5.8325973752099435E-2</v>
      </c>
      <c r="S531" s="174">
        <f t="shared" si="205"/>
        <v>-0.22076627289502571</v>
      </c>
      <c r="T531" s="174">
        <f t="shared" si="206"/>
        <v>0.12521171225332206</v>
      </c>
      <c r="U531" s="174">
        <f t="shared" si="207"/>
        <v>-5.2066833534515841E-3</v>
      </c>
      <c r="V531" s="174">
        <f t="shared" si="208"/>
        <v>2.4805817471664444E-2</v>
      </c>
      <c r="W531" s="174">
        <f t="shared" si="209"/>
        <v>5.0908058703014417E-2</v>
      </c>
      <c r="X531" s="174">
        <f t="shared" si="210"/>
        <v>2.5047367820476306E-2</v>
      </c>
      <c r="Z531" s="33">
        <f t="shared" si="196"/>
        <v>0.43046156816462106</v>
      </c>
      <c r="AA531" s="60" t="str">
        <f t="shared" si="197"/>
        <v>Lab</v>
      </c>
      <c r="AB531" s="33">
        <f t="shared" si="198"/>
        <v>7.8129417038415749E-2</v>
      </c>
      <c r="AC531" s="33">
        <f t="shared" si="199"/>
        <v>0.35233215112620531</v>
      </c>
      <c r="AD531" s="60" t="str">
        <f t="shared" si="200"/>
        <v>Con</v>
      </c>
      <c r="AF531" s="20" t="s">
        <v>1</v>
      </c>
      <c r="AG531" s="151" t="str">
        <f t="shared" si="201"/>
        <v>Lab</v>
      </c>
      <c r="AH531" s="149" t="str">
        <f t="shared" si="202"/>
        <v>Gain from</v>
      </c>
      <c r="AI531" s="149" t="str">
        <f t="shared" si="203"/>
        <v>Con</v>
      </c>
      <c r="AK531" s="33">
        <v>0.57309842402123101</v>
      </c>
      <c r="AL531" s="33">
        <v>0.305249855911299</v>
      </c>
      <c r="AM531" s="33">
        <v>5.89275565435829E-2</v>
      </c>
      <c r="AN531" s="33">
        <v>2.9445557592263999E-2</v>
      </c>
      <c r="AO531" s="33">
        <v>0</v>
      </c>
      <c r="AP531" s="86">
        <f t="shared" si="204"/>
        <v>3.3278605931623129E-2</v>
      </c>
    </row>
    <row r="532" spans="1:42" ht="19.95" customHeight="1">
      <c r="A532" s="132" t="s">
        <v>558</v>
      </c>
      <c r="B532" s="20" t="s">
        <v>518</v>
      </c>
      <c r="C532" s="20" t="s">
        <v>21</v>
      </c>
      <c r="D532" s="170">
        <f>('Eng19'!D532+'Eng19'!AD532+'Eng19'!AS532)+('Eng19'!E532+'Eng19'!AE532+'Eng19'!AT532)</f>
        <v>7151.8791410709573</v>
      </c>
      <c r="E532" s="170">
        <f>('Eng19'!F532+'Eng19'!AF532+'Eng19'!AU532)+'Eng19'!G532+'Eng19'!AG532+'Eng19'!AV532</f>
        <v>25907.76569022191</v>
      </c>
      <c r="F532" s="170">
        <f>('Eng19'!H532+'Eng19'!AH532+'Eng19'!AW532)+('Eng19'!I532+'Eng19'!AI532+'Eng19'!AX532)</f>
        <v>1403.2118860267767</v>
      </c>
      <c r="G532" s="170">
        <f>('Eng19'!J532+'Eng19'!AJ532+'Eng19'!AY532)+('Eng19'!AZ532+'Eng19'!AK532+'Eng19'!K532)</f>
        <v>1724.6328422766708</v>
      </c>
      <c r="H532" s="170">
        <f>('Eng19'!L532+'Eng19'!AL532+'Eng19'!BA532)+('Eng19'!BB532+'Eng19'!AM532+'Eng19'!M532)</f>
        <v>4935.9003985033887</v>
      </c>
      <c r="I532" s="170">
        <f>('Eng19'!N532+'Eng19'!AN532+'Eng19'!BC532)+('Eng19'!BD532+'Eng19'!AO532+'Eng19'!O532)</f>
        <v>1323.9000610191442</v>
      </c>
      <c r="J532" s="188">
        <f t="shared" si="189"/>
        <v>42447.290019118853</v>
      </c>
      <c r="L532" s="33">
        <f t="shared" si="190"/>
        <v>0.16848847447857451</v>
      </c>
      <c r="M532" s="33">
        <f t="shared" si="191"/>
        <v>0.61035146598411083</v>
      </c>
      <c r="N532" s="33">
        <f t="shared" si="192"/>
        <v>3.3057749632420599E-2</v>
      </c>
      <c r="O532" s="33">
        <f t="shared" si="193"/>
        <v>4.0629987014480125E-2</v>
      </c>
      <c r="P532" s="33">
        <f t="shared" si="194"/>
        <v>0.1162830511978548</v>
      </c>
      <c r="Q532" s="33">
        <f t="shared" si="195"/>
        <v>3.1189271692558963E-2</v>
      </c>
      <c r="S532" s="174">
        <f t="shared" si="205"/>
        <v>-8.6109977206796473E-2</v>
      </c>
      <c r="T532" s="174">
        <f t="shared" si="206"/>
        <v>4.4752782025732851E-2</v>
      </c>
      <c r="U532" s="174">
        <f t="shared" si="207"/>
        <v>-5.1658582410113035E-3</v>
      </c>
      <c r="V532" s="174">
        <f t="shared" si="208"/>
        <v>1.0388588794839126E-2</v>
      </c>
      <c r="W532" s="174">
        <f t="shared" si="209"/>
        <v>1.9540148522629502E-2</v>
      </c>
      <c r="X532" s="174">
        <f t="shared" si="210"/>
        <v>1.65943161046062E-2</v>
      </c>
      <c r="Z532" s="33">
        <f t="shared" si="196"/>
        <v>0.61035146598411083</v>
      </c>
      <c r="AA532" s="60" t="str">
        <f t="shared" si="197"/>
        <v>Lab</v>
      </c>
      <c r="AB532" s="33">
        <f t="shared" si="198"/>
        <v>0.44186299150553632</v>
      </c>
      <c r="AC532" s="33">
        <f t="shared" si="199"/>
        <v>0.16848847447857451</v>
      </c>
      <c r="AD532" s="60" t="str">
        <f t="shared" si="200"/>
        <v>Con</v>
      </c>
      <c r="AF532" s="20" t="s">
        <v>2</v>
      </c>
      <c r="AG532" s="151" t="str">
        <f t="shared" si="201"/>
        <v>Lab</v>
      </c>
      <c r="AH532" s="149" t="str">
        <f t="shared" si="202"/>
        <v>Hold</v>
      </c>
      <c r="AI532" s="149" t="str">
        <f t="shared" si="203"/>
        <v/>
      </c>
      <c r="AK532" s="33">
        <v>0.25459845168537099</v>
      </c>
      <c r="AL532" s="33">
        <v>0.56559868395837798</v>
      </c>
      <c r="AM532" s="33">
        <v>3.8223607873431903E-2</v>
      </c>
      <c r="AN532" s="33">
        <v>3.0241398219640999E-2</v>
      </c>
      <c r="AO532" s="33">
        <v>9.6742902675225298E-2</v>
      </c>
      <c r="AP532" s="86">
        <f t="shared" si="204"/>
        <v>1.4594955587952763E-2</v>
      </c>
    </row>
    <row r="533" spans="1:42" ht="19.95" customHeight="1">
      <c r="A533" s="132" t="s">
        <v>559</v>
      </c>
      <c r="B533" s="20" t="s">
        <v>518</v>
      </c>
      <c r="C533" s="20" t="s">
        <v>21</v>
      </c>
      <c r="D533" s="170">
        <f>('Eng19'!D533+'Eng19'!AD533+'Eng19'!AS533)+('Eng19'!E533+'Eng19'!AE533+'Eng19'!AT533)</f>
        <v>3060.1055541003789</v>
      </c>
      <c r="E533" s="170">
        <f>('Eng19'!F533+'Eng19'!AF533+'Eng19'!AU533)+'Eng19'!G533+'Eng19'!AG533+'Eng19'!AV533</f>
        <v>28022.904587687528</v>
      </c>
      <c r="F533" s="170">
        <f>('Eng19'!H533+'Eng19'!AH533+'Eng19'!AW533)+('Eng19'!I533+'Eng19'!AI533+'Eng19'!AX533)</f>
        <v>2568.9444506177456</v>
      </c>
      <c r="G533" s="170">
        <f>('Eng19'!J533+'Eng19'!AJ533+'Eng19'!AY533)+('Eng19'!AZ533+'Eng19'!AK533+'Eng19'!K533)</f>
        <v>4322.7882689415674</v>
      </c>
      <c r="H533" s="170">
        <f>('Eng19'!L533+'Eng19'!AL533+'Eng19'!BA533)+('Eng19'!BB533+'Eng19'!AM533+'Eng19'!M533)</f>
        <v>1456.7005938224338</v>
      </c>
      <c r="I533" s="170">
        <f>('Eng19'!N533+'Eng19'!AN533+'Eng19'!BC533)+('Eng19'!BD533+'Eng19'!AO533+'Eng19'!O533)</f>
        <v>559.29039530912451</v>
      </c>
      <c r="J533" s="188">
        <f t="shared" si="189"/>
        <v>39990.733850478769</v>
      </c>
      <c r="L533" s="33">
        <f t="shared" si="190"/>
        <v>7.6520365081115996E-2</v>
      </c>
      <c r="M533" s="33">
        <f t="shared" si="191"/>
        <v>0.70073494256100122</v>
      </c>
      <c r="N533" s="33">
        <f t="shared" si="192"/>
        <v>6.4238492352322513E-2</v>
      </c>
      <c r="O533" s="33">
        <f t="shared" si="193"/>
        <v>0.10809474727580712</v>
      </c>
      <c r="P533" s="33">
        <f t="shared" si="194"/>
        <v>3.642595305374708E-2</v>
      </c>
      <c r="Q533" s="33">
        <f t="shared" si="195"/>
        <v>1.3985499676006288E-2</v>
      </c>
      <c r="S533" s="174">
        <f t="shared" si="205"/>
        <v>-4.0952577170389998E-2</v>
      </c>
      <c r="T533" s="174">
        <f t="shared" si="206"/>
        <v>2.4421256602209174E-2</v>
      </c>
      <c r="U533" s="174">
        <f t="shared" si="207"/>
        <v>-7.1936729138846883E-3</v>
      </c>
      <c r="V533" s="174">
        <f t="shared" si="208"/>
        <v>4.5440280685011131E-3</v>
      </c>
      <c r="W533" s="174">
        <f t="shared" si="209"/>
        <v>1.1871607888533781E-2</v>
      </c>
      <c r="X533" s="174">
        <f t="shared" si="210"/>
        <v>7.3093575250307678E-3</v>
      </c>
      <c r="Z533" s="33">
        <f t="shared" si="196"/>
        <v>0.70073494256100122</v>
      </c>
      <c r="AA533" s="60" t="str">
        <f t="shared" si="197"/>
        <v>Lab</v>
      </c>
      <c r="AB533" s="33">
        <f t="shared" si="198"/>
        <v>0.59264019528519407</v>
      </c>
      <c r="AC533" s="33">
        <f t="shared" si="199"/>
        <v>0.10809474727580712</v>
      </c>
      <c r="AD533" s="60" t="str">
        <f t="shared" si="200"/>
        <v>Grn</v>
      </c>
      <c r="AF533" s="20" t="s">
        <v>2</v>
      </c>
      <c r="AG533" s="151" t="str">
        <f t="shared" si="201"/>
        <v>Lab</v>
      </c>
      <c r="AH533" s="149" t="str">
        <f t="shared" si="202"/>
        <v>Hold</v>
      </c>
      <c r="AI533" s="149" t="str">
        <f t="shared" si="203"/>
        <v/>
      </c>
      <c r="AK533" s="33">
        <v>0.11747294225150599</v>
      </c>
      <c r="AL533" s="33">
        <v>0.67631368595879204</v>
      </c>
      <c r="AM533" s="33">
        <v>7.1432165266207201E-2</v>
      </c>
      <c r="AN533" s="33">
        <v>0.10355071920730601</v>
      </c>
      <c r="AO533" s="33">
        <v>2.45543451652133E-2</v>
      </c>
      <c r="AP533" s="86">
        <f t="shared" si="204"/>
        <v>6.6761421509755198E-3</v>
      </c>
    </row>
    <row r="534" spans="1:42" ht="19.95" customHeight="1">
      <c r="A534" s="132" t="s">
        <v>560</v>
      </c>
      <c r="B534" s="20" t="s">
        <v>518</v>
      </c>
      <c r="C534" s="20" t="s">
        <v>21</v>
      </c>
      <c r="D534" s="170">
        <f>('Eng19'!D534+'Eng19'!AD534+'Eng19'!AS534)+('Eng19'!E534+'Eng19'!AE534+'Eng19'!AT534)</f>
        <v>9646.890608574231</v>
      </c>
      <c r="E534" s="170">
        <f>('Eng19'!F534+'Eng19'!AF534+'Eng19'!AU534)+'Eng19'!G534+'Eng19'!AG534+'Eng19'!AV534</f>
        <v>24635.927173455144</v>
      </c>
      <c r="F534" s="170">
        <f>('Eng19'!H534+'Eng19'!AH534+'Eng19'!AW534)+('Eng19'!I534+'Eng19'!AI534+'Eng19'!AX534)</f>
        <v>17988.574580497901</v>
      </c>
      <c r="G534" s="170">
        <f>('Eng19'!J534+'Eng19'!AJ534+'Eng19'!AY534)+('Eng19'!AZ534+'Eng19'!AK534+'Eng19'!K534)</f>
        <v>2558.1686077295235</v>
      </c>
      <c r="H534" s="170">
        <f>('Eng19'!L534+'Eng19'!AL534+'Eng19'!BA534)+('Eng19'!BB534+'Eng19'!AM534+'Eng19'!M534)</f>
        <v>3168.2638009564189</v>
      </c>
      <c r="I534" s="170">
        <f>('Eng19'!N534+'Eng19'!AN534+'Eng19'!BC534)+('Eng19'!BD534+'Eng19'!AO534+'Eng19'!O534)</f>
        <v>1177.9318383062011</v>
      </c>
      <c r="J534" s="188">
        <f t="shared" si="189"/>
        <v>59175.75660951942</v>
      </c>
      <c r="L534" s="33">
        <f t="shared" si="190"/>
        <v>0.16302099307712722</v>
      </c>
      <c r="M534" s="33">
        <f t="shared" si="191"/>
        <v>0.41631790761914889</v>
      </c>
      <c r="N534" s="33">
        <f t="shared" si="192"/>
        <v>0.30398554426939317</v>
      </c>
      <c r="O534" s="33">
        <f t="shared" si="193"/>
        <v>4.3230010975778534E-2</v>
      </c>
      <c r="P534" s="33">
        <f t="shared" si="194"/>
        <v>5.3539895093571988E-2</v>
      </c>
      <c r="Q534" s="33">
        <f t="shared" si="195"/>
        <v>1.9905648964980212E-2</v>
      </c>
      <c r="S534" s="174">
        <f t="shared" si="205"/>
        <v>-9.6578910768043785E-2</v>
      </c>
      <c r="T534" s="174">
        <f t="shared" si="206"/>
        <v>6.4933623166849863E-2</v>
      </c>
      <c r="U534" s="174">
        <f t="shared" si="207"/>
        <v>-2.2262876679008836E-2</v>
      </c>
      <c r="V534" s="174">
        <f t="shared" si="208"/>
        <v>1.2669251791877535E-2</v>
      </c>
      <c r="W534" s="174">
        <f t="shared" si="209"/>
        <v>2.6531986570804588E-2</v>
      </c>
      <c r="X534" s="174">
        <f t="shared" si="210"/>
        <v>1.4706925917520604E-2</v>
      </c>
      <c r="Z534" s="33">
        <f t="shared" si="196"/>
        <v>0.41631790761914889</v>
      </c>
      <c r="AA534" s="60" t="str">
        <f t="shared" si="197"/>
        <v>Lab</v>
      </c>
      <c r="AB534" s="33">
        <f t="shared" si="198"/>
        <v>0.11233236334975572</v>
      </c>
      <c r="AC534" s="33">
        <f t="shared" si="199"/>
        <v>0.30398554426939317</v>
      </c>
      <c r="AD534" s="60" t="str">
        <f t="shared" si="200"/>
        <v>LD</v>
      </c>
      <c r="AF534" s="20" t="s">
        <v>2</v>
      </c>
      <c r="AG534" s="151" t="str">
        <f t="shared" si="201"/>
        <v>Lab</v>
      </c>
      <c r="AH534" s="149" t="str">
        <f t="shared" si="202"/>
        <v>Hold</v>
      </c>
      <c r="AI534" s="149" t="str">
        <f t="shared" si="203"/>
        <v/>
      </c>
      <c r="AK534" s="33">
        <v>0.25959990384517101</v>
      </c>
      <c r="AL534" s="33">
        <v>0.35138428445229902</v>
      </c>
      <c r="AM534" s="33">
        <v>0.32624842094840201</v>
      </c>
      <c r="AN534" s="33">
        <v>3.0560759183900998E-2</v>
      </c>
      <c r="AO534" s="33">
        <v>2.7007908522767399E-2</v>
      </c>
      <c r="AP534" s="86">
        <f t="shared" si="204"/>
        <v>5.198723047459608E-3</v>
      </c>
    </row>
    <row r="535" spans="1:42" ht="19.95" customHeight="1">
      <c r="A535" s="132" t="s">
        <v>561</v>
      </c>
      <c r="B535" s="20" t="s">
        <v>518</v>
      </c>
      <c r="C535" s="20" t="s">
        <v>21</v>
      </c>
      <c r="D535" s="170">
        <f>('Eng19'!D535+'Eng19'!AD535+'Eng19'!AS535)+('Eng19'!E535+'Eng19'!AE535+'Eng19'!AT535)</f>
        <v>8745.1058317813695</v>
      </c>
      <c r="E535" s="170">
        <f>('Eng19'!F535+'Eng19'!AF535+'Eng19'!AU535)+'Eng19'!G535+'Eng19'!AG535+'Eng19'!AV535</f>
        <v>28671.914689903908</v>
      </c>
      <c r="F535" s="170">
        <f>('Eng19'!H535+'Eng19'!AH535+'Eng19'!AW535)+('Eng19'!I535+'Eng19'!AI535+'Eng19'!AX535)</f>
        <v>2842.6866004840253</v>
      </c>
      <c r="G535" s="170">
        <f>('Eng19'!J535+'Eng19'!AJ535+'Eng19'!AY535)+('Eng19'!AZ535+'Eng19'!AK535+'Eng19'!K535)</f>
        <v>2594.3432286573402</v>
      </c>
      <c r="H535" s="170">
        <f>('Eng19'!L535+'Eng19'!AL535+'Eng19'!BA535)+('Eng19'!BB535+'Eng19'!AM535+'Eng19'!M535)</f>
        <v>5059.625086388749</v>
      </c>
      <c r="I535" s="170">
        <f>('Eng19'!N535+'Eng19'!AN535+'Eng19'!BC535)+('Eng19'!BD535+'Eng19'!AO535+'Eng19'!O535)</f>
        <v>1047.4157462044659</v>
      </c>
      <c r="J535" s="188">
        <f t="shared" si="189"/>
        <v>48961.091183419856</v>
      </c>
      <c r="L535" s="33">
        <f t="shared" si="190"/>
        <v>0.17861337687553019</v>
      </c>
      <c r="M535" s="33">
        <f t="shared" si="191"/>
        <v>0.58560612104195386</v>
      </c>
      <c r="N535" s="33">
        <f t="shared" si="192"/>
        <v>5.8060115323709749E-2</v>
      </c>
      <c r="O535" s="33">
        <f t="shared" si="193"/>
        <v>5.2987855579817764E-2</v>
      </c>
      <c r="P535" s="33">
        <f t="shared" si="194"/>
        <v>0.10333971249607558</v>
      </c>
      <c r="Q535" s="33">
        <f t="shared" si="195"/>
        <v>2.139281868291289E-2</v>
      </c>
      <c r="S535" s="174">
        <f t="shared" si="205"/>
        <v>-9.6499506079635811E-2</v>
      </c>
      <c r="T535" s="174">
        <f t="shared" si="206"/>
        <v>5.3576520664448846E-2</v>
      </c>
      <c r="U535" s="174">
        <f t="shared" si="207"/>
        <v>-8.4876680173499447E-3</v>
      </c>
      <c r="V535" s="174">
        <f t="shared" si="208"/>
        <v>1.1102842562533466E-2</v>
      </c>
      <c r="W535" s="174">
        <f t="shared" si="209"/>
        <v>2.302872246923518E-2</v>
      </c>
      <c r="X535" s="174">
        <f t="shared" si="210"/>
        <v>1.7279088400768323E-2</v>
      </c>
      <c r="Z535" s="33">
        <f t="shared" si="196"/>
        <v>0.58560612104195386</v>
      </c>
      <c r="AA535" s="60" t="str">
        <f t="shared" si="197"/>
        <v>Lab</v>
      </c>
      <c r="AB535" s="33">
        <f t="shared" si="198"/>
        <v>0.40699274416642367</v>
      </c>
      <c r="AC535" s="33">
        <f t="shared" si="199"/>
        <v>0.17861337687553019</v>
      </c>
      <c r="AD535" s="60" t="str">
        <f t="shared" si="200"/>
        <v>Con</v>
      </c>
      <c r="AF535" s="20" t="s">
        <v>2</v>
      </c>
      <c r="AG535" s="151" t="str">
        <f t="shared" si="201"/>
        <v>Lab</v>
      </c>
      <c r="AH535" s="149" t="str">
        <f t="shared" si="202"/>
        <v>Hold</v>
      </c>
      <c r="AI535" s="149" t="str">
        <f t="shared" si="203"/>
        <v/>
      </c>
      <c r="AK535" s="33">
        <v>0.275112882955166</v>
      </c>
      <c r="AL535" s="33">
        <v>0.53202960037750502</v>
      </c>
      <c r="AM535" s="33">
        <v>6.6547783341059694E-2</v>
      </c>
      <c r="AN535" s="33">
        <v>4.1885013017284298E-2</v>
      </c>
      <c r="AO535" s="33">
        <v>8.0310990026840404E-2</v>
      </c>
      <c r="AP535" s="86">
        <f t="shared" si="204"/>
        <v>4.1137302821445676E-3</v>
      </c>
    </row>
    <row r="536" spans="1:42" ht="19.95" customHeight="1">
      <c r="A536" s="132" t="s">
        <v>562</v>
      </c>
      <c r="B536" s="20" t="s">
        <v>518</v>
      </c>
      <c r="C536" s="20" t="s">
        <v>21</v>
      </c>
      <c r="D536" s="170">
        <f>('Eng19'!D536+'Eng19'!AD536+'Eng19'!AS536)+('Eng19'!E536+'Eng19'!AE536+'Eng19'!AT536)</f>
        <v>11339.71899216352</v>
      </c>
      <c r="E536" s="170">
        <f>('Eng19'!F536+'Eng19'!AF536+'Eng19'!AU536)+'Eng19'!G536+'Eng19'!AG536+'Eng19'!AV536</f>
        <v>26882.020668128091</v>
      </c>
      <c r="F536" s="170">
        <f>('Eng19'!H536+'Eng19'!AH536+'Eng19'!AW536)+('Eng19'!I536+'Eng19'!AI536+'Eng19'!AX536)</f>
        <v>2094.5184020886331</v>
      </c>
      <c r="G536" s="170">
        <f>('Eng19'!J536+'Eng19'!AJ536+'Eng19'!AY536)+('Eng19'!AZ536+'Eng19'!AK536+'Eng19'!K536)</f>
        <v>943.14308468162665</v>
      </c>
      <c r="H536" s="170">
        <f>('Eng19'!L536+'Eng19'!AL536+'Eng19'!BA536)+('Eng19'!BB536+'Eng19'!AM536+'Eng19'!M536)</f>
        <v>6880.0673537844814</v>
      </c>
      <c r="I536" s="170">
        <f>('Eng19'!N536+'Eng19'!AN536+'Eng19'!BC536)+('Eng19'!BD536+'Eng19'!AO536+'Eng19'!O536)</f>
        <v>2078.5508545386742</v>
      </c>
      <c r="J536" s="188">
        <f t="shared" si="189"/>
        <v>50218.019355385033</v>
      </c>
      <c r="L536" s="33">
        <f t="shared" si="190"/>
        <v>0.22580976186882462</v>
      </c>
      <c r="M536" s="33">
        <f t="shared" si="191"/>
        <v>0.53530627080069115</v>
      </c>
      <c r="N536" s="33">
        <f t="shared" si="192"/>
        <v>4.1708502823778359E-2</v>
      </c>
      <c r="O536" s="33">
        <f t="shared" si="193"/>
        <v>1.8780969396804587E-2</v>
      </c>
      <c r="P536" s="33">
        <f t="shared" si="194"/>
        <v>0.13700395678880375</v>
      </c>
      <c r="Q536" s="33">
        <f t="shared" si="195"/>
        <v>4.1390538321097382E-2</v>
      </c>
      <c r="S536" s="174">
        <f t="shared" si="205"/>
        <v>-0.12499577873586337</v>
      </c>
      <c r="T536" s="174">
        <f t="shared" si="206"/>
        <v>6.8789868938946175E-2</v>
      </c>
      <c r="U536" s="174">
        <f t="shared" si="207"/>
        <v>-6.8739822619686419E-3</v>
      </c>
      <c r="V536" s="174">
        <f t="shared" si="208"/>
        <v>1.5801863725585168E-2</v>
      </c>
      <c r="W536" s="174">
        <f t="shared" si="209"/>
        <v>2.633580604292475E-2</v>
      </c>
      <c r="X536" s="174">
        <f t="shared" si="210"/>
        <v>2.0942222290375768E-2</v>
      </c>
      <c r="Z536" s="33">
        <f t="shared" si="196"/>
        <v>0.53530627080069115</v>
      </c>
      <c r="AA536" s="60" t="str">
        <f t="shared" si="197"/>
        <v>Lab</v>
      </c>
      <c r="AB536" s="33">
        <f t="shared" si="198"/>
        <v>0.30949650893186653</v>
      </c>
      <c r="AC536" s="33">
        <f t="shared" si="199"/>
        <v>0.22580976186882462</v>
      </c>
      <c r="AD536" s="60" t="str">
        <f t="shared" si="200"/>
        <v>Con</v>
      </c>
      <c r="AF536" s="20" t="s">
        <v>2</v>
      </c>
      <c r="AG536" s="151" t="str">
        <f t="shared" si="201"/>
        <v>Lab</v>
      </c>
      <c r="AH536" s="149" t="str">
        <f t="shared" si="202"/>
        <v>Hold</v>
      </c>
      <c r="AI536" s="149" t="str">
        <f t="shared" si="203"/>
        <v/>
      </c>
      <c r="AK536" s="33">
        <v>0.35080554060468799</v>
      </c>
      <c r="AL536" s="33">
        <v>0.46651640186174498</v>
      </c>
      <c r="AM536" s="33">
        <v>4.8582485085747001E-2</v>
      </c>
      <c r="AN536" s="33">
        <v>2.97910567121942E-3</v>
      </c>
      <c r="AO536" s="33">
        <v>0.110668150745879</v>
      </c>
      <c r="AP536" s="86">
        <f t="shared" si="204"/>
        <v>2.0448316030721614E-2</v>
      </c>
    </row>
    <row r="537" spans="1:42" ht="19.95" customHeight="1">
      <c r="A537" s="132" t="s">
        <v>563</v>
      </c>
      <c r="B537" s="20" t="s">
        <v>518</v>
      </c>
      <c r="C537" s="20" t="s">
        <v>21</v>
      </c>
      <c r="D537" s="170">
        <f>('Eng19'!D537+'Eng19'!AD537+'Eng19'!AS537)+('Eng19'!E537+'Eng19'!AE537+'Eng19'!AT537)</f>
        <v>16847.163241330869</v>
      </c>
      <c r="E537" s="170">
        <f>('Eng19'!F537+'Eng19'!AF537+'Eng19'!AU537)+'Eng19'!G537+'Eng19'!AG537+'Eng19'!AV537</f>
        <v>27032.101560402625</v>
      </c>
      <c r="F537" s="170">
        <f>('Eng19'!H537+'Eng19'!AH537+'Eng19'!AW537)+('Eng19'!I537+'Eng19'!AI537+'Eng19'!AX537)</f>
        <v>2954.5772741748283</v>
      </c>
      <c r="G537" s="170">
        <f>('Eng19'!J537+'Eng19'!AJ537+'Eng19'!AY537)+('Eng19'!AZ537+'Eng19'!AK537+'Eng19'!K537)</f>
        <v>2494.9163169611265</v>
      </c>
      <c r="H537" s="170">
        <f>('Eng19'!L537+'Eng19'!AL537+'Eng19'!BA537)+('Eng19'!BB537+'Eng19'!AM537+'Eng19'!M537)</f>
        <v>2479.5156779241493</v>
      </c>
      <c r="I537" s="170">
        <f>('Eng19'!N537+'Eng19'!AN537+'Eng19'!BC537)+('Eng19'!BD537+'Eng19'!AO537+'Eng19'!O537)</f>
        <v>2081.7055842702853</v>
      </c>
      <c r="J537" s="188">
        <f t="shared" si="189"/>
        <v>53889.979655063886</v>
      </c>
      <c r="L537" s="33">
        <f t="shared" si="190"/>
        <v>0.31262144371115547</v>
      </c>
      <c r="M537" s="33">
        <f t="shared" si="191"/>
        <v>0.50161647366408857</v>
      </c>
      <c r="N537" s="33">
        <f t="shared" si="192"/>
        <v>5.4826097413402809E-2</v>
      </c>
      <c r="O537" s="33">
        <f t="shared" si="193"/>
        <v>4.6296479102988237E-2</v>
      </c>
      <c r="P537" s="33">
        <f t="shared" si="194"/>
        <v>4.6010699833158246E-2</v>
      </c>
      <c r="Q537" s="33">
        <f t="shared" si="195"/>
        <v>3.8628806275206554E-2</v>
      </c>
      <c r="S537" s="174">
        <f t="shared" si="205"/>
        <v>-0.19583616593021053</v>
      </c>
      <c r="T537" s="174">
        <f t="shared" si="206"/>
        <v>0.11143527913147355</v>
      </c>
      <c r="U537" s="174">
        <f t="shared" si="207"/>
        <v>-5.3368184966702883E-3</v>
      </c>
      <c r="V537" s="174">
        <f t="shared" si="208"/>
        <v>2.2076911985095239E-2</v>
      </c>
      <c r="W537" s="174">
        <f t="shared" si="209"/>
        <v>4.5326380335681669E-2</v>
      </c>
      <c r="X537" s="174">
        <f t="shared" si="210"/>
        <v>2.2334412974630194E-2</v>
      </c>
      <c r="Z537" s="33">
        <f t="shared" si="196"/>
        <v>0.50161647366408857</v>
      </c>
      <c r="AA537" s="60" t="str">
        <f t="shared" si="197"/>
        <v>Lab</v>
      </c>
      <c r="AB537" s="33">
        <f t="shared" si="198"/>
        <v>0.1889950299529331</v>
      </c>
      <c r="AC537" s="33">
        <f t="shared" si="199"/>
        <v>0.31262144371115547</v>
      </c>
      <c r="AD537" s="60" t="str">
        <f t="shared" si="200"/>
        <v>Con</v>
      </c>
      <c r="AF537" s="20" t="s">
        <v>1</v>
      </c>
      <c r="AG537" s="151" t="str">
        <f t="shared" si="201"/>
        <v>Lab</v>
      </c>
      <c r="AH537" s="149" t="str">
        <f t="shared" si="202"/>
        <v>Gain from</v>
      </c>
      <c r="AI537" s="149" t="str">
        <f t="shared" si="203"/>
        <v>Con</v>
      </c>
      <c r="AK537" s="33">
        <v>0.50845760964136599</v>
      </c>
      <c r="AL537" s="33">
        <v>0.39018119453261502</v>
      </c>
      <c r="AM537" s="33">
        <v>6.0162915910073098E-2</v>
      </c>
      <c r="AN537" s="33">
        <v>2.4219567117892998E-2</v>
      </c>
      <c r="AO537" s="33">
        <v>6.8431949747657704E-4</v>
      </c>
      <c r="AP537" s="86">
        <f t="shared" si="204"/>
        <v>1.629439330057636E-2</v>
      </c>
    </row>
    <row r="538" spans="1:42" ht="19.95" customHeight="1">
      <c r="A538" s="132" t="s">
        <v>564</v>
      </c>
      <c r="B538" s="20" t="s">
        <v>518</v>
      </c>
      <c r="C538" s="20" t="s">
        <v>21</v>
      </c>
      <c r="D538" s="170">
        <f>('Eng19'!D538+'Eng19'!AD538+'Eng19'!AS538)+('Eng19'!E538+'Eng19'!AE538+'Eng19'!AT538)</f>
        <v>20642.02105029294</v>
      </c>
      <c r="E538" s="170">
        <f>('Eng19'!F538+'Eng19'!AF538+'Eng19'!AU538)+'Eng19'!G538+'Eng19'!AG538+'Eng19'!AV538</f>
        <v>18514.063446865322</v>
      </c>
      <c r="F538" s="170">
        <f>('Eng19'!H538+'Eng19'!AH538+'Eng19'!AW538)+('Eng19'!I538+'Eng19'!AI538+'Eng19'!AX538)</f>
        <v>7751.692852398679</v>
      </c>
      <c r="G538" s="170">
        <f>('Eng19'!J538+'Eng19'!AJ538+'Eng19'!AY538)+('Eng19'!AZ538+'Eng19'!AK538+'Eng19'!K538)</f>
        <v>4156.9624516502863</v>
      </c>
      <c r="H538" s="170">
        <f>('Eng19'!L538+'Eng19'!AL538+'Eng19'!BA538)+('Eng19'!BB538+'Eng19'!AM538+'Eng19'!M538)</f>
        <v>3083.0763630826018</v>
      </c>
      <c r="I538" s="170">
        <f>('Eng19'!N538+'Eng19'!AN538+'Eng19'!BC538)+('Eng19'!BD538+'Eng19'!AO538+'Eng19'!O538)</f>
        <v>2610.758488908441</v>
      </c>
      <c r="J538" s="188">
        <f t="shared" si="189"/>
        <v>56758.574653198273</v>
      </c>
      <c r="L538" s="33">
        <f t="shared" si="190"/>
        <v>0.36368110327678549</v>
      </c>
      <c r="M538" s="33">
        <f t="shared" si="191"/>
        <v>0.32618971776491007</v>
      </c>
      <c r="N538" s="33">
        <f t="shared" si="192"/>
        <v>0.13657307111326272</v>
      </c>
      <c r="O538" s="33">
        <f t="shared" si="193"/>
        <v>7.323937355808928E-2</v>
      </c>
      <c r="P538" s="33">
        <f t="shared" si="194"/>
        <v>5.4319129434108764E-2</v>
      </c>
      <c r="Q538" s="33">
        <f t="shared" si="195"/>
        <v>4.599760485284364E-2</v>
      </c>
      <c r="S538" s="174">
        <f t="shared" si="205"/>
        <v>-0.22787736355064447</v>
      </c>
      <c r="T538" s="174">
        <f t="shared" si="206"/>
        <v>0.13360146463710806</v>
      </c>
      <c r="U538" s="174">
        <f t="shared" si="207"/>
        <v>-1.323680524287929E-2</v>
      </c>
      <c r="V538" s="174">
        <f t="shared" si="208"/>
        <v>2.6467919702513276E-2</v>
      </c>
      <c r="W538" s="174">
        <f t="shared" si="209"/>
        <v>5.4319129434108764E-2</v>
      </c>
      <c r="X538" s="174">
        <f t="shared" si="210"/>
        <v>2.6725655019793723E-2</v>
      </c>
      <c r="Z538" s="33">
        <f t="shared" si="196"/>
        <v>0.36368110327678549</v>
      </c>
      <c r="AA538" s="60" t="str">
        <f t="shared" si="197"/>
        <v>Con</v>
      </c>
      <c r="AB538" s="33">
        <f t="shared" si="198"/>
        <v>3.7491385511875419E-2</v>
      </c>
      <c r="AC538" s="33">
        <f t="shared" si="199"/>
        <v>0.32618971776491007</v>
      </c>
      <c r="AD538" s="60" t="str">
        <f t="shared" si="200"/>
        <v>Lab</v>
      </c>
      <c r="AF538" s="20" t="s">
        <v>1</v>
      </c>
      <c r="AG538" s="151" t="str">
        <f t="shared" si="201"/>
        <v>Con</v>
      </c>
      <c r="AH538" s="149" t="str">
        <f t="shared" si="202"/>
        <v>Hold</v>
      </c>
      <c r="AI538" s="149" t="str">
        <f t="shared" si="203"/>
        <v/>
      </c>
      <c r="AK538" s="33">
        <v>0.59155846682742996</v>
      </c>
      <c r="AL538" s="33">
        <v>0.19258825312780201</v>
      </c>
      <c r="AM538" s="33">
        <v>0.14980987635614201</v>
      </c>
      <c r="AN538" s="33">
        <v>4.6771453855576003E-2</v>
      </c>
      <c r="AO538" s="33">
        <v>0</v>
      </c>
      <c r="AP538" s="86">
        <f t="shared" si="204"/>
        <v>1.9271949833049917E-2</v>
      </c>
    </row>
    <row r="539" spans="1:42" ht="19.95" customHeight="1">
      <c r="A539" s="132" t="s">
        <v>565</v>
      </c>
      <c r="B539" s="20" t="s">
        <v>518</v>
      </c>
      <c r="C539" s="20" t="s">
        <v>21</v>
      </c>
      <c r="D539" s="170">
        <f>('Eng19'!D539+'Eng19'!AD539+'Eng19'!AS539)+('Eng19'!E539+'Eng19'!AE539+'Eng19'!AT539)</f>
        <v>13801.014449740338</v>
      </c>
      <c r="E539" s="170">
        <f>('Eng19'!F539+'Eng19'!AF539+'Eng19'!AU539)+'Eng19'!G539+'Eng19'!AG539+'Eng19'!AV539</f>
        <v>22530.135364988015</v>
      </c>
      <c r="F539" s="170">
        <f>('Eng19'!H539+'Eng19'!AH539+'Eng19'!AW539)+('Eng19'!I539+'Eng19'!AI539+'Eng19'!AX539)</f>
        <v>2539.1909205067323</v>
      </c>
      <c r="G539" s="170">
        <f>('Eng19'!J539+'Eng19'!AJ539+'Eng19'!AY539)+('Eng19'!AZ539+'Eng19'!AK539+'Eng19'!K539)</f>
        <v>1880.3139577898105</v>
      </c>
      <c r="H539" s="170">
        <f>('Eng19'!L539+'Eng19'!AL539+'Eng19'!BA539)+('Eng19'!BB539+'Eng19'!AM539+'Eng19'!M539)</f>
        <v>3809.0266330490081</v>
      </c>
      <c r="I539" s="170">
        <f>('Eng19'!N539+'Eng19'!AN539+'Eng19'!BC539)+('Eng19'!BD539+'Eng19'!AO539+'Eng19'!O539)</f>
        <v>5751.2335445483041</v>
      </c>
      <c r="J539" s="188">
        <f t="shared" si="189"/>
        <v>50310.914870622211</v>
      </c>
      <c r="L539" s="33">
        <f t="shared" si="190"/>
        <v>0.27431451972659499</v>
      </c>
      <c r="M539" s="33">
        <f t="shared" si="191"/>
        <v>0.44781804153086308</v>
      </c>
      <c r="N539" s="33">
        <f t="shared" si="192"/>
        <v>5.046998105751857E-2</v>
      </c>
      <c r="O539" s="33">
        <f t="shared" si="193"/>
        <v>3.7373877271466044E-2</v>
      </c>
      <c r="P539" s="33">
        <f t="shared" si="194"/>
        <v>7.570974693750189E-2</v>
      </c>
      <c r="Q539" s="33">
        <f t="shared" si="195"/>
        <v>0.11431383347605535</v>
      </c>
      <c r="S539" s="174">
        <f t="shared" si="205"/>
        <v>-0.16803961788288602</v>
      </c>
      <c r="T539" s="174">
        <f t="shared" si="206"/>
        <v>9.6175382732661074E-2</v>
      </c>
      <c r="U539" s="174">
        <f t="shared" si="207"/>
        <v>-6.0253995841721281E-3</v>
      </c>
      <c r="V539" s="174">
        <f t="shared" si="208"/>
        <v>1.9036987777165042E-2</v>
      </c>
      <c r="W539" s="174">
        <f t="shared" si="209"/>
        <v>3.9089204729016891E-2</v>
      </c>
      <c r="X539" s="174">
        <f t="shared" si="210"/>
        <v>1.9763442228215036E-2</v>
      </c>
      <c r="Z539" s="33">
        <f t="shared" si="196"/>
        <v>0.44781804153086308</v>
      </c>
      <c r="AA539" s="60" t="str">
        <f t="shared" si="197"/>
        <v>Lab</v>
      </c>
      <c r="AB539" s="33">
        <f t="shared" si="198"/>
        <v>0.17350352180426809</v>
      </c>
      <c r="AC539" s="33">
        <f t="shared" si="199"/>
        <v>0.27431451972659499</v>
      </c>
      <c r="AD539" s="60" t="str">
        <f t="shared" si="200"/>
        <v>Con</v>
      </c>
      <c r="AF539" s="20" t="s">
        <v>1</v>
      </c>
      <c r="AG539" s="151" t="str">
        <f t="shared" si="201"/>
        <v>Lab</v>
      </c>
      <c r="AH539" s="149" t="str">
        <f t="shared" si="202"/>
        <v>Gain from</v>
      </c>
      <c r="AI539" s="149" t="str">
        <f t="shared" si="203"/>
        <v>Con</v>
      </c>
      <c r="AK539" s="33">
        <v>0.442354137609481</v>
      </c>
      <c r="AL539" s="33">
        <v>0.351642658798202</v>
      </c>
      <c r="AM539" s="33">
        <v>5.6495380641690698E-2</v>
      </c>
      <c r="AN539" s="33">
        <v>1.8336889494301001E-2</v>
      </c>
      <c r="AO539" s="33">
        <v>3.6620542208484999E-2</v>
      </c>
      <c r="AP539" s="86">
        <f t="shared" si="204"/>
        <v>9.4550391247840315E-2</v>
      </c>
    </row>
    <row r="540" spans="1:42" ht="19.95" customHeight="1">
      <c r="A540" s="132" t="s">
        <v>566</v>
      </c>
      <c r="B540" s="20" t="s">
        <v>518</v>
      </c>
      <c r="C540" s="20" t="s">
        <v>21</v>
      </c>
      <c r="D540" s="170">
        <f>('Eng19'!D540+'Eng19'!AD540+'Eng19'!AS540)+('Eng19'!E540+'Eng19'!AE540+'Eng19'!AT540)</f>
        <v>20897.489960535277</v>
      </c>
      <c r="E540" s="170">
        <f>('Eng19'!F540+'Eng19'!AF540+'Eng19'!AU540)+'Eng19'!G540+'Eng19'!AG540+'Eng19'!AV540</f>
        <v>17117.749347895096</v>
      </c>
      <c r="F540" s="170">
        <f>('Eng19'!H540+'Eng19'!AH540+'Eng19'!AW540)+('Eng19'!I540+'Eng19'!AI540+'Eng19'!AX540)</f>
        <v>5161.5371029417674</v>
      </c>
      <c r="G540" s="170">
        <f>('Eng19'!J540+'Eng19'!AJ540+'Eng19'!AY540)+('Eng19'!AZ540+'Eng19'!AK540+'Eng19'!K540)</f>
        <v>3552.4939225616872</v>
      </c>
      <c r="H540" s="170">
        <f>('Eng19'!L540+'Eng19'!AL540+'Eng19'!BA540)+('Eng19'!BB540+'Eng19'!AM540+'Eng19'!M540)</f>
        <v>3062.5828640154664</v>
      </c>
      <c r="I540" s="170">
        <f>('Eng19'!N540+'Eng19'!AN540+'Eng19'!BC540)+('Eng19'!BD540+'Eng19'!AO540+'Eng19'!O540)</f>
        <v>2949.221549262651</v>
      </c>
      <c r="J540" s="188">
        <f t="shared" si="189"/>
        <v>52741.074747211947</v>
      </c>
      <c r="L540" s="33">
        <f t="shared" si="190"/>
        <v>0.39622798854018387</v>
      </c>
      <c r="M540" s="33">
        <f t="shared" si="191"/>
        <v>0.32456201224454556</v>
      </c>
      <c r="N540" s="33">
        <f t="shared" si="192"/>
        <v>9.7865603378031685E-2</v>
      </c>
      <c r="O540" s="33">
        <f t="shared" si="193"/>
        <v>6.735725313882579E-2</v>
      </c>
      <c r="P540" s="33">
        <f t="shared" si="194"/>
        <v>5.806826801870138E-2</v>
      </c>
      <c r="Q540" s="33">
        <f t="shared" si="195"/>
        <v>5.5918874679711676E-2</v>
      </c>
      <c r="S540" s="174">
        <f t="shared" si="205"/>
        <v>-0.24827077508284617</v>
      </c>
      <c r="T540" s="174">
        <f t="shared" si="206"/>
        <v>0.14282271709912855</v>
      </c>
      <c r="U540" s="174">
        <f t="shared" si="207"/>
        <v>-9.4852368869813158E-3</v>
      </c>
      <c r="V540" s="174">
        <f t="shared" si="208"/>
        <v>2.8294751244998889E-2</v>
      </c>
      <c r="W540" s="174">
        <f t="shared" si="209"/>
        <v>5.806826801870138E-2</v>
      </c>
      <c r="X540" s="174">
        <f t="shared" si="210"/>
        <v>2.8570275606998534E-2</v>
      </c>
      <c r="Z540" s="33">
        <f t="shared" si="196"/>
        <v>0.39622798854018387</v>
      </c>
      <c r="AA540" s="60" t="str">
        <f t="shared" si="197"/>
        <v>Con</v>
      </c>
      <c r="AB540" s="33">
        <f t="shared" si="198"/>
        <v>7.1665976295638312E-2</v>
      </c>
      <c r="AC540" s="33">
        <f t="shared" si="199"/>
        <v>0.32456201224454556</v>
      </c>
      <c r="AD540" s="60" t="str">
        <f t="shared" si="200"/>
        <v>Lab</v>
      </c>
      <c r="AF540" s="20" t="s">
        <v>1</v>
      </c>
      <c r="AG540" s="151" t="str">
        <f t="shared" si="201"/>
        <v>Con</v>
      </c>
      <c r="AH540" s="149" t="str">
        <f t="shared" si="202"/>
        <v>Hold</v>
      </c>
      <c r="AI540" s="149" t="str">
        <f t="shared" si="203"/>
        <v/>
      </c>
      <c r="AK540" s="33">
        <v>0.64449876362303005</v>
      </c>
      <c r="AL540" s="33">
        <v>0.18173929514541701</v>
      </c>
      <c r="AM540" s="33">
        <v>0.107350840265013</v>
      </c>
      <c r="AN540" s="33">
        <v>3.9062501893826901E-2</v>
      </c>
      <c r="AO540" s="33">
        <v>0</v>
      </c>
      <c r="AP540" s="86">
        <f t="shared" si="204"/>
        <v>2.7348599072713142E-2</v>
      </c>
    </row>
    <row r="541" spans="1:42" ht="19.95" customHeight="1">
      <c r="A541" s="132" t="s">
        <v>567</v>
      </c>
      <c r="B541" s="20" t="s">
        <v>518</v>
      </c>
      <c r="C541" s="20" t="s">
        <v>21</v>
      </c>
      <c r="D541" s="170">
        <f>('Eng19'!D541+'Eng19'!AD541+'Eng19'!AS541)+('Eng19'!E541+'Eng19'!AE541+'Eng19'!AT541)</f>
        <v>14231.232513325211</v>
      </c>
      <c r="E541" s="170">
        <f>('Eng19'!F541+'Eng19'!AF541+'Eng19'!AU541)+'Eng19'!G541+'Eng19'!AG541+'Eng19'!AV541</f>
        <v>26259.422663877056</v>
      </c>
      <c r="F541" s="170">
        <f>('Eng19'!H541+'Eng19'!AH541+'Eng19'!AW541)+('Eng19'!I541+'Eng19'!AI541+'Eng19'!AX541)</f>
        <v>1677.5400723271241</v>
      </c>
      <c r="G541" s="170">
        <f>('Eng19'!J541+'Eng19'!AJ541+'Eng19'!AY541)+('Eng19'!AZ541+'Eng19'!AK541+'Eng19'!K541)</f>
        <v>1669.1858612022656</v>
      </c>
      <c r="H541" s="170">
        <f>('Eng19'!L541+'Eng19'!AL541+'Eng19'!BA541)+('Eng19'!BB541+'Eng19'!AM541+'Eng19'!M541)</f>
        <v>3721.3456534568977</v>
      </c>
      <c r="I541" s="170">
        <f>('Eng19'!N541+'Eng19'!AN541+'Eng19'!BC541)+('Eng19'!BD541+'Eng19'!AO541+'Eng19'!O541)</f>
        <v>2257.7880426154634</v>
      </c>
      <c r="J541" s="188">
        <f t="shared" si="189"/>
        <v>49816.514806804014</v>
      </c>
      <c r="L541" s="33">
        <f t="shared" si="190"/>
        <v>0.2856729855253039</v>
      </c>
      <c r="M541" s="33">
        <f t="shared" si="191"/>
        <v>0.52712283799288395</v>
      </c>
      <c r="N541" s="33">
        <f t="shared" si="192"/>
        <v>3.367437643586426E-2</v>
      </c>
      <c r="O541" s="33">
        <f t="shared" si="193"/>
        <v>3.3506676805385147E-2</v>
      </c>
      <c r="P541" s="33">
        <f t="shared" si="194"/>
        <v>7.4701043778129389E-2</v>
      </c>
      <c r="Q541" s="33">
        <f t="shared" si="195"/>
        <v>4.5322079462433433E-2</v>
      </c>
      <c r="S541" s="174">
        <f t="shared" si="205"/>
        <v>-0.17575591181447009</v>
      </c>
      <c r="T541" s="174">
        <f t="shared" si="206"/>
        <v>9.7867862949718942E-2</v>
      </c>
      <c r="U541" s="174">
        <f t="shared" si="207"/>
        <v>-3.972002425294538E-3</v>
      </c>
      <c r="V541" s="174">
        <f t="shared" si="208"/>
        <v>1.9748725977010446E-2</v>
      </c>
      <c r="W541" s="174">
        <f t="shared" si="209"/>
        <v>4.041575121240569E-2</v>
      </c>
      <c r="X541" s="174">
        <f t="shared" si="210"/>
        <v>2.169557410062966E-2</v>
      </c>
      <c r="Z541" s="33">
        <f t="shared" si="196"/>
        <v>0.52712283799288395</v>
      </c>
      <c r="AA541" s="60" t="str">
        <f t="shared" si="197"/>
        <v>Lab</v>
      </c>
      <c r="AB541" s="33">
        <f t="shared" si="198"/>
        <v>0.24144985246758005</v>
      </c>
      <c r="AC541" s="33">
        <f t="shared" si="199"/>
        <v>0.2856729855253039</v>
      </c>
      <c r="AD541" s="60" t="str">
        <f t="shared" si="200"/>
        <v>Con</v>
      </c>
      <c r="AF541" s="20" t="s">
        <v>1</v>
      </c>
      <c r="AG541" s="151" t="str">
        <f t="shared" si="201"/>
        <v>Lab</v>
      </c>
      <c r="AH541" s="149" t="str">
        <f t="shared" si="202"/>
        <v>Gain from</v>
      </c>
      <c r="AI541" s="149" t="str">
        <f t="shared" si="203"/>
        <v>Con</v>
      </c>
      <c r="AK541" s="33">
        <v>0.46142889733977399</v>
      </c>
      <c r="AL541" s="33">
        <v>0.42925497504316501</v>
      </c>
      <c r="AM541" s="33">
        <v>3.7646378861158798E-2</v>
      </c>
      <c r="AN541" s="33">
        <v>1.37579508283747E-2</v>
      </c>
      <c r="AO541" s="33">
        <v>3.4285292565723699E-2</v>
      </c>
      <c r="AP541" s="86">
        <f t="shared" si="204"/>
        <v>2.3626505361803773E-2</v>
      </c>
    </row>
    <row r="542" spans="1:42" ht="19.95" customHeight="1">
      <c r="A542" s="132" t="s">
        <v>568</v>
      </c>
      <c r="B542" s="20" t="s">
        <v>518</v>
      </c>
      <c r="C542" s="20" t="s">
        <v>21</v>
      </c>
      <c r="D542" s="170">
        <f>('Eng19'!D542+'Eng19'!AD542+'Eng19'!AS542)+('Eng19'!E542+'Eng19'!AE542+'Eng19'!AT542)</f>
        <v>17087.853911363469</v>
      </c>
      <c r="E542" s="170">
        <f>('Eng19'!F542+'Eng19'!AF542+'Eng19'!AU542)+'Eng19'!G542+'Eng19'!AG542+'Eng19'!AV542</f>
        <v>19987.71966618942</v>
      </c>
      <c r="F542" s="170">
        <f>('Eng19'!H542+'Eng19'!AH542+'Eng19'!AW542)+('Eng19'!I542+'Eng19'!AI542+'Eng19'!AX542)</f>
        <v>3246.6518172514507</v>
      </c>
      <c r="G542" s="170">
        <f>('Eng19'!J542+'Eng19'!AJ542+'Eng19'!AY542)+('Eng19'!AZ542+'Eng19'!AK542+'Eng19'!K542)</f>
        <v>1995.3610402589657</v>
      </c>
      <c r="H542" s="170">
        <f>('Eng19'!L542+'Eng19'!AL542+'Eng19'!BA542)+('Eng19'!BB542+'Eng19'!AM542+'Eng19'!M542)</f>
        <v>4322.343048849837</v>
      </c>
      <c r="I542" s="170">
        <f>('Eng19'!N542+'Eng19'!AN542+'Eng19'!BC542)+('Eng19'!BD542+'Eng19'!AO542+'Eng19'!O542)</f>
        <v>2527.653676334894</v>
      </c>
      <c r="J542" s="188">
        <f t="shared" si="189"/>
        <v>49167.583160248032</v>
      </c>
      <c r="L542" s="33">
        <f t="shared" si="190"/>
        <v>0.34754309268508016</v>
      </c>
      <c r="M542" s="33">
        <f t="shared" si="191"/>
        <v>0.40652231371725184</v>
      </c>
      <c r="N542" s="33">
        <f t="shared" si="192"/>
        <v>6.6032365403641949E-2</v>
      </c>
      <c r="O542" s="33">
        <f t="shared" si="193"/>
        <v>4.0582857891461585E-2</v>
      </c>
      <c r="P542" s="33">
        <f t="shared" si="194"/>
        <v>8.791042331209091E-2</v>
      </c>
      <c r="Q542" s="33">
        <f t="shared" si="195"/>
        <v>5.140894699047361E-2</v>
      </c>
      <c r="S542" s="174">
        <f t="shared" si="205"/>
        <v>-0.21630216308598588</v>
      </c>
      <c r="T542" s="174">
        <f t="shared" si="206"/>
        <v>0.12380203999162281</v>
      </c>
      <c r="U542" s="174">
        <f t="shared" si="207"/>
        <v>-7.9476692786261544E-3</v>
      </c>
      <c r="V542" s="174">
        <f t="shared" si="208"/>
        <v>2.4266034913288586E-2</v>
      </c>
      <c r="W542" s="174">
        <f t="shared" si="209"/>
        <v>4.970148248831921E-2</v>
      </c>
      <c r="X542" s="174">
        <f t="shared" si="210"/>
        <v>2.6480274971381508E-2</v>
      </c>
      <c r="Z542" s="33">
        <f t="shared" si="196"/>
        <v>0.40652231371725184</v>
      </c>
      <c r="AA542" s="60" t="str">
        <f t="shared" si="197"/>
        <v>Lab</v>
      </c>
      <c r="AB542" s="33">
        <f t="shared" si="198"/>
        <v>5.897922103217168E-2</v>
      </c>
      <c r="AC542" s="33">
        <f t="shared" si="199"/>
        <v>0.34754309268508016</v>
      </c>
      <c r="AD542" s="60" t="str">
        <f t="shared" si="200"/>
        <v>Con</v>
      </c>
      <c r="AF542" s="20" t="s">
        <v>1</v>
      </c>
      <c r="AG542" s="151" t="str">
        <f t="shared" si="201"/>
        <v>Lab</v>
      </c>
      <c r="AH542" s="149" t="str">
        <f t="shared" si="202"/>
        <v>Gain from</v>
      </c>
      <c r="AI542" s="149" t="str">
        <f t="shared" si="203"/>
        <v>Con</v>
      </c>
      <c r="AK542" s="33">
        <v>0.56384525577106603</v>
      </c>
      <c r="AL542" s="33">
        <v>0.28272027372562902</v>
      </c>
      <c r="AM542" s="33">
        <v>7.3980034682268103E-2</v>
      </c>
      <c r="AN542" s="33">
        <v>1.6316822978172999E-2</v>
      </c>
      <c r="AO542" s="33">
        <v>3.82089408237717E-2</v>
      </c>
      <c r="AP542" s="86">
        <f t="shared" si="204"/>
        <v>2.4928672019092102E-2</v>
      </c>
    </row>
    <row r="543" spans="1:42" ht="19.95" customHeight="1">
      <c r="A543" s="132" t="s">
        <v>569</v>
      </c>
      <c r="B543" s="20" t="s">
        <v>518</v>
      </c>
      <c r="C543" s="20" t="s">
        <v>21</v>
      </c>
      <c r="D543" s="170">
        <f>('Eng19'!D543+'Eng19'!AD543+'Eng19'!AS543)+('Eng19'!E543+'Eng19'!AE543+'Eng19'!AT543)</f>
        <v>21019.013216423304</v>
      </c>
      <c r="E543" s="170">
        <f>('Eng19'!F543+'Eng19'!AF543+'Eng19'!AU543)+'Eng19'!G543+'Eng19'!AG543+'Eng19'!AV543</f>
        <v>16996.372525295883</v>
      </c>
      <c r="F543" s="170">
        <f>('Eng19'!H543+'Eng19'!AH543+'Eng19'!AW543)+('Eng19'!I543+'Eng19'!AI543+'Eng19'!AX543)</f>
        <v>7712.0735522341683</v>
      </c>
      <c r="G543" s="170">
        <f>('Eng19'!J543+'Eng19'!AJ543+'Eng19'!AY543)+('Eng19'!AZ543+'Eng19'!AK543+'Eng19'!K543)</f>
        <v>3559.5842230707776</v>
      </c>
      <c r="H543" s="170">
        <f>('Eng19'!L543+'Eng19'!AL543+'Eng19'!BA543)+('Eng19'!BB543+'Eng19'!AM543+'Eng19'!M543)</f>
        <v>3150.6079303089587</v>
      </c>
      <c r="I543" s="170">
        <f>('Eng19'!N543+'Eng19'!AN543+'Eng19'!BC543)+('Eng19'!BD543+'Eng19'!AO543+'Eng19'!O543)</f>
        <v>2845.9722823218008</v>
      </c>
      <c r="J543" s="188">
        <f t="shared" si="189"/>
        <v>55283.623729654901</v>
      </c>
      <c r="L543" s="33">
        <f t="shared" si="190"/>
        <v>0.38020324642989012</v>
      </c>
      <c r="M543" s="33">
        <f t="shared" si="191"/>
        <v>0.3074395522335992</v>
      </c>
      <c r="N543" s="33">
        <f t="shared" si="192"/>
        <v>0.13950014546707989</v>
      </c>
      <c r="O543" s="33">
        <f t="shared" si="193"/>
        <v>6.4387679079751917E-2</v>
      </c>
      <c r="P543" s="33">
        <f t="shared" si="194"/>
        <v>5.6989895338914423E-2</v>
      </c>
      <c r="Q543" s="33">
        <f t="shared" si="195"/>
        <v>5.1479481450764267E-2</v>
      </c>
      <c r="S543" s="174">
        <f t="shared" si="205"/>
        <v>-0.23822754260480583</v>
      </c>
      <c r="T543" s="174">
        <f t="shared" si="206"/>
        <v>0.13950963801938521</v>
      </c>
      <c r="U543" s="174">
        <f t="shared" si="207"/>
        <v>-1.3544002635868108E-2</v>
      </c>
      <c r="V543" s="174">
        <f t="shared" si="208"/>
        <v>2.7629850334508814E-2</v>
      </c>
      <c r="W543" s="174">
        <f t="shared" si="209"/>
        <v>5.6715258845894345E-2</v>
      </c>
      <c r="X543" s="174">
        <f t="shared" si="210"/>
        <v>2.7916798040885385E-2</v>
      </c>
      <c r="Z543" s="33">
        <f t="shared" si="196"/>
        <v>0.38020324642989012</v>
      </c>
      <c r="AA543" s="60" t="str">
        <f t="shared" si="197"/>
        <v>Con</v>
      </c>
      <c r="AB543" s="33">
        <f t="shared" si="198"/>
        <v>7.2763694196290918E-2</v>
      </c>
      <c r="AC543" s="33">
        <f t="shared" si="199"/>
        <v>0.3074395522335992</v>
      </c>
      <c r="AD543" s="60" t="str">
        <f t="shared" si="200"/>
        <v>Lab</v>
      </c>
      <c r="AF543" s="20" t="s">
        <v>1</v>
      </c>
      <c r="AG543" s="151" t="str">
        <f t="shared" si="201"/>
        <v>Con</v>
      </c>
      <c r="AH543" s="149" t="str">
        <f t="shared" si="202"/>
        <v>Hold</v>
      </c>
      <c r="AI543" s="149" t="str">
        <f t="shared" si="203"/>
        <v/>
      </c>
      <c r="AK543" s="33">
        <v>0.61843078903469595</v>
      </c>
      <c r="AL543" s="33">
        <v>0.16792991421421399</v>
      </c>
      <c r="AM543" s="33">
        <v>0.153044148102948</v>
      </c>
      <c r="AN543" s="33">
        <v>3.6757828745243103E-2</v>
      </c>
      <c r="AO543" s="33">
        <v>2.7463649302007499E-4</v>
      </c>
      <c r="AP543" s="86">
        <f t="shared" si="204"/>
        <v>2.3562683409878882E-2</v>
      </c>
    </row>
    <row r="544" spans="1:42" ht="19.95" customHeight="1">
      <c r="A544" s="132" t="s">
        <v>570</v>
      </c>
      <c r="B544" s="20" t="s">
        <v>518</v>
      </c>
      <c r="C544" s="20" t="s">
        <v>21</v>
      </c>
      <c r="D544" s="170">
        <f>('Eng19'!D544+'Eng19'!AD544+'Eng19'!AS544)+('Eng19'!E544+'Eng19'!AE544+'Eng19'!AT544)</f>
        <v>8888.7235574696388</v>
      </c>
      <c r="E544" s="170">
        <f>('Eng19'!F544+'Eng19'!AF544+'Eng19'!AU544)+'Eng19'!G544+'Eng19'!AG544+'Eng19'!AV544</f>
        <v>31597.075031947505</v>
      </c>
      <c r="F544" s="170">
        <f>('Eng19'!H544+'Eng19'!AH544+'Eng19'!AW544)+('Eng19'!I544+'Eng19'!AI544+'Eng19'!AX544)</f>
        <v>3998.9868178888833</v>
      </c>
      <c r="G544" s="170">
        <f>('Eng19'!J544+'Eng19'!AJ544+'Eng19'!AY544)+('Eng19'!AZ544+'Eng19'!AK544+'Eng19'!K544)</f>
        <v>2738.1488483176558</v>
      </c>
      <c r="H544" s="170">
        <f>('Eng19'!L544+'Eng19'!AL544+'Eng19'!BA544)+('Eng19'!BB544+'Eng19'!AM544+'Eng19'!M544)</f>
        <v>2814.1474053260022</v>
      </c>
      <c r="I544" s="170">
        <f>('Eng19'!N544+'Eng19'!AN544+'Eng19'!BC544)+('Eng19'!BD544+'Eng19'!AO544+'Eng19'!O544)</f>
        <v>1438.8575887818859</v>
      </c>
      <c r="J544" s="188">
        <f t="shared" si="189"/>
        <v>51475.939249731578</v>
      </c>
      <c r="K544" s="20"/>
      <c r="L544" s="33">
        <f t="shared" si="190"/>
        <v>0.17267724857523584</v>
      </c>
      <c r="M544" s="33">
        <f t="shared" si="191"/>
        <v>0.61382221465948805</v>
      </c>
      <c r="N544" s="33">
        <f t="shared" si="192"/>
        <v>7.7686524542818047E-2</v>
      </c>
      <c r="O544" s="33">
        <f t="shared" si="193"/>
        <v>5.3192790422603782E-2</v>
      </c>
      <c r="P544" s="33">
        <f t="shared" si="194"/>
        <v>5.4669180326625641E-2</v>
      </c>
      <c r="Q544" s="33">
        <f t="shared" si="195"/>
        <v>2.795204147322846E-2</v>
      </c>
      <c r="S544" s="174">
        <f t="shared" si="205"/>
        <v>-0.10246107604261015</v>
      </c>
      <c r="T544" s="174">
        <f t="shared" si="206"/>
        <v>5.9467837497812037E-2</v>
      </c>
      <c r="U544" s="174">
        <f t="shared" si="207"/>
        <v>-8.9144860909873558E-3</v>
      </c>
      <c r="V544" s="174">
        <f t="shared" si="208"/>
        <v>1.2045620746387181E-2</v>
      </c>
      <c r="W544" s="174">
        <f t="shared" si="209"/>
        <v>2.5606517836770142E-2</v>
      </c>
      <c r="X544" s="174">
        <f t="shared" si="210"/>
        <v>1.425558605262791E-2</v>
      </c>
      <c r="Z544" s="33">
        <f t="shared" si="196"/>
        <v>0.61382221465948805</v>
      </c>
      <c r="AA544" s="60" t="str">
        <f t="shared" si="197"/>
        <v>Lab</v>
      </c>
      <c r="AB544" s="33">
        <f t="shared" si="198"/>
        <v>0.44114496608425224</v>
      </c>
      <c r="AC544" s="33">
        <f t="shared" si="199"/>
        <v>0.17267724857523584</v>
      </c>
      <c r="AD544" s="60" t="str">
        <f t="shared" si="200"/>
        <v>Con</v>
      </c>
      <c r="AF544" s="20" t="s">
        <v>2</v>
      </c>
      <c r="AG544" s="151" t="str">
        <f t="shared" si="201"/>
        <v>Lab</v>
      </c>
      <c r="AH544" s="149" t="str">
        <f t="shared" si="202"/>
        <v>Hold</v>
      </c>
      <c r="AI544" s="149" t="str">
        <f t="shared" si="203"/>
        <v/>
      </c>
      <c r="AK544" s="33">
        <v>0.27513832461784599</v>
      </c>
      <c r="AL544" s="33">
        <v>0.55435437716167602</v>
      </c>
      <c r="AM544" s="33">
        <v>8.6601010633805403E-2</v>
      </c>
      <c r="AN544" s="33">
        <v>4.1147169676216601E-2</v>
      </c>
      <c r="AO544" s="33">
        <v>2.9062662489855499E-2</v>
      </c>
      <c r="AP544" s="86">
        <f t="shared" si="204"/>
        <v>1.3696455420600551E-2</v>
      </c>
    </row>
    <row r="545" spans="1:42" ht="19.95" customHeight="1">
      <c r="A545" s="132" t="s">
        <v>571</v>
      </c>
      <c r="B545" s="20" t="s">
        <v>518</v>
      </c>
      <c r="C545" s="20" t="s">
        <v>21</v>
      </c>
      <c r="D545" s="170">
        <f>('Eng19'!D545+'Eng19'!AD545+'Eng19'!AS545)+('Eng19'!E545+'Eng19'!AE545+'Eng19'!AT545)</f>
        <v>16695.679648091431</v>
      </c>
      <c r="E545" s="170">
        <f>('Eng19'!F545+'Eng19'!AF545+'Eng19'!AU545)+'Eng19'!G545+'Eng19'!AG545+'Eng19'!AV545</f>
        <v>22846.645214068427</v>
      </c>
      <c r="F545" s="170">
        <f>('Eng19'!H545+'Eng19'!AH545+'Eng19'!AW545)+('Eng19'!I545+'Eng19'!AI545+'Eng19'!AX545)</f>
        <v>8892.5517481094448</v>
      </c>
      <c r="G545" s="170">
        <f>('Eng19'!J545+'Eng19'!AJ545+'Eng19'!AY545)+('Eng19'!AZ545+'Eng19'!AK545+'Eng19'!K545)</f>
        <v>1265.7662400922707</v>
      </c>
      <c r="H545" s="170">
        <f>('Eng19'!L545+'Eng19'!AL545+'Eng19'!BA545)+('Eng19'!BB545+'Eng19'!AM545+'Eng19'!M545)</f>
        <v>2557.8210399072805</v>
      </c>
      <c r="I545" s="170">
        <f>('Eng19'!N545+'Eng19'!AN545+'Eng19'!BC545)+('Eng19'!BD545+'Eng19'!AO545+'Eng19'!O545)</f>
        <v>1944.7193933329067</v>
      </c>
      <c r="J545" s="188">
        <f t="shared" si="189"/>
        <v>54203.183283601757</v>
      </c>
      <c r="K545" s="20"/>
      <c r="L545" s="33">
        <f t="shared" si="190"/>
        <v>0.30802027919165448</v>
      </c>
      <c r="M545" s="33">
        <f t="shared" si="191"/>
        <v>0.42150006383444805</v>
      </c>
      <c r="N545" s="33">
        <f t="shared" si="192"/>
        <v>0.16405958486943209</v>
      </c>
      <c r="O545" s="33">
        <f t="shared" si="193"/>
        <v>2.3352249137648093E-2</v>
      </c>
      <c r="P545" s="33">
        <f t="shared" si="194"/>
        <v>4.7189498567349004E-2</v>
      </c>
      <c r="Q545" s="33">
        <f t="shared" si="195"/>
        <v>3.5878324399468406E-2</v>
      </c>
      <c r="S545" s="174">
        <f t="shared" si="205"/>
        <v>-0.19299163887750953</v>
      </c>
      <c r="T545" s="174">
        <f t="shared" si="206"/>
        <v>0.11574961409509604</v>
      </c>
      <c r="U545" s="174">
        <f t="shared" si="207"/>
        <v>-1.5913636528055913E-2</v>
      </c>
      <c r="V545" s="174">
        <f t="shared" si="208"/>
        <v>2.2931841634998652E-2</v>
      </c>
      <c r="W545" s="174">
        <f t="shared" si="209"/>
        <v>4.7062219982532058E-2</v>
      </c>
      <c r="X545" s="174">
        <f t="shared" si="210"/>
        <v>2.3161599692938892E-2</v>
      </c>
      <c r="Z545" s="33">
        <f t="shared" si="196"/>
        <v>0.42150006383444805</v>
      </c>
      <c r="AA545" s="60" t="str">
        <f t="shared" si="197"/>
        <v>Lab</v>
      </c>
      <c r="AB545" s="33">
        <f t="shared" si="198"/>
        <v>0.11347978464279357</v>
      </c>
      <c r="AC545" s="33">
        <f t="shared" si="199"/>
        <v>0.30802027919165448</v>
      </c>
      <c r="AD545" s="60" t="str">
        <f t="shared" si="200"/>
        <v>Con</v>
      </c>
      <c r="AF545" s="20" t="s">
        <v>1</v>
      </c>
      <c r="AG545" s="151" t="str">
        <f t="shared" si="201"/>
        <v>Lab</v>
      </c>
      <c r="AH545" s="149" t="str">
        <f t="shared" si="202"/>
        <v>Gain from</v>
      </c>
      <c r="AI545" s="149" t="str">
        <f t="shared" si="203"/>
        <v>Con</v>
      </c>
      <c r="AK545" s="33">
        <v>0.50101191806916401</v>
      </c>
      <c r="AL545" s="33">
        <v>0.305750449739352</v>
      </c>
      <c r="AM545" s="33">
        <v>0.179973221397488</v>
      </c>
      <c r="AN545" s="33">
        <v>4.2040750264943897E-4</v>
      </c>
      <c r="AO545" s="33">
        <v>1.2727858481694499E-4</v>
      </c>
      <c r="AP545" s="86">
        <f t="shared" si="204"/>
        <v>1.2716724706529514E-2</v>
      </c>
    </row>
    <row r="546" spans="1:42" ht="19.95" customHeight="1">
      <c r="K546" s="18">
        <v>2024</v>
      </c>
      <c r="L546" s="152">
        <f>COUNTIF(AA3:AA545,"Con")</f>
        <v>160</v>
      </c>
      <c r="M546" s="152">
        <f>COUNTIF(AA3:AA545,"Lab")</f>
        <v>357</v>
      </c>
      <c r="N546" s="152">
        <f>COUNTIF(AA3:AA545,"LD")</f>
        <v>24</v>
      </c>
      <c r="O546" s="152">
        <f>COUNTIF(AA3:AA545,"Grn")</f>
        <v>1</v>
      </c>
      <c r="P546" s="152">
        <f>COUNTIF(AA3:AA545,"Ref")</f>
        <v>0</v>
      </c>
      <c r="Q546" s="152">
        <f>COUNTIF(AA3:AA545,"Oth")</f>
        <v>1</v>
      </c>
      <c r="R546" s="152"/>
      <c r="S546" s="152"/>
      <c r="T546" s="152"/>
      <c r="U546" s="152"/>
      <c r="V546" s="152"/>
      <c r="W546" s="152"/>
      <c r="X546" s="152"/>
      <c r="Y546" s="152"/>
      <c r="Z546" s="169"/>
      <c r="AA546" s="152"/>
    </row>
    <row r="547" spans="1:42" ht="19.95" customHeight="1">
      <c r="D547" s="150"/>
      <c r="K547" s="18"/>
      <c r="L547" s="1"/>
      <c r="M547" s="1"/>
      <c r="N547" s="1"/>
      <c r="O547" s="1"/>
      <c r="P547" s="1"/>
      <c r="Q547" s="1"/>
    </row>
    <row r="548" spans="1:42" ht="19.95" customHeight="1">
      <c r="K548" s="18">
        <v>2019</v>
      </c>
      <c r="L548" s="152">
        <f>COUNTIF(AF3:AF545,"Con")</f>
        <v>355</v>
      </c>
      <c r="M548" s="152">
        <f>COUNTIF(AF3:AF545,"Lab")</f>
        <v>180</v>
      </c>
      <c r="N548" s="152">
        <f>COUNTIF(AF3:AF545,"LD")</f>
        <v>6</v>
      </c>
      <c r="O548" s="152">
        <f>COUNTIF(AF3:AF545,"Grn")</f>
        <v>1</v>
      </c>
      <c r="P548" s="152">
        <f>COUNTIF(AF3:AF545,"Ref")</f>
        <v>0</v>
      </c>
      <c r="Q548" s="152">
        <f>COUNTIF(AF3:AF545,"Oth")</f>
        <v>1</v>
      </c>
    </row>
    <row r="549" spans="1:42" ht="19.95" customHeight="1">
      <c r="K549" s="20"/>
    </row>
    <row r="550" spans="1:42" ht="19.95" customHeight="1">
      <c r="K550" s="20"/>
    </row>
  </sheetData>
  <mergeCells count="6">
    <mergeCell ref="D1:J1"/>
    <mergeCell ref="L1:Q1"/>
    <mergeCell ref="S1:X1"/>
    <mergeCell ref="AK1:AP1"/>
    <mergeCell ref="Z1:AD1"/>
    <mergeCell ref="AF1:AI1"/>
  </mergeCells>
  <conditionalFormatting sqref="S3:X545">
    <cfRule type="cellIs" dxfId="11" priority="3" operator="lessThan">
      <formula>0</formula>
    </cfRule>
  </conditionalFormatting>
  <conditionalFormatting sqref="S3:X545">
    <cfRule type="cellIs" dxfId="10" priority="4" operator="greaterThan">
      <formula>0.000000001</formula>
    </cfRule>
  </conditionalFormatting>
  <conditionalFormatting sqref="S4:S545">
    <cfRule type="cellIs" dxfId="9" priority="1" operator="lessThan">
      <formula>0</formula>
    </cfRule>
  </conditionalFormatting>
  <conditionalFormatting sqref="S4:S545">
    <cfRule type="cellIs" dxfId="8" priority="2" operator="greaterThan">
      <formula>0.000000001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64531-5FDA-48CA-A841-AFD220B046CB}">
  <dimension ref="A1:BL60"/>
  <sheetViews>
    <sheetView workbookViewId="0">
      <pane ySplit="2" topLeftCell="A53" activePane="bottomLeft" state="frozen"/>
      <selection pane="bottomLeft" activeCell="A3" sqref="A3:A59"/>
    </sheetView>
  </sheetViews>
  <sheetFormatPr defaultColWidth="8.88671875" defaultRowHeight="19.95" customHeight="1"/>
  <cols>
    <col min="1" max="1" width="34.44140625" style="132" customWidth="1"/>
    <col min="2" max="2" width="22.33203125" style="20" customWidth="1"/>
    <col min="3" max="3" width="8.88671875" style="20"/>
    <col min="4" max="17" width="13" style="22" customWidth="1"/>
    <col min="18" max="18" width="8.88671875" style="22"/>
    <col min="19" max="32" width="13" style="22" customWidth="1"/>
    <col min="33" max="33" width="8.88671875" style="22"/>
    <col min="34" max="49" width="13" style="22" customWidth="1"/>
    <col min="50" max="50" width="10.6640625" style="22" customWidth="1"/>
    <col min="51" max="64" width="13" style="22" customWidth="1"/>
    <col min="65" max="16384" width="8.88671875" style="22"/>
  </cols>
  <sheetData>
    <row r="1" spans="1:64" ht="19.95" customHeight="1">
      <c r="D1" s="245" t="s">
        <v>696</v>
      </c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7"/>
      <c r="S1" s="244" t="s">
        <v>10</v>
      </c>
      <c r="T1" s="244"/>
      <c r="U1" s="244"/>
      <c r="V1" s="244"/>
      <c r="W1" s="244"/>
      <c r="X1" s="244"/>
      <c r="Y1" s="244"/>
      <c r="Z1" s="244"/>
      <c r="AA1" s="244"/>
      <c r="AB1" s="244"/>
      <c r="AC1" s="244"/>
      <c r="AD1" s="244"/>
      <c r="AE1" s="244"/>
      <c r="AF1" s="71"/>
      <c r="AH1" s="243" t="s">
        <v>586</v>
      </c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Y1" s="243" t="s">
        <v>589</v>
      </c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</row>
    <row r="2" spans="1:64" ht="19.95" customHeight="1">
      <c r="A2" s="134" t="s">
        <v>732</v>
      </c>
      <c r="B2" s="1" t="s">
        <v>733</v>
      </c>
      <c r="C2" s="1" t="s">
        <v>734</v>
      </c>
      <c r="D2" s="72" t="s">
        <v>572</v>
      </c>
      <c r="E2" s="73" t="s">
        <v>573</v>
      </c>
      <c r="F2" s="74" t="s">
        <v>574</v>
      </c>
      <c r="G2" s="75" t="s">
        <v>575</v>
      </c>
      <c r="H2" s="76" t="s">
        <v>576</v>
      </c>
      <c r="I2" s="77" t="s">
        <v>577</v>
      </c>
      <c r="J2" s="78" t="s">
        <v>578</v>
      </c>
      <c r="K2" s="79" t="s">
        <v>579</v>
      </c>
      <c r="L2" s="80" t="s">
        <v>580</v>
      </c>
      <c r="M2" s="81" t="s">
        <v>581</v>
      </c>
      <c r="N2" s="82" t="s">
        <v>582</v>
      </c>
      <c r="O2" s="83" t="s">
        <v>583</v>
      </c>
      <c r="P2" s="84" t="s">
        <v>584</v>
      </c>
      <c r="Q2" s="85" t="s">
        <v>585</v>
      </c>
      <c r="R2" s="1" t="s">
        <v>731</v>
      </c>
      <c r="S2" s="72" t="s">
        <v>572</v>
      </c>
      <c r="T2" s="73" t="s">
        <v>573</v>
      </c>
      <c r="U2" s="74" t="s">
        <v>574</v>
      </c>
      <c r="V2" s="75" t="s">
        <v>575</v>
      </c>
      <c r="W2" s="76" t="s">
        <v>576</v>
      </c>
      <c r="X2" s="77" t="s">
        <v>577</v>
      </c>
      <c r="Y2" s="78" t="s">
        <v>578</v>
      </c>
      <c r="Z2" s="79" t="s">
        <v>579</v>
      </c>
      <c r="AA2" s="80" t="s">
        <v>580</v>
      </c>
      <c r="AB2" s="81" t="s">
        <v>581</v>
      </c>
      <c r="AC2" s="82" t="s">
        <v>582</v>
      </c>
      <c r="AD2" s="83" t="s">
        <v>583</v>
      </c>
      <c r="AE2" s="84" t="s">
        <v>584</v>
      </c>
      <c r="AF2" s="85" t="s">
        <v>585</v>
      </c>
      <c r="AH2" s="72" t="s">
        <v>572</v>
      </c>
      <c r="AI2" s="73" t="s">
        <v>573</v>
      </c>
      <c r="AJ2" s="74" t="s">
        <v>574</v>
      </c>
      <c r="AK2" s="75" t="s">
        <v>575</v>
      </c>
      <c r="AL2" s="76" t="s">
        <v>576</v>
      </c>
      <c r="AM2" s="77" t="s">
        <v>577</v>
      </c>
      <c r="AN2" s="78" t="s">
        <v>578</v>
      </c>
      <c r="AO2" s="79" t="s">
        <v>579</v>
      </c>
      <c r="AP2" s="80" t="s">
        <v>580</v>
      </c>
      <c r="AQ2" s="81" t="s">
        <v>581</v>
      </c>
      <c r="AR2" s="82" t="s">
        <v>582</v>
      </c>
      <c r="AS2" s="83" t="s">
        <v>583</v>
      </c>
      <c r="AT2" s="84" t="s">
        <v>584</v>
      </c>
      <c r="AU2" s="85" t="s">
        <v>585</v>
      </c>
      <c r="AV2" s="1" t="s">
        <v>588</v>
      </c>
      <c r="AW2" s="1" t="s">
        <v>587</v>
      </c>
      <c r="AY2" s="72" t="s">
        <v>572</v>
      </c>
      <c r="AZ2" s="73" t="s">
        <v>573</v>
      </c>
      <c r="BA2" s="74" t="s">
        <v>574</v>
      </c>
      <c r="BB2" s="75" t="s">
        <v>575</v>
      </c>
      <c r="BC2" s="76" t="s">
        <v>576</v>
      </c>
      <c r="BD2" s="77" t="s">
        <v>577</v>
      </c>
      <c r="BE2" s="78" t="s">
        <v>578</v>
      </c>
      <c r="BF2" s="79" t="s">
        <v>579</v>
      </c>
      <c r="BG2" s="80" t="s">
        <v>580</v>
      </c>
      <c r="BH2" s="81" t="s">
        <v>581</v>
      </c>
      <c r="BI2" s="82" t="s">
        <v>582</v>
      </c>
      <c r="BJ2" s="83" t="s">
        <v>583</v>
      </c>
      <c r="BK2" s="84" t="s">
        <v>584</v>
      </c>
      <c r="BL2" s="85" t="s">
        <v>585</v>
      </c>
    </row>
    <row r="3" spans="1:64" ht="19.95" customHeight="1">
      <c r="A3" s="9" t="s">
        <v>595</v>
      </c>
      <c r="B3" s="8" t="s">
        <v>596</v>
      </c>
      <c r="C3" s="8" t="s">
        <v>596</v>
      </c>
      <c r="D3" s="153">
        <v>8822.6670312245205</v>
      </c>
      <c r="E3" s="154">
        <v>4968.7567880606002</v>
      </c>
      <c r="F3" s="155">
        <v>5063.4702579393106</v>
      </c>
      <c r="G3" s="156">
        <v>0</v>
      </c>
      <c r="H3" s="157">
        <v>3930.6608997195253</v>
      </c>
      <c r="I3" s="158">
        <v>0</v>
      </c>
      <c r="J3" s="159">
        <v>592.21391942350249</v>
      </c>
      <c r="K3" s="160">
        <v>0</v>
      </c>
      <c r="L3" s="161">
        <v>272.9079404326452</v>
      </c>
      <c r="M3" s="162">
        <v>0</v>
      </c>
      <c r="N3" s="179">
        <v>8822.6670312245205</v>
      </c>
      <c r="O3" s="178">
        <v>11575.94889140978</v>
      </c>
      <c r="P3" s="163">
        <v>52.398324563067881</v>
      </c>
      <c r="Q3" s="164">
        <v>0</v>
      </c>
      <c r="R3" s="170">
        <f>SUM(D3:Q3)</f>
        <v>44101.691083997473</v>
      </c>
      <c r="S3" s="33">
        <f>'Projection - Scotland'!B15</f>
        <v>-0.41626579504509637</v>
      </c>
      <c r="T3" s="33">
        <f>'Projection - Scotland'!B16</f>
        <v>0</v>
      </c>
      <c r="U3" s="33">
        <f>'Projection - Scotland'!C15</f>
        <v>0</v>
      </c>
      <c r="V3" s="33">
        <f>'Projection - Scotland'!C16</f>
        <v>0</v>
      </c>
      <c r="W3" s="33">
        <f>'Projection - Scotland'!D15</f>
        <v>-0.17758499107316028</v>
      </c>
      <c r="X3" s="33">
        <f>'Projection - Scotland'!D16</f>
        <v>0</v>
      </c>
      <c r="Y3" s="33">
        <f>'Projection - Scotland'!F15</f>
        <v>0</v>
      </c>
      <c r="Z3" s="33">
        <f>'Projection - Scotland'!F16</f>
        <v>0</v>
      </c>
      <c r="AA3" s="33">
        <f>'Projection - Scotland'!G15</f>
        <v>0</v>
      </c>
      <c r="AB3" s="33">
        <f>'Projection - Scotland'!G16</f>
        <v>0</v>
      </c>
      <c r="AC3" s="33">
        <f>'Projection - Scotland'!E15</f>
        <v>-0.32295300295503149</v>
      </c>
      <c r="AD3" s="33">
        <f>'Projection - Scotland'!E16</f>
        <v>0</v>
      </c>
      <c r="AE3" s="33">
        <f>'Projection - Scotland'!H15</f>
        <v>0</v>
      </c>
      <c r="AF3" s="33">
        <f>'Projection - Scotland'!H16</f>
        <v>0</v>
      </c>
      <c r="AH3" s="170">
        <f t="shared" ref="AH3:AH34" si="0">S3*D3</f>
        <v>-3672.5745061708349</v>
      </c>
      <c r="AI3" s="170">
        <f>T3*E3</f>
        <v>0</v>
      </c>
      <c r="AJ3" s="170">
        <f t="shared" ref="AJ3:AJ34" si="1">U3*F3</f>
        <v>0</v>
      </c>
      <c r="AK3" s="170">
        <f t="shared" ref="AK3:AK34" si="2">U3*G3</f>
        <v>0</v>
      </c>
      <c r="AL3" s="170">
        <f t="shared" ref="AL3:AL34" si="3">W3*H3</f>
        <v>-698.02638078831205</v>
      </c>
      <c r="AM3" s="170">
        <f>X3*I3</f>
        <v>0</v>
      </c>
      <c r="AN3" s="170">
        <f t="shared" ref="AN3:AN34" si="4">Y3*J3</f>
        <v>0</v>
      </c>
      <c r="AO3" s="170">
        <f t="shared" ref="AO3:AO34" si="5">Y3*K3</f>
        <v>0</v>
      </c>
      <c r="AP3" s="170">
        <f t="shared" ref="AP3:AP34" si="6">AA3*L3</f>
        <v>0</v>
      </c>
      <c r="AQ3" s="170">
        <f>AA3*M3</f>
        <v>0</v>
      </c>
      <c r="AR3" s="170">
        <f>AC3*N3</f>
        <v>-2849.3068118063115</v>
      </c>
      <c r="AS3" s="170">
        <f>AD3*O3</f>
        <v>0</v>
      </c>
      <c r="AT3" s="170">
        <f>AE3*P3</f>
        <v>0</v>
      </c>
      <c r="AU3" s="170">
        <f t="shared" ref="AU3:AU34" si="7">AE3*Q3</f>
        <v>0</v>
      </c>
      <c r="AV3" s="170">
        <f>AH3+AJ3+AL3+AN3+AP3+AT3+AR3</f>
        <v>-7219.9076987654589</v>
      </c>
      <c r="AW3" s="170">
        <f>AI3+AK3+AM3+AO3+AQ3+AU3+AS3</f>
        <v>0</v>
      </c>
      <c r="AX3" s="170"/>
      <c r="AY3" s="170">
        <f>-'Projection - Scotland'!B$12*Scot19!AV3</f>
        <v>0</v>
      </c>
      <c r="AZ3" s="170">
        <f>-'Projection - Scotland'!B$12*Scot19!AW3</f>
        <v>0</v>
      </c>
      <c r="BA3" s="170">
        <f>-'Projection - Scotland'!C$12*Scot19!AV3</f>
        <v>4887.0436663812679</v>
      </c>
      <c r="BB3" s="170">
        <f>-'Projection - Scotland'!C$12*Scot19!AW3</f>
        <v>0</v>
      </c>
      <c r="BC3" s="170">
        <f>-'Projection - Scotland'!D$12*Scot19!AV3</f>
        <v>0</v>
      </c>
      <c r="BD3" s="170">
        <f>-'Projection - Scotland'!D$12*Scot19!AW3</f>
        <v>0</v>
      </c>
      <c r="BE3" s="170">
        <f>-'Projection - Scotland'!F$12*Scot19!AV3</f>
        <v>593.96986978454117</v>
      </c>
      <c r="BF3" s="170">
        <f>-'Projection - Scotland'!F$12*Scot19!AW3</f>
        <v>0</v>
      </c>
      <c r="BG3" s="170">
        <f>-'Projection - Scotland'!G$12*Scot19!AV3</f>
        <v>926.84841850228429</v>
      </c>
      <c r="BH3" s="170">
        <f>-'Projection - Scotland'!G$12*Scot19!AW3</f>
        <v>0</v>
      </c>
      <c r="BI3" s="170">
        <f>-'Projection - Scotland'!E$12*Scot19!AV3</f>
        <v>0</v>
      </c>
      <c r="BJ3" s="170">
        <f>-'Projection - Scotland'!E$12*Scot19!AW3</f>
        <v>0</v>
      </c>
      <c r="BK3" s="170">
        <f>-'Projection - Scotland'!H$12*Scot19!AV3</f>
        <v>812.04574409736358</v>
      </c>
      <c r="BL3" s="170">
        <f>-'Projection - Scotland'!H$12*Scot19!AW3</f>
        <v>0</v>
      </c>
    </row>
    <row r="4" spans="1:64" ht="19.95" customHeight="1">
      <c r="A4" s="9" t="s">
        <v>597</v>
      </c>
      <c r="B4" s="8" t="s">
        <v>596</v>
      </c>
      <c r="C4" s="8" t="s">
        <v>596</v>
      </c>
      <c r="D4" s="153">
        <v>11062.083805222897</v>
      </c>
      <c r="E4" s="154">
        <v>6483.7810147047821</v>
      </c>
      <c r="F4" s="155">
        <v>4833.3124682020889</v>
      </c>
      <c r="G4" s="156">
        <v>0</v>
      </c>
      <c r="H4" s="157">
        <v>5488.6057459396543</v>
      </c>
      <c r="I4" s="158">
        <v>0</v>
      </c>
      <c r="J4" s="159">
        <v>320.04208057649748</v>
      </c>
      <c r="K4" s="160">
        <v>0</v>
      </c>
      <c r="L4" s="161">
        <v>29.492059567354652</v>
      </c>
      <c r="M4" s="162">
        <v>0</v>
      </c>
      <c r="N4" s="179">
        <v>11062.083805222897</v>
      </c>
      <c r="O4" s="178">
        <v>16024.097243366501</v>
      </c>
      <c r="P4" s="163">
        <v>5.6624754369320929</v>
      </c>
      <c r="Q4" s="164">
        <v>0</v>
      </c>
      <c r="R4" s="170">
        <f t="shared" ref="R4:R59" si="8">SUM(D4:Q4)</f>
        <v>55309.160698239612</v>
      </c>
      <c r="S4" s="86">
        <f>S3</f>
        <v>-0.41626579504509637</v>
      </c>
      <c r="T4" s="86">
        <f t="shared" ref="T4:AF4" si="9">T3</f>
        <v>0</v>
      </c>
      <c r="U4" s="86">
        <f t="shared" si="9"/>
        <v>0</v>
      </c>
      <c r="V4" s="86">
        <f t="shared" si="9"/>
        <v>0</v>
      </c>
      <c r="W4" s="86">
        <f t="shared" si="9"/>
        <v>-0.17758499107316028</v>
      </c>
      <c r="X4" s="86">
        <f t="shared" si="9"/>
        <v>0</v>
      </c>
      <c r="Y4" s="86">
        <f t="shared" si="9"/>
        <v>0</v>
      </c>
      <c r="Z4" s="86">
        <f t="shared" si="9"/>
        <v>0</v>
      </c>
      <c r="AA4" s="86">
        <f t="shared" si="9"/>
        <v>0</v>
      </c>
      <c r="AB4" s="86">
        <f t="shared" si="9"/>
        <v>0</v>
      </c>
      <c r="AC4" s="86">
        <f t="shared" si="9"/>
        <v>-0.32295300295503149</v>
      </c>
      <c r="AD4" s="86">
        <f t="shared" si="9"/>
        <v>0</v>
      </c>
      <c r="AE4" s="86">
        <f t="shared" si="9"/>
        <v>0</v>
      </c>
      <c r="AF4" s="86">
        <f t="shared" si="9"/>
        <v>0</v>
      </c>
      <c r="AH4" s="170">
        <f t="shared" si="0"/>
        <v>-4604.7671100365942</v>
      </c>
      <c r="AI4" s="170">
        <f t="shared" ref="AI4:AI59" si="10">T4*E4</f>
        <v>0</v>
      </c>
      <c r="AJ4" s="170">
        <f t="shared" si="1"/>
        <v>0</v>
      </c>
      <c r="AK4" s="170">
        <f t="shared" si="2"/>
        <v>0</v>
      </c>
      <c r="AL4" s="170">
        <f t="shared" si="3"/>
        <v>-974.69400239678976</v>
      </c>
      <c r="AM4" s="170">
        <f t="shared" ref="AM4:AM59" si="11">X4*I4</f>
        <v>0</v>
      </c>
      <c r="AN4" s="170">
        <f t="shared" si="4"/>
        <v>0</v>
      </c>
      <c r="AO4" s="170">
        <f t="shared" si="5"/>
        <v>0</v>
      </c>
      <c r="AP4" s="170">
        <f t="shared" si="6"/>
        <v>0</v>
      </c>
      <c r="AQ4" s="170">
        <f t="shared" ref="AQ4:AQ35" si="12">AA4*M4</f>
        <v>0</v>
      </c>
      <c r="AR4" s="170">
        <f t="shared" ref="AR4:AR59" si="13">AC4*N4</f>
        <v>-3572.5331838369561</v>
      </c>
      <c r="AS4" s="170">
        <f t="shared" ref="AS4:AS59" si="14">AD4*O4</f>
        <v>0</v>
      </c>
      <c r="AT4" s="170">
        <f t="shared" ref="AT4:AT35" si="15">AE4*P4</f>
        <v>0</v>
      </c>
      <c r="AU4" s="170">
        <f t="shared" si="7"/>
        <v>0</v>
      </c>
      <c r="AV4" s="170">
        <f>AH4+AJ4+AL4+AN4+AP4+AT4+AR4</f>
        <v>-9151.9942962703408</v>
      </c>
      <c r="AW4" s="170">
        <f t="shared" ref="AW4:AW59" si="16">AI4+AK4+AM4+AO4+AQ4+AU4+AS4</f>
        <v>0</v>
      </c>
      <c r="AX4" s="170"/>
      <c r="AY4" s="170">
        <f>-'Projection - Scotland'!B$12*Scot19!AV4</f>
        <v>0</v>
      </c>
      <c r="AZ4" s="170">
        <f>-'Projection - Scotland'!B$12*Scot19!AW4</f>
        <v>0</v>
      </c>
      <c r="BA4" s="170">
        <f>-'Projection - Scotland'!C$12*Scot19!AV4</f>
        <v>6194.8431512487687</v>
      </c>
      <c r="BB4" s="170">
        <f>-'Projection - Scotland'!C$12*Scot19!AW4</f>
        <v>0</v>
      </c>
      <c r="BC4" s="170">
        <f>-'Projection - Scotland'!D$12*Scot19!AV4</f>
        <v>0</v>
      </c>
      <c r="BD4" s="170">
        <f>-'Projection - Scotland'!D$12*Scot19!AW4</f>
        <v>0</v>
      </c>
      <c r="BE4" s="170">
        <f>-'Projection - Scotland'!F$12*Scot19!AV4</f>
        <v>752.91943986403976</v>
      </c>
      <c r="BF4" s="170">
        <f>-'Projection - Scotland'!F$12*Scot19!AW4</f>
        <v>0</v>
      </c>
      <c r="BG4" s="170">
        <f>-'Projection - Scotland'!G$12*Scot19!AV4</f>
        <v>1174.8781000469753</v>
      </c>
      <c r="BH4" s="170">
        <f>-'Projection - Scotland'!G$12*Scot19!AW4</f>
        <v>0</v>
      </c>
      <c r="BI4" s="170">
        <f>-'Projection - Scotland'!E$12*Scot19!AV4</f>
        <v>0</v>
      </c>
      <c r="BJ4" s="170">
        <f>-'Projection - Scotland'!E$12*Scot19!AW4</f>
        <v>0</v>
      </c>
      <c r="BK4" s="170">
        <f>-'Projection - Scotland'!H$12*Scot19!AV4</f>
        <v>1029.353605110555</v>
      </c>
      <c r="BL4" s="170">
        <f>-'Projection - Scotland'!H$12*Scot19!AW4</f>
        <v>0</v>
      </c>
    </row>
    <row r="5" spans="1:64" ht="19.95" customHeight="1">
      <c r="A5" s="9" t="s">
        <v>598</v>
      </c>
      <c r="B5" s="8" t="s">
        <v>596</v>
      </c>
      <c r="C5" s="8" t="s">
        <v>596</v>
      </c>
      <c r="D5" s="153">
        <v>10650.936209193307</v>
      </c>
      <c r="E5" s="154">
        <v>12814.065419787192</v>
      </c>
      <c r="F5" s="155">
        <v>2428.7299952942699</v>
      </c>
      <c r="G5" s="156">
        <v>0</v>
      </c>
      <c r="H5" s="157">
        <v>5300.7670453606597</v>
      </c>
      <c r="I5" s="158">
        <v>0</v>
      </c>
      <c r="J5" s="159">
        <v>0</v>
      </c>
      <c r="K5" s="160">
        <v>0</v>
      </c>
      <c r="L5" s="161">
        <v>0</v>
      </c>
      <c r="M5" s="162">
        <v>0</v>
      </c>
      <c r="N5" s="179">
        <v>10650.936209193307</v>
      </c>
      <c r="O5" s="178">
        <v>11409.246167137793</v>
      </c>
      <c r="P5" s="163">
        <v>0</v>
      </c>
      <c r="Q5" s="164">
        <v>0</v>
      </c>
      <c r="R5" s="170">
        <f t="shared" si="8"/>
        <v>53254.681045966528</v>
      </c>
      <c r="S5" s="86">
        <f t="shared" ref="S5:S59" si="17">S4</f>
        <v>-0.41626579504509637</v>
      </c>
      <c r="T5" s="86">
        <f t="shared" ref="T5:T59" si="18">T4</f>
        <v>0</v>
      </c>
      <c r="U5" s="86">
        <f t="shared" ref="U5:U59" si="19">U4</f>
        <v>0</v>
      </c>
      <c r="V5" s="86">
        <f t="shared" ref="V5:V59" si="20">V4</f>
        <v>0</v>
      </c>
      <c r="W5" s="86">
        <f t="shared" ref="W5:W59" si="21">W4</f>
        <v>-0.17758499107316028</v>
      </c>
      <c r="X5" s="86">
        <f t="shared" ref="X5:X59" si="22">X4</f>
        <v>0</v>
      </c>
      <c r="Y5" s="86">
        <f t="shared" ref="Y5:Y59" si="23">Y4</f>
        <v>0</v>
      </c>
      <c r="Z5" s="86">
        <f t="shared" ref="Z5:Z59" si="24">Z4</f>
        <v>0</v>
      </c>
      <c r="AA5" s="86">
        <f t="shared" ref="AA5:AA59" si="25">AA4</f>
        <v>0</v>
      </c>
      <c r="AB5" s="86">
        <f t="shared" ref="AB5:AB59" si="26">AB4</f>
        <v>0</v>
      </c>
      <c r="AC5" s="86">
        <f t="shared" ref="AC5:AC59" si="27">AC4</f>
        <v>-0.32295300295503149</v>
      </c>
      <c r="AD5" s="86">
        <f t="shared" ref="AD5:AD59" si="28">AD4</f>
        <v>0</v>
      </c>
      <c r="AE5" s="86">
        <f t="shared" ref="AE5:AE59" si="29">AE4</f>
        <v>0</v>
      </c>
      <c r="AF5" s="86">
        <f t="shared" ref="AF5:AF59" si="30">AF4</f>
        <v>0</v>
      </c>
      <c r="AH5" s="170">
        <f t="shared" si="0"/>
        <v>-4433.620429094457</v>
      </c>
      <c r="AI5" s="170">
        <f t="shared" si="10"/>
        <v>0</v>
      </c>
      <c r="AJ5" s="170">
        <f t="shared" si="1"/>
        <v>0</v>
      </c>
      <c r="AK5" s="170">
        <f t="shared" si="2"/>
        <v>0</v>
      </c>
      <c r="AL5" s="170">
        <f t="shared" si="3"/>
        <v>-941.33666843127492</v>
      </c>
      <c r="AM5" s="170">
        <f t="shared" si="11"/>
        <v>0</v>
      </c>
      <c r="AN5" s="170">
        <f t="shared" si="4"/>
        <v>0</v>
      </c>
      <c r="AO5" s="170">
        <f t="shared" si="5"/>
        <v>0</v>
      </c>
      <c r="AP5" s="170">
        <f t="shared" si="6"/>
        <v>0</v>
      </c>
      <c r="AQ5" s="170">
        <f t="shared" si="12"/>
        <v>0</v>
      </c>
      <c r="AR5" s="170">
        <f t="shared" si="13"/>
        <v>-3439.7518330414582</v>
      </c>
      <c r="AS5" s="170">
        <f t="shared" si="14"/>
        <v>0</v>
      </c>
      <c r="AT5" s="170">
        <f t="shared" si="15"/>
        <v>0</v>
      </c>
      <c r="AU5" s="170">
        <f t="shared" si="7"/>
        <v>0</v>
      </c>
      <c r="AV5" s="170">
        <f>AH5+AJ5+AL5+AN5+AP5+AT5+AR5</f>
        <v>-8814.7089305671907</v>
      </c>
      <c r="AW5" s="170">
        <f t="shared" si="16"/>
        <v>0</v>
      </c>
      <c r="AX5" s="170"/>
      <c r="AY5" s="170">
        <f>-'Projection - Scotland'!B$12*Scot19!AV5</f>
        <v>0</v>
      </c>
      <c r="AZ5" s="170">
        <f>-'Projection - Scotland'!B$12*Scot19!AW5</f>
        <v>0</v>
      </c>
      <c r="BA5" s="170">
        <f>-'Projection - Scotland'!C$12*Scot19!AV5</f>
        <v>5966.5399126208677</v>
      </c>
      <c r="BB5" s="170">
        <f>-'Projection - Scotland'!C$12*Scot19!AW5</f>
        <v>0</v>
      </c>
      <c r="BC5" s="170">
        <f>-'Projection - Scotland'!D$12*Scot19!AV5</f>
        <v>0</v>
      </c>
      <c r="BD5" s="170">
        <f>-'Projection - Scotland'!D$12*Scot19!AW5</f>
        <v>0</v>
      </c>
      <c r="BE5" s="170">
        <f>-'Projection - Scotland'!F$12*Scot19!AV5</f>
        <v>725.17153045777582</v>
      </c>
      <c r="BF5" s="170">
        <f>-'Projection - Scotland'!F$12*Scot19!AW5</f>
        <v>0</v>
      </c>
      <c r="BG5" s="170">
        <f>-'Projection - Scotland'!G$12*Scot19!AV5</f>
        <v>1131.5794290903668</v>
      </c>
      <c r="BH5" s="170">
        <f>-'Projection - Scotland'!G$12*Scot19!AW5</f>
        <v>0</v>
      </c>
      <c r="BI5" s="170">
        <f>-'Projection - Scotland'!E$12*Scot19!AV5</f>
        <v>0</v>
      </c>
      <c r="BJ5" s="170">
        <f>-'Projection - Scotland'!E$12*Scot19!AW5</f>
        <v>0</v>
      </c>
      <c r="BK5" s="170">
        <f>-'Projection - Scotland'!H$12*Scot19!AV5</f>
        <v>991.41805839817812</v>
      </c>
      <c r="BL5" s="170">
        <f>-'Projection - Scotland'!H$12*Scot19!AW5</f>
        <v>0</v>
      </c>
    </row>
    <row r="6" spans="1:64" ht="19.95" customHeight="1">
      <c r="A6" s="9" t="s">
        <v>599</v>
      </c>
      <c r="B6" s="8" t="s">
        <v>596</v>
      </c>
      <c r="C6" s="8" t="s">
        <v>596</v>
      </c>
      <c r="D6" s="153">
        <v>8872.6570815065461</v>
      </c>
      <c r="E6" s="154">
        <v>12847.595752077556</v>
      </c>
      <c r="F6" s="155">
        <v>2020.7732967234101</v>
      </c>
      <c r="G6" s="156">
        <v>0</v>
      </c>
      <c r="H6" s="157">
        <v>1978.8272356991199</v>
      </c>
      <c r="I6" s="158">
        <v>0</v>
      </c>
      <c r="J6" s="159">
        <v>0</v>
      </c>
      <c r="K6" s="160">
        <v>0</v>
      </c>
      <c r="L6" s="161">
        <v>0</v>
      </c>
      <c r="M6" s="162">
        <v>0</v>
      </c>
      <c r="N6" s="179">
        <v>8872.6570815065461</v>
      </c>
      <c r="O6" s="178">
        <v>9615.818873414355</v>
      </c>
      <c r="P6" s="163">
        <v>154.956086605195</v>
      </c>
      <c r="Q6" s="164">
        <v>0</v>
      </c>
      <c r="R6" s="170">
        <f t="shared" si="8"/>
        <v>44363.285407532734</v>
      </c>
      <c r="S6" s="86">
        <f t="shared" si="17"/>
        <v>-0.41626579504509637</v>
      </c>
      <c r="T6" s="86">
        <f t="shared" si="18"/>
        <v>0</v>
      </c>
      <c r="U6" s="86">
        <f t="shared" si="19"/>
        <v>0</v>
      </c>
      <c r="V6" s="86">
        <f t="shared" si="20"/>
        <v>0</v>
      </c>
      <c r="W6" s="86">
        <f t="shared" si="21"/>
        <v>-0.17758499107316028</v>
      </c>
      <c r="X6" s="86">
        <f t="shared" si="22"/>
        <v>0</v>
      </c>
      <c r="Y6" s="86">
        <f t="shared" si="23"/>
        <v>0</v>
      </c>
      <c r="Z6" s="86">
        <f t="shared" si="24"/>
        <v>0</v>
      </c>
      <c r="AA6" s="86">
        <f t="shared" si="25"/>
        <v>0</v>
      </c>
      <c r="AB6" s="86">
        <f t="shared" si="26"/>
        <v>0</v>
      </c>
      <c r="AC6" s="86">
        <f t="shared" si="27"/>
        <v>-0.32295300295503149</v>
      </c>
      <c r="AD6" s="86">
        <f t="shared" si="28"/>
        <v>0</v>
      </c>
      <c r="AE6" s="86">
        <f t="shared" si="29"/>
        <v>0</v>
      </c>
      <c r="AF6" s="86">
        <f t="shared" si="30"/>
        <v>0</v>
      </c>
      <c r="AH6" s="170">
        <f t="shared" si="0"/>
        <v>-3693.3836541958267</v>
      </c>
      <c r="AI6" s="170">
        <f t="shared" si="10"/>
        <v>0</v>
      </c>
      <c r="AJ6" s="170">
        <f t="shared" si="1"/>
        <v>0</v>
      </c>
      <c r="AK6" s="170">
        <f t="shared" si="2"/>
        <v>0</v>
      </c>
      <c r="AL6" s="170">
        <f t="shared" si="3"/>
        <v>-351.41001698695464</v>
      </c>
      <c r="AM6" s="170">
        <f t="shared" si="11"/>
        <v>0</v>
      </c>
      <c r="AN6" s="170">
        <f t="shared" si="4"/>
        <v>0</v>
      </c>
      <c r="AO6" s="170">
        <f t="shared" si="5"/>
        <v>0</v>
      </c>
      <c r="AP6" s="170">
        <f t="shared" si="6"/>
        <v>0</v>
      </c>
      <c r="AQ6" s="170">
        <f t="shared" si="12"/>
        <v>0</v>
      </c>
      <c r="AR6" s="170">
        <f t="shared" si="13"/>
        <v>-2865.4512486627646</v>
      </c>
      <c r="AS6" s="170">
        <f t="shared" si="14"/>
        <v>0</v>
      </c>
      <c r="AT6" s="170">
        <f t="shared" si="15"/>
        <v>0</v>
      </c>
      <c r="AU6" s="170">
        <f t="shared" si="7"/>
        <v>0</v>
      </c>
      <c r="AV6" s="170">
        <f t="shared" ref="AV6:AV59" si="31">AH6+AJ6+AL6+AN6+AP6+AT6+AR6</f>
        <v>-6910.2449198455461</v>
      </c>
      <c r="AW6" s="170">
        <f t="shared" si="16"/>
        <v>0</v>
      </c>
      <c r="AX6" s="170"/>
      <c r="AY6" s="170">
        <f>-'Projection - Scotland'!B$12*Scot19!AV6</f>
        <v>0</v>
      </c>
      <c r="AZ6" s="170">
        <f>-'Projection - Scotland'!B$12*Scot19!AW6</f>
        <v>0</v>
      </c>
      <c r="BA6" s="170">
        <f>-'Projection - Scotland'!C$12*Scot19!AV6</f>
        <v>4677.4377288021278</v>
      </c>
      <c r="BB6" s="170">
        <f>-'Projection - Scotland'!C$12*Scot19!AW6</f>
        <v>0</v>
      </c>
      <c r="BC6" s="170">
        <f>-'Projection - Scotland'!D$12*Scot19!AV6</f>
        <v>0</v>
      </c>
      <c r="BD6" s="170">
        <f>-'Projection - Scotland'!D$12*Scot19!AW6</f>
        <v>0</v>
      </c>
      <c r="BE6" s="170">
        <f>-'Projection - Scotland'!F$12*Scot19!AV6</f>
        <v>568.49442492481944</v>
      </c>
      <c r="BF6" s="170">
        <f>-'Projection - Scotland'!F$12*Scot19!AW6</f>
        <v>0</v>
      </c>
      <c r="BG6" s="170">
        <f>-'Projection - Scotland'!G$12*Scot19!AV6</f>
        <v>887.09576945387334</v>
      </c>
      <c r="BH6" s="170">
        <f>-'Projection - Scotland'!G$12*Scot19!AW6</f>
        <v>0</v>
      </c>
      <c r="BI6" s="170">
        <f>-'Projection - Scotland'!E$12*Scot19!AV6</f>
        <v>0</v>
      </c>
      <c r="BJ6" s="170">
        <f>-'Projection - Scotland'!E$12*Scot19!AW6</f>
        <v>0</v>
      </c>
      <c r="BK6" s="170">
        <f>-'Projection - Scotland'!H$12*Scot19!AV6</f>
        <v>777.21699666472318</v>
      </c>
      <c r="BL6" s="170">
        <f>-'Projection - Scotland'!H$12*Scot19!AW6</f>
        <v>0</v>
      </c>
    </row>
    <row r="7" spans="1:64" ht="19.95" customHeight="1">
      <c r="A7" s="9" t="s">
        <v>600</v>
      </c>
      <c r="B7" s="8" t="s">
        <v>596</v>
      </c>
      <c r="C7" s="8" t="s">
        <v>596</v>
      </c>
      <c r="D7" s="153">
        <v>7887.5615930581998</v>
      </c>
      <c r="E7" s="154">
        <v>0</v>
      </c>
      <c r="F7" s="155">
        <v>9051.6737712807026</v>
      </c>
      <c r="G7" s="156">
        <v>5338.8921812821973</v>
      </c>
      <c r="H7" s="157">
        <v>1597.8686686430001</v>
      </c>
      <c r="I7" s="158">
        <v>0</v>
      </c>
      <c r="J7" s="159">
        <v>643.00318033281496</v>
      </c>
      <c r="K7" s="160">
        <v>0</v>
      </c>
      <c r="L7" s="161">
        <v>0</v>
      </c>
      <c r="M7" s="162">
        <v>0</v>
      </c>
      <c r="N7" s="179">
        <v>9051.6737712807026</v>
      </c>
      <c r="O7" s="178">
        <v>11560.566136193798</v>
      </c>
      <c r="P7" s="163">
        <v>127.129554332089</v>
      </c>
      <c r="Q7" s="164">
        <v>0</v>
      </c>
      <c r="R7" s="170">
        <f t="shared" si="8"/>
        <v>45258.368856403504</v>
      </c>
      <c r="S7" s="86">
        <f t="shared" si="17"/>
        <v>-0.41626579504509637</v>
      </c>
      <c r="T7" s="86">
        <f t="shared" si="18"/>
        <v>0</v>
      </c>
      <c r="U7" s="86">
        <f t="shared" si="19"/>
        <v>0</v>
      </c>
      <c r="V7" s="86">
        <f t="shared" si="20"/>
        <v>0</v>
      </c>
      <c r="W7" s="86">
        <f t="shared" si="21"/>
        <v>-0.17758499107316028</v>
      </c>
      <c r="X7" s="86">
        <f t="shared" si="22"/>
        <v>0</v>
      </c>
      <c r="Y7" s="86">
        <f t="shared" si="23"/>
        <v>0</v>
      </c>
      <c r="Z7" s="86">
        <f t="shared" si="24"/>
        <v>0</v>
      </c>
      <c r="AA7" s="86">
        <f t="shared" si="25"/>
        <v>0</v>
      </c>
      <c r="AB7" s="86">
        <f t="shared" si="26"/>
        <v>0</v>
      </c>
      <c r="AC7" s="86">
        <f t="shared" si="27"/>
        <v>-0.32295300295503149</v>
      </c>
      <c r="AD7" s="86">
        <f t="shared" si="28"/>
        <v>0</v>
      </c>
      <c r="AE7" s="86">
        <f t="shared" si="29"/>
        <v>0</v>
      </c>
      <c r="AF7" s="86">
        <f t="shared" si="30"/>
        <v>0</v>
      </c>
      <c r="AH7" s="170">
        <f t="shared" si="0"/>
        <v>-3283.3220975015383</v>
      </c>
      <c r="AI7" s="170">
        <f t="shared" si="10"/>
        <v>0</v>
      </c>
      <c r="AJ7" s="170">
        <f t="shared" si="1"/>
        <v>0</v>
      </c>
      <c r="AK7" s="170">
        <f t="shared" si="2"/>
        <v>0</v>
      </c>
      <c r="AL7" s="170">
        <f t="shared" si="3"/>
        <v>-283.7574932570497</v>
      </c>
      <c r="AM7" s="170">
        <f t="shared" si="11"/>
        <v>0</v>
      </c>
      <c r="AN7" s="170">
        <f t="shared" si="4"/>
        <v>0</v>
      </c>
      <c r="AO7" s="170">
        <f t="shared" si="5"/>
        <v>0</v>
      </c>
      <c r="AP7" s="170">
        <f t="shared" si="6"/>
        <v>0</v>
      </c>
      <c r="AQ7" s="170">
        <f t="shared" si="12"/>
        <v>0</v>
      </c>
      <c r="AR7" s="170">
        <f t="shared" si="13"/>
        <v>-2923.2652262043975</v>
      </c>
      <c r="AS7" s="170">
        <f t="shared" si="14"/>
        <v>0</v>
      </c>
      <c r="AT7" s="170">
        <f t="shared" si="15"/>
        <v>0</v>
      </c>
      <c r="AU7" s="170">
        <f t="shared" si="7"/>
        <v>0</v>
      </c>
      <c r="AV7" s="170">
        <f t="shared" si="31"/>
        <v>-6490.3448169629855</v>
      </c>
      <c r="AW7" s="170">
        <f t="shared" si="16"/>
        <v>0</v>
      </c>
      <c r="AX7" s="170"/>
      <c r="AY7" s="170">
        <f>-'Projection - Scotland'!B$12*Scot19!AV7</f>
        <v>0</v>
      </c>
      <c r="AZ7" s="170">
        <f>-'Projection - Scotland'!B$12*Scot19!AW7</f>
        <v>0</v>
      </c>
      <c r="BA7" s="170">
        <f>-'Projection - Scotland'!C$12*Scot19!AV7</f>
        <v>4393.2138544919417</v>
      </c>
      <c r="BB7" s="170">
        <f>-'Projection - Scotland'!C$12*Scot19!AW7</f>
        <v>0</v>
      </c>
      <c r="BC7" s="170">
        <f>-'Projection - Scotland'!D$12*Scot19!AV7</f>
        <v>0</v>
      </c>
      <c r="BD7" s="170">
        <f>-'Projection - Scotland'!D$12*Scot19!AW7</f>
        <v>0</v>
      </c>
      <c r="BE7" s="170">
        <f>-'Projection - Scotland'!F$12*Scot19!AV7</f>
        <v>533.94993767682922</v>
      </c>
      <c r="BF7" s="170">
        <f>-'Projection - Scotland'!F$12*Scot19!AW7</f>
        <v>0</v>
      </c>
      <c r="BG7" s="170">
        <f>-'Projection - Scotland'!G$12*Scot19!AV7</f>
        <v>833.19151436870175</v>
      </c>
      <c r="BH7" s="170">
        <f>-'Projection - Scotland'!G$12*Scot19!AW7</f>
        <v>0</v>
      </c>
      <c r="BI7" s="170">
        <f>-'Projection - Scotland'!E$12*Scot19!AV7</f>
        <v>0</v>
      </c>
      <c r="BJ7" s="170">
        <f>-'Projection - Scotland'!E$12*Scot19!AW7</f>
        <v>0</v>
      </c>
      <c r="BK7" s="170">
        <f>-'Projection - Scotland'!H$12*Scot19!AV7</f>
        <v>729.98951042551084</v>
      </c>
      <c r="BL7" s="170">
        <f>-'Projection - Scotland'!H$12*Scot19!AW7</f>
        <v>0</v>
      </c>
    </row>
    <row r="8" spans="1:64" ht="19.95" customHeight="1">
      <c r="A8" s="9" t="s">
        <v>601</v>
      </c>
      <c r="B8" s="8" t="s">
        <v>596</v>
      </c>
      <c r="C8" s="8" t="s">
        <v>596</v>
      </c>
      <c r="D8" s="153">
        <v>10218.994669658707</v>
      </c>
      <c r="E8" s="154">
        <v>7269.7909629863534</v>
      </c>
      <c r="F8" s="155">
        <v>3379.4408021275131</v>
      </c>
      <c r="G8" s="156">
        <v>0</v>
      </c>
      <c r="H8" s="157">
        <v>7920.164089254281</v>
      </c>
      <c r="I8" s="158">
        <v>0</v>
      </c>
      <c r="J8" s="159">
        <v>1.9153076826006976</v>
      </c>
      <c r="K8" s="160">
        <v>0</v>
      </c>
      <c r="L8" s="161">
        <v>17.956009524381539</v>
      </c>
      <c r="M8" s="162">
        <v>0</v>
      </c>
      <c r="N8" s="179">
        <v>10218.994669658707</v>
      </c>
      <c r="O8" s="178">
        <v>12018.683661384293</v>
      </c>
      <c r="P8" s="163">
        <v>48.267052943645055</v>
      </c>
      <c r="Q8" s="164">
        <v>0</v>
      </c>
      <c r="R8" s="170">
        <f t="shared" si="8"/>
        <v>51094.207225220482</v>
      </c>
      <c r="S8" s="86">
        <f t="shared" si="17"/>
        <v>-0.41626579504509637</v>
      </c>
      <c r="T8" s="86">
        <f t="shared" si="18"/>
        <v>0</v>
      </c>
      <c r="U8" s="86">
        <f t="shared" si="19"/>
        <v>0</v>
      </c>
      <c r="V8" s="86">
        <f t="shared" si="20"/>
        <v>0</v>
      </c>
      <c r="W8" s="86">
        <f t="shared" si="21"/>
        <v>-0.17758499107316028</v>
      </c>
      <c r="X8" s="86">
        <f t="shared" si="22"/>
        <v>0</v>
      </c>
      <c r="Y8" s="86">
        <f t="shared" si="23"/>
        <v>0</v>
      </c>
      <c r="Z8" s="86">
        <f t="shared" si="24"/>
        <v>0</v>
      </c>
      <c r="AA8" s="86">
        <f t="shared" si="25"/>
        <v>0</v>
      </c>
      <c r="AB8" s="86">
        <f t="shared" si="26"/>
        <v>0</v>
      </c>
      <c r="AC8" s="86">
        <f t="shared" si="27"/>
        <v>-0.32295300295503149</v>
      </c>
      <c r="AD8" s="86">
        <f t="shared" si="28"/>
        <v>0</v>
      </c>
      <c r="AE8" s="86">
        <f t="shared" si="29"/>
        <v>0</v>
      </c>
      <c r="AF8" s="86">
        <f t="shared" si="30"/>
        <v>0</v>
      </c>
      <c r="AH8" s="170">
        <f t="shared" si="0"/>
        <v>-4253.8179407270836</v>
      </c>
      <c r="AI8" s="170">
        <f t="shared" si="10"/>
        <v>0</v>
      </c>
      <c r="AJ8" s="170">
        <f t="shared" si="1"/>
        <v>0</v>
      </c>
      <c r="AK8" s="170">
        <f t="shared" si="2"/>
        <v>0</v>
      </c>
      <c r="AL8" s="170">
        <f t="shared" si="3"/>
        <v>-1406.502269088186</v>
      </c>
      <c r="AM8" s="170">
        <f t="shared" si="11"/>
        <v>0</v>
      </c>
      <c r="AN8" s="170">
        <f t="shared" si="4"/>
        <v>0</v>
      </c>
      <c r="AO8" s="170">
        <f t="shared" si="5"/>
        <v>0</v>
      </c>
      <c r="AP8" s="170">
        <f t="shared" si="6"/>
        <v>0</v>
      </c>
      <c r="AQ8" s="170">
        <f t="shared" si="12"/>
        <v>0</v>
      </c>
      <c r="AR8" s="170">
        <f t="shared" si="13"/>
        <v>-3300.2550157477394</v>
      </c>
      <c r="AS8" s="170">
        <f t="shared" si="14"/>
        <v>0</v>
      </c>
      <c r="AT8" s="170">
        <f t="shared" si="15"/>
        <v>0</v>
      </c>
      <c r="AU8" s="170">
        <f t="shared" si="7"/>
        <v>0</v>
      </c>
      <c r="AV8" s="170">
        <f t="shared" si="31"/>
        <v>-8960.5752255630086</v>
      </c>
      <c r="AW8" s="170">
        <f t="shared" si="16"/>
        <v>0</v>
      </c>
      <c r="AX8" s="170"/>
      <c r="AY8" s="170">
        <f>-'Projection - Scotland'!B$12*Scot19!AV8</f>
        <v>0</v>
      </c>
      <c r="AZ8" s="170">
        <f>-'Projection - Scotland'!B$12*Scot19!AW8</f>
        <v>0</v>
      </c>
      <c r="BA8" s="170">
        <f>-'Projection - Scotland'!C$12*Scot19!AV8</f>
        <v>6065.27454786</v>
      </c>
      <c r="BB8" s="170">
        <f>-'Projection - Scotland'!C$12*Scot19!AW8</f>
        <v>0</v>
      </c>
      <c r="BC8" s="170">
        <f>-'Projection - Scotland'!D$12*Scot19!AV8</f>
        <v>0</v>
      </c>
      <c r="BD8" s="170">
        <f>-'Projection - Scotland'!D$12*Scot19!AW8</f>
        <v>0</v>
      </c>
      <c r="BE8" s="170">
        <f>-'Projection - Scotland'!F$12*Scot19!AV8</f>
        <v>737.17170938796278</v>
      </c>
      <c r="BF8" s="170">
        <f>-'Projection - Scotland'!F$12*Scot19!AW8</f>
        <v>0</v>
      </c>
      <c r="BG8" s="170">
        <f>-'Projection - Scotland'!G$12*Scot19!AV8</f>
        <v>1150.304868593254</v>
      </c>
      <c r="BH8" s="170">
        <f>-'Projection - Scotland'!G$12*Scot19!AW8</f>
        <v>0</v>
      </c>
      <c r="BI8" s="170">
        <f>-'Projection - Scotland'!E$12*Scot19!AV8</f>
        <v>0</v>
      </c>
      <c r="BJ8" s="170">
        <f>-'Projection - Scotland'!E$12*Scot19!AW8</f>
        <v>0</v>
      </c>
      <c r="BK8" s="170">
        <f>-'Projection - Scotland'!H$12*Scot19!AV8</f>
        <v>1007.8240997217894</v>
      </c>
      <c r="BL8" s="170">
        <f>-'Projection - Scotland'!H$12*Scot19!AW8</f>
        <v>0</v>
      </c>
    </row>
    <row r="9" spans="1:64" ht="19.95" customHeight="1">
      <c r="A9" s="9" t="s">
        <v>602</v>
      </c>
      <c r="B9" s="8" t="s">
        <v>596</v>
      </c>
      <c r="C9" s="8" t="s">
        <v>596</v>
      </c>
      <c r="D9" s="153">
        <v>9316.0524101761475</v>
      </c>
      <c r="E9" s="154">
        <v>8595.9803675321527</v>
      </c>
      <c r="F9" s="155">
        <v>6222.1272819043998</v>
      </c>
      <c r="G9" s="156">
        <v>0</v>
      </c>
      <c r="H9" s="157">
        <v>2164.54810295582</v>
      </c>
      <c r="I9" s="158">
        <v>0</v>
      </c>
      <c r="J9" s="159">
        <v>0</v>
      </c>
      <c r="K9" s="160">
        <v>0</v>
      </c>
      <c r="L9" s="161">
        <v>0</v>
      </c>
      <c r="M9" s="162">
        <v>0</v>
      </c>
      <c r="N9" s="179">
        <v>9316.0524101761475</v>
      </c>
      <c r="O9" s="178">
        <v>10964.859036744652</v>
      </c>
      <c r="P9" s="163">
        <v>0.64244139141274004</v>
      </c>
      <c r="Q9" s="164">
        <v>0</v>
      </c>
      <c r="R9" s="170">
        <f t="shared" si="8"/>
        <v>46580.26205088073</v>
      </c>
      <c r="S9" s="86">
        <f t="shared" si="17"/>
        <v>-0.41626579504509637</v>
      </c>
      <c r="T9" s="86">
        <f t="shared" si="18"/>
        <v>0</v>
      </c>
      <c r="U9" s="86">
        <f t="shared" si="19"/>
        <v>0</v>
      </c>
      <c r="V9" s="86">
        <f t="shared" si="20"/>
        <v>0</v>
      </c>
      <c r="W9" s="86">
        <f t="shared" si="21"/>
        <v>-0.17758499107316028</v>
      </c>
      <c r="X9" s="86">
        <f t="shared" si="22"/>
        <v>0</v>
      </c>
      <c r="Y9" s="86">
        <f t="shared" si="23"/>
        <v>0</v>
      </c>
      <c r="Z9" s="86">
        <f t="shared" si="24"/>
        <v>0</v>
      </c>
      <c r="AA9" s="86">
        <f t="shared" si="25"/>
        <v>0</v>
      </c>
      <c r="AB9" s="86">
        <f t="shared" si="26"/>
        <v>0</v>
      </c>
      <c r="AC9" s="86">
        <f t="shared" si="27"/>
        <v>-0.32295300295503149</v>
      </c>
      <c r="AD9" s="86">
        <f t="shared" si="28"/>
        <v>0</v>
      </c>
      <c r="AE9" s="86">
        <f t="shared" si="29"/>
        <v>0</v>
      </c>
      <c r="AF9" s="86">
        <f t="shared" si="30"/>
        <v>0</v>
      </c>
      <c r="AH9" s="170">
        <f t="shared" si="0"/>
        <v>-3877.9539632037604</v>
      </c>
      <c r="AI9" s="170">
        <f t="shared" si="10"/>
        <v>0</v>
      </c>
      <c r="AJ9" s="170">
        <f t="shared" si="1"/>
        <v>0</v>
      </c>
      <c r="AK9" s="170">
        <f t="shared" si="2"/>
        <v>0</v>
      </c>
      <c r="AL9" s="170">
        <f t="shared" si="3"/>
        <v>-384.39125554083535</v>
      </c>
      <c r="AM9" s="170">
        <f t="shared" si="11"/>
        <v>0</v>
      </c>
      <c r="AN9" s="170">
        <f t="shared" si="4"/>
        <v>0</v>
      </c>
      <c r="AO9" s="170">
        <f t="shared" si="5"/>
        <v>0</v>
      </c>
      <c r="AP9" s="170">
        <f t="shared" si="6"/>
        <v>0</v>
      </c>
      <c r="AQ9" s="170">
        <f t="shared" si="12"/>
        <v>0</v>
      </c>
      <c r="AR9" s="170">
        <f t="shared" si="13"/>
        <v>-3008.6471015528455</v>
      </c>
      <c r="AS9" s="170">
        <f t="shared" si="14"/>
        <v>0</v>
      </c>
      <c r="AT9" s="170">
        <f t="shared" si="15"/>
        <v>0</v>
      </c>
      <c r="AU9" s="170">
        <f t="shared" si="7"/>
        <v>0</v>
      </c>
      <c r="AV9" s="170">
        <f t="shared" si="31"/>
        <v>-7270.9923202974405</v>
      </c>
      <c r="AW9" s="170">
        <f t="shared" si="16"/>
        <v>0</v>
      </c>
      <c r="AX9" s="170"/>
      <c r="AY9" s="170">
        <f>-'Projection - Scotland'!B$12*Scot19!AV9</f>
        <v>0</v>
      </c>
      <c r="AZ9" s="170">
        <f>-'Projection - Scotland'!B$12*Scot19!AW9</f>
        <v>0</v>
      </c>
      <c r="BA9" s="170">
        <f>-'Projection - Scotland'!C$12*Scot19!AV9</f>
        <v>4921.622055264279</v>
      </c>
      <c r="BB9" s="170">
        <f>-'Projection - Scotland'!C$12*Scot19!AW9</f>
        <v>0</v>
      </c>
      <c r="BC9" s="170">
        <f>-'Projection - Scotland'!D$12*Scot19!AV9</f>
        <v>0</v>
      </c>
      <c r="BD9" s="170">
        <f>-'Projection - Scotland'!D$12*Scot19!AW9</f>
        <v>0</v>
      </c>
      <c r="BE9" s="170">
        <f>-'Projection - Scotland'!F$12*Scot19!AV9</f>
        <v>598.17251714034217</v>
      </c>
      <c r="BF9" s="170">
        <f>-'Projection - Scotland'!F$12*Scot19!AW9</f>
        <v>0</v>
      </c>
      <c r="BG9" s="170">
        <f>-'Projection - Scotland'!G$12*Scot19!AV9</f>
        <v>933.40635561895976</v>
      </c>
      <c r="BH9" s="170">
        <f>-'Projection - Scotland'!G$12*Scot19!AW9</f>
        <v>0</v>
      </c>
      <c r="BI9" s="170">
        <f>-'Projection - Scotland'!E$12*Scot19!AV9</f>
        <v>0</v>
      </c>
      <c r="BJ9" s="170">
        <f>-'Projection - Scotland'!E$12*Scot19!AW9</f>
        <v>0</v>
      </c>
      <c r="BK9" s="170">
        <f>-'Projection - Scotland'!H$12*Scot19!AV9</f>
        <v>817.79139227385804</v>
      </c>
      <c r="BL9" s="170">
        <f>-'Projection - Scotland'!H$12*Scot19!AW9</f>
        <v>0</v>
      </c>
    </row>
    <row r="10" spans="1:64" ht="19.95" customHeight="1">
      <c r="A10" s="9" t="s">
        <v>603</v>
      </c>
      <c r="B10" s="8" t="s">
        <v>596</v>
      </c>
      <c r="C10" s="8" t="s">
        <v>596</v>
      </c>
      <c r="D10" s="153">
        <v>8988.9483349164439</v>
      </c>
      <c r="E10" s="154">
        <v>1739.0775932275683</v>
      </c>
      <c r="F10" s="155">
        <v>8638.9583403125598</v>
      </c>
      <c r="G10" s="156">
        <v>0</v>
      </c>
      <c r="H10" s="157">
        <v>3598.12071675384</v>
      </c>
      <c r="I10" s="158">
        <v>0</v>
      </c>
      <c r="J10" s="159">
        <v>962.23425952382422</v>
      </c>
      <c r="K10" s="160">
        <v>0</v>
      </c>
      <c r="L10" s="161">
        <v>272.53081500047102</v>
      </c>
      <c r="M10" s="162">
        <v>0</v>
      </c>
      <c r="N10" s="179">
        <v>8988.9483349164439</v>
      </c>
      <c r="O10" s="178">
        <v>11261.002577458457</v>
      </c>
      <c r="P10" s="163">
        <v>483.29272103258944</v>
      </c>
      <c r="Q10" s="164">
        <v>0</v>
      </c>
      <c r="R10" s="170">
        <f t="shared" si="8"/>
        <v>44933.113693142201</v>
      </c>
      <c r="S10" s="86">
        <f t="shared" si="17"/>
        <v>-0.41626579504509637</v>
      </c>
      <c r="T10" s="86">
        <f t="shared" si="18"/>
        <v>0</v>
      </c>
      <c r="U10" s="86">
        <f t="shared" si="19"/>
        <v>0</v>
      </c>
      <c r="V10" s="86">
        <f t="shared" si="20"/>
        <v>0</v>
      </c>
      <c r="W10" s="86">
        <f t="shared" si="21"/>
        <v>-0.17758499107316028</v>
      </c>
      <c r="X10" s="86">
        <f t="shared" si="22"/>
        <v>0</v>
      </c>
      <c r="Y10" s="86">
        <f t="shared" si="23"/>
        <v>0</v>
      </c>
      <c r="Z10" s="86">
        <f t="shared" si="24"/>
        <v>0</v>
      </c>
      <c r="AA10" s="86">
        <f t="shared" si="25"/>
        <v>0</v>
      </c>
      <c r="AB10" s="86">
        <f t="shared" si="26"/>
        <v>0</v>
      </c>
      <c r="AC10" s="86">
        <f t="shared" si="27"/>
        <v>-0.32295300295503149</v>
      </c>
      <c r="AD10" s="86">
        <f t="shared" si="28"/>
        <v>0</v>
      </c>
      <c r="AE10" s="86">
        <f t="shared" si="29"/>
        <v>0</v>
      </c>
      <c r="AF10" s="86">
        <f t="shared" si="30"/>
        <v>0</v>
      </c>
      <c r="AH10" s="170">
        <f t="shared" si="0"/>
        <v>-3741.7917252532889</v>
      </c>
      <c r="AI10" s="170">
        <f t="shared" si="10"/>
        <v>0</v>
      </c>
      <c r="AJ10" s="170">
        <f t="shared" si="1"/>
        <v>0</v>
      </c>
      <c r="AK10" s="170">
        <f t="shared" si="2"/>
        <v>0</v>
      </c>
      <c r="AL10" s="170">
        <f t="shared" si="3"/>
        <v>-638.97223536488377</v>
      </c>
      <c r="AM10" s="170">
        <f t="shared" si="11"/>
        <v>0</v>
      </c>
      <c r="AN10" s="170">
        <f t="shared" si="4"/>
        <v>0</v>
      </c>
      <c r="AO10" s="170">
        <f t="shared" si="5"/>
        <v>0</v>
      </c>
      <c r="AP10" s="170">
        <f t="shared" si="6"/>
        <v>0</v>
      </c>
      <c r="AQ10" s="170">
        <f t="shared" si="12"/>
        <v>0</v>
      </c>
      <c r="AR10" s="170">
        <f t="shared" si="13"/>
        <v>-2903.0078581688958</v>
      </c>
      <c r="AS10" s="170">
        <f t="shared" si="14"/>
        <v>0</v>
      </c>
      <c r="AT10" s="170">
        <f t="shared" si="15"/>
        <v>0</v>
      </c>
      <c r="AU10" s="170">
        <f t="shared" si="7"/>
        <v>0</v>
      </c>
      <c r="AV10" s="170">
        <f t="shared" si="31"/>
        <v>-7283.7718187870687</v>
      </c>
      <c r="AW10" s="170">
        <f t="shared" si="16"/>
        <v>0</v>
      </c>
      <c r="AX10" s="170"/>
      <c r="AY10" s="170">
        <f>-'Projection - Scotland'!B$12*Scot19!AV10</f>
        <v>0</v>
      </c>
      <c r="AZ10" s="170">
        <f>-'Projection - Scotland'!B$12*Scot19!AW10</f>
        <v>0</v>
      </c>
      <c r="BA10" s="170">
        <f>-'Projection - Scotland'!C$12*Scot19!AV10</f>
        <v>4930.2722998046547</v>
      </c>
      <c r="BB10" s="170">
        <f>-'Projection - Scotland'!C$12*Scot19!AW10</f>
        <v>0</v>
      </c>
      <c r="BC10" s="170">
        <f>-'Projection - Scotland'!D$12*Scot19!AV10</f>
        <v>0</v>
      </c>
      <c r="BD10" s="170">
        <f>-'Projection - Scotland'!D$12*Scot19!AW10</f>
        <v>0</v>
      </c>
      <c r="BE10" s="170">
        <f>-'Projection - Scotland'!F$12*Scot19!AV10</f>
        <v>599.22386535288149</v>
      </c>
      <c r="BF10" s="170">
        <f>-'Projection - Scotland'!F$12*Scot19!AW10</f>
        <v>0</v>
      </c>
      <c r="BG10" s="170">
        <f>-'Projection - Scotland'!G$12*Scot19!AV10</f>
        <v>935.04691093608517</v>
      </c>
      <c r="BH10" s="170">
        <f>-'Projection - Scotland'!G$12*Scot19!AW10</f>
        <v>0</v>
      </c>
      <c r="BI10" s="170">
        <f>-'Projection - Scotland'!E$12*Scot19!AV10</f>
        <v>0</v>
      </c>
      <c r="BJ10" s="170">
        <f>-'Projection - Scotland'!E$12*Scot19!AW10</f>
        <v>0</v>
      </c>
      <c r="BK10" s="170">
        <f>-'Projection - Scotland'!H$12*Scot19!AV10</f>
        <v>819.22874269344516</v>
      </c>
      <c r="BL10" s="170">
        <f>-'Projection - Scotland'!H$12*Scot19!AW10</f>
        <v>0</v>
      </c>
    </row>
    <row r="11" spans="1:64" ht="19.95" customHeight="1">
      <c r="A11" s="9" t="s">
        <v>604</v>
      </c>
      <c r="B11" s="8" t="s">
        <v>596</v>
      </c>
      <c r="C11" s="8" t="s">
        <v>596</v>
      </c>
      <c r="D11" s="153">
        <v>8387.8446850709606</v>
      </c>
      <c r="E11" s="154">
        <v>0</v>
      </c>
      <c r="F11" s="155">
        <v>6427.8999028564003</v>
      </c>
      <c r="G11" s="156">
        <v>0</v>
      </c>
      <c r="H11" s="157">
        <v>10879.525806941801</v>
      </c>
      <c r="I11" s="158">
        <v>6511.9942949354991</v>
      </c>
      <c r="J11" s="159">
        <v>851.56576392863496</v>
      </c>
      <c r="K11" s="160">
        <v>0</v>
      </c>
      <c r="L11" s="161">
        <v>0</v>
      </c>
      <c r="M11" s="162">
        <v>0</v>
      </c>
      <c r="N11" s="179">
        <v>10879.525806941801</v>
      </c>
      <c r="O11" s="178">
        <v>9953.5519171310989</v>
      </c>
      <c r="P11" s="163">
        <v>505.72085690280699</v>
      </c>
      <c r="Q11" s="164">
        <v>0</v>
      </c>
      <c r="R11" s="170">
        <f t="shared" si="8"/>
        <v>54397.629034709003</v>
      </c>
      <c r="S11" s="86">
        <f t="shared" si="17"/>
        <v>-0.41626579504509637</v>
      </c>
      <c r="T11" s="86">
        <f t="shared" si="18"/>
        <v>0</v>
      </c>
      <c r="U11" s="86">
        <f t="shared" si="19"/>
        <v>0</v>
      </c>
      <c r="V11" s="86">
        <f t="shared" si="20"/>
        <v>0</v>
      </c>
      <c r="W11" s="86">
        <f t="shared" si="21"/>
        <v>-0.17758499107316028</v>
      </c>
      <c r="X11" s="86">
        <f t="shared" si="22"/>
        <v>0</v>
      </c>
      <c r="Y11" s="86">
        <f t="shared" si="23"/>
        <v>0</v>
      </c>
      <c r="Z11" s="86">
        <f t="shared" si="24"/>
        <v>0</v>
      </c>
      <c r="AA11" s="86">
        <f t="shared" si="25"/>
        <v>0</v>
      </c>
      <c r="AB11" s="86">
        <f t="shared" si="26"/>
        <v>0</v>
      </c>
      <c r="AC11" s="86">
        <f t="shared" si="27"/>
        <v>-0.32295300295503149</v>
      </c>
      <c r="AD11" s="86">
        <f t="shared" si="28"/>
        <v>0</v>
      </c>
      <c r="AE11" s="86">
        <f t="shared" si="29"/>
        <v>0</v>
      </c>
      <c r="AF11" s="86">
        <f t="shared" si="30"/>
        <v>0</v>
      </c>
      <c r="AH11" s="170">
        <f t="shared" si="0"/>
        <v>-3491.5728365458494</v>
      </c>
      <c r="AI11" s="170">
        <f t="shared" si="10"/>
        <v>0</v>
      </c>
      <c r="AJ11" s="170">
        <f t="shared" si="1"/>
        <v>0</v>
      </c>
      <c r="AK11" s="170">
        <f t="shared" si="2"/>
        <v>0</v>
      </c>
      <c r="AL11" s="170">
        <f t="shared" si="3"/>
        <v>-1932.0404933059767</v>
      </c>
      <c r="AM11" s="170">
        <f t="shared" si="11"/>
        <v>0</v>
      </c>
      <c r="AN11" s="170">
        <f t="shared" si="4"/>
        <v>0</v>
      </c>
      <c r="AO11" s="170">
        <f t="shared" si="5"/>
        <v>0</v>
      </c>
      <c r="AP11" s="170">
        <f t="shared" si="6"/>
        <v>0</v>
      </c>
      <c r="AQ11" s="170">
        <f t="shared" si="12"/>
        <v>0</v>
      </c>
      <c r="AR11" s="170">
        <f t="shared" si="13"/>
        <v>-3513.5755300786168</v>
      </c>
      <c r="AS11" s="170">
        <f t="shared" si="14"/>
        <v>0</v>
      </c>
      <c r="AT11" s="170">
        <f t="shared" si="15"/>
        <v>0</v>
      </c>
      <c r="AU11" s="170">
        <f t="shared" si="7"/>
        <v>0</v>
      </c>
      <c r="AV11" s="170">
        <f t="shared" si="31"/>
        <v>-8937.1888599304439</v>
      </c>
      <c r="AW11" s="170">
        <f t="shared" si="16"/>
        <v>0</v>
      </c>
      <c r="AX11" s="170"/>
      <c r="AY11" s="170">
        <f>-'Projection - Scotland'!B$12*Scot19!AV11</f>
        <v>0</v>
      </c>
      <c r="AZ11" s="170">
        <f>-'Projection - Scotland'!B$12*Scot19!AW11</f>
        <v>0</v>
      </c>
      <c r="BA11" s="170">
        <f>-'Projection - Scotland'!C$12*Scot19!AV11</f>
        <v>6049.4446792781837</v>
      </c>
      <c r="BB11" s="170">
        <f>-'Projection - Scotland'!C$12*Scot19!AW11</f>
        <v>0</v>
      </c>
      <c r="BC11" s="170">
        <f>-'Projection - Scotland'!D$12*Scot19!AV11</f>
        <v>0</v>
      </c>
      <c r="BD11" s="170">
        <f>-'Projection - Scotland'!D$12*Scot19!AW11</f>
        <v>0</v>
      </c>
      <c r="BE11" s="170">
        <f>-'Projection - Scotland'!F$12*Scot19!AV11</f>
        <v>735.24775175178922</v>
      </c>
      <c r="BF11" s="170">
        <f>-'Projection - Scotland'!F$12*Scot19!AW11</f>
        <v>0</v>
      </c>
      <c r="BG11" s="170">
        <f>-'Projection - Scotland'!G$12*Scot19!AV11</f>
        <v>1147.3026673317663</v>
      </c>
      <c r="BH11" s="170">
        <f>-'Projection - Scotland'!G$12*Scot19!AW11</f>
        <v>0</v>
      </c>
      <c r="BI11" s="170">
        <f>-'Projection - Scotland'!E$12*Scot19!AV11</f>
        <v>0</v>
      </c>
      <c r="BJ11" s="170">
        <f>-'Projection - Scotland'!E$12*Scot19!AW11</f>
        <v>0</v>
      </c>
      <c r="BK11" s="170">
        <f>-'Projection - Scotland'!H$12*Scot19!AV11</f>
        <v>1005.1937615687024</v>
      </c>
      <c r="BL11" s="170">
        <f>-'Projection - Scotland'!H$12*Scot19!AW11</f>
        <v>0</v>
      </c>
    </row>
    <row r="12" spans="1:64" ht="19.95" customHeight="1">
      <c r="A12" s="9" t="s">
        <v>605</v>
      </c>
      <c r="B12" s="8" t="s">
        <v>596</v>
      </c>
      <c r="C12" s="8" t="s">
        <v>596</v>
      </c>
      <c r="D12" s="153">
        <v>10491.925989795167</v>
      </c>
      <c r="E12" s="154">
        <v>14968.688475147734</v>
      </c>
      <c r="F12" s="155">
        <v>2486.8260836985501</v>
      </c>
      <c r="G12" s="156">
        <v>0</v>
      </c>
      <c r="H12" s="157">
        <v>4179.3518438687797</v>
      </c>
      <c r="I12" s="158">
        <v>0</v>
      </c>
      <c r="J12" s="159">
        <v>0</v>
      </c>
      <c r="K12" s="160">
        <v>0</v>
      </c>
      <c r="L12" s="161">
        <v>0</v>
      </c>
      <c r="M12" s="162">
        <v>0</v>
      </c>
      <c r="N12" s="179">
        <v>10491.925989795167</v>
      </c>
      <c r="O12" s="178">
        <v>9840.9115666704347</v>
      </c>
      <c r="P12" s="163">
        <v>0</v>
      </c>
      <c r="Q12" s="164">
        <v>0</v>
      </c>
      <c r="R12" s="170">
        <f t="shared" si="8"/>
        <v>52459.629948975824</v>
      </c>
      <c r="S12" s="86">
        <f t="shared" si="17"/>
        <v>-0.41626579504509637</v>
      </c>
      <c r="T12" s="86">
        <f t="shared" si="18"/>
        <v>0</v>
      </c>
      <c r="U12" s="86">
        <f t="shared" si="19"/>
        <v>0</v>
      </c>
      <c r="V12" s="86">
        <f t="shared" si="20"/>
        <v>0</v>
      </c>
      <c r="W12" s="86">
        <f t="shared" si="21"/>
        <v>-0.17758499107316028</v>
      </c>
      <c r="X12" s="86">
        <f t="shared" si="22"/>
        <v>0</v>
      </c>
      <c r="Y12" s="86">
        <f t="shared" si="23"/>
        <v>0</v>
      </c>
      <c r="Z12" s="86">
        <f t="shared" si="24"/>
        <v>0</v>
      </c>
      <c r="AA12" s="86">
        <f t="shared" si="25"/>
        <v>0</v>
      </c>
      <c r="AB12" s="86">
        <f t="shared" si="26"/>
        <v>0</v>
      </c>
      <c r="AC12" s="86">
        <f t="shared" si="27"/>
        <v>-0.32295300295503149</v>
      </c>
      <c r="AD12" s="86">
        <f t="shared" si="28"/>
        <v>0</v>
      </c>
      <c r="AE12" s="86">
        <f t="shared" si="29"/>
        <v>0</v>
      </c>
      <c r="AF12" s="86">
        <f t="shared" si="30"/>
        <v>0</v>
      </c>
      <c r="AH12" s="170">
        <f t="shared" si="0"/>
        <v>-4367.4299136963946</v>
      </c>
      <c r="AI12" s="170">
        <f t="shared" si="10"/>
        <v>0</v>
      </c>
      <c r="AJ12" s="170">
        <f t="shared" si="1"/>
        <v>0</v>
      </c>
      <c r="AK12" s="170">
        <f t="shared" si="2"/>
        <v>0</v>
      </c>
      <c r="AL12" s="170">
        <f t="shared" si="3"/>
        <v>-742.19015988503315</v>
      </c>
      <c r="AM12" s="170">
        <f t="shared" si="11"/>
        <v>0</v>
      </c>
      <c r="AN12" s="170">
        <f t="shared" si="4"/>
        <v>0</v>
      </c>
      <c r="AO12" s="170">
        <f t="shared" si="5"/>
        <v>0</v>
      </c>
      <c r="AP12" s="170">
        <f t="shared" si="6"/>
        <v>0</v>
      </c>
      <c r="AQ12" s="170">
        <f t="shared" si="12"/>
        <v>0</v>
      </c>
      <c r="AR12" s="170">
        <f t="shared" si="13"/>
        <v>-3388.3990051862902</v>
      </c>
      <c r="AS12" s="170">
        <f t="shared" si="14"/>
        <v>0</v>
      </c>
      <c r="AT12" s="170">
        <f t="shared" si="15"/>
        <v>0</v>
      </c>
      <c r="AU12" s="170">
        <f t="shared" si="7"/>
        <v>0</v>
      </c>
      <c r="AV12" s="170">
        <f t="shared" si="31"/>
        <v>-8498.0190787677166</v>
      </c>
      <c r="AW12" s="170">
        <f t="shared" si="16"/>
        <v>0</v>
      </c>
      <c r="AX12" s="170"/>
      <c r="AY12" s="170">
        <f>-'Projection - Scotland'!B$12*Scot19!AV12</f>
        <v>0</v>
      </c>
      <c r="AZ12" s="170">
        <f>-'Projection - Scotland'!B$12*Scot19!AW12</f>
        <v>0</v>
      </c>
      <c r="BA12" s="170">
        <f>-'Projection - Scotland'!C$12*Scot19!AV12</f>
        <v>5752.1774582769594</v>
      </c>
      <c r="BB12" s="170">
        <f>-'Projection - Scotland'!C$12*Scot19!AW12</f>
        <v>0</v>
      </c>
      <c r="BC12" s="170">
        <f>-'Projection - Scotland'!D$12*Scot19!AV12</f>
        <v>0</v>
      </c>
      <c r="BD12" s="170">
        <f>-'Projection - Scotland'!D$12*Scot19!AW12</f>
        <v>0</v>
      </c>
      <c r="BE12" s="170">
        <f>-'Projection - Scotland'!F$12*Scot19!AV12</f>
        <v>699.11797993003381</v>
      </c>
      <c r="BF12" s="170">
        <f>-'Projection - Scotland'!F$12*Scot19!AW12</f>
        <v>0</v>
      </c>
      <c r="BG12" s="170">
        <f>-'Projection - Scotland'!G$12*Scot19!AV12</f>
        <v>1090.9246866002024</v>
      </c>
      <c r="BH12" s="170">
        <f>-'Projection - Scotland'!G$12*Scot19!AW12</f>
        <v>0</v>
      </c>
      <c r="BI12" s="170">
        <f>-'Projection - Scotland'!E$12*Scot19!AV12</f>
        <v>0</v>
      </c>
      <c r="BJ12" s="170">
        <f>-'Projection - Scotland'!E$12*Scot19!AW12</f>
        <v>0</v>
      </c>
      <c r="BK12" s="170">
        <f>-'Projection - Scotland'!H$12*Scot19!AV12</f>
        <v>955.79895396051882</v>
      </c>
      <c r="BL12" s="170">
        <f>-'Projection - Scotland'!H$12*Scot19!AW12</f>
        <v>0</v>
      </c>
    </row>
    <row r="13" spans="1:64" ht="19.95" customHeight="1">
      <c r="A13" s="9" t="s">
        <v>606</v>
      </c>
      <c r="B13" s="8" t="s">
        <v>596</v>
      </c>
      <c r="C13" s="8" t="s">
        <v>596</v>
      </c>
      <c r="D13" s="153">
        <v>9516.7208928385444</v>
      </c>
      <c r="E13" s="154">
        <v>0</v>
      </c>
      <c r="F13" s="155">
        <v>3432.6923109916947</v>
      </c>
      <c r="G13" s="156">
        <v>0</v>
      </c>
      <c r="H13" s="157">
        <v>9882.5211431007065</v>
      </c>
      <c r="I13" s="158">
        <v>5889.5254889117678</v>
      </c>
      <c r="J13" s="159">
        <v>122.70164804852999</v>
      </c>
      <c r="K13" s="160">
        <v>0</v>
      </c>
      <c r="L13" s="161">
        <v>426.30965499070197</v>
      </c>
      <c r="M13" s="162">
        <v>0</v>
      </c>
      <c r="N13" s="179">
        <v>9882.5211431007065</v>
      </c>
      <c r="O13" s="178">
        <v>9822.3024745668936</v>
      </c>
      <c r="P13" s="163">
        <v>419.12174700771573</v>
      </c>
      <c r="Q13" s="164">
        <v>0</v>
      </c>
      <c r="R13" s="170">
        <f t="shared" si="8"/>
        <v>49394.416503557266</v>
      </c>
      <c r="S13" s="86">
        <f t="shared" si="17"/>
        <v>-0.41626579504509637</v>
      </c>
      <c r="T13" s="86">
        <f t="shared" si="18"/>
        <v>0</v>
      </c>
      <c r="U13" s="86">
        <f t="shared" si="19"/>
        <v>0</v>
      </c>
      <c r="V13" s="86">
        <f t="shared" si="20"/>
        <v>0</v>
      </c>
      <c r="W13" s="86">
        <f t="shared" si="21"/>
        <v>-0.17758499107316028</v>
      </c>
      <c r="X13" s="86">
        <f t="shared" si="22"/>
        <v>0</v>
      </c>
      <c r="Y13" s="86">
        <f t="shared" si="23"/>
        <v>0</v>
      </c>
      <c r="Z13" s="86">
        <f t="shared" si="24"/>
        <v>0</v>
      </c>
      <c r="AA13" s="86">
        <f t="shared" si="25"/>
        <v>0</v>
      </c>
      <c r="AB13" s="86">
        <f t="shared" si="26"/>
        <v>0</v>
      </c>
      <c r="AC13" s="86">
        <f t="shared" si="27"/>
        <v>-0.32295300295503149</v>
      </c>
      <c r="AD13" s="86">
        <f t="shared" si="28"/>
        <v>0</v>
      </c>
      <c r="AE13" s="86">
        <f t="shared" si="29"/>
        <v>0</v>
      </c>
      <c r="AF13" s="86">
        <f t="shared" si="30"/>
        <v>0</v>
      </c>
      <c r="AH13" s="170">
        <f t="shared" si="0"/>
        <v>-3961.4853886797159</v>
      </c>
      <c r="AI13" s="170">
        <f t="shared" si="10"/>
        <v>0</v>
      </c>
      <c r="AJ13" s="170">
        <f t="shared" si="1"/>
        <v>0</v>
      </c>
      <c r="AK13" s="170">
        <f t="shared" si="2"/>
        <v>0</v>
      </c>
      <c r="AL13" s="170">
        <f t="shared" si="3"/>
        <v>-1754.9874289778568</v>
      </c>
      <c r="AM13" s="170">
        <f t="shared" si="11"/>
        <v>0</v>
      </c>
      <c r="AN13" s="170">
        <f t="shared" si="4"/>
        <v>0</v>
      </c>
      <c r="AO13" s="170">
        <f t="shared" si="5"/>
        <v>0</v>
      </c>
      <c r="AP13" s="170">
        <f t="shared" si="6"/>
        <v>0</v>
      </c>
      <c r="AQ13" s="170">
        <f t="shared" si="12"/>
        <v>0</v>
      </c>
      <c r="AR13" s="170">
        <f t="shared" si="13"/>
        <v>-3191.5898799309634</v>
      </c>
      <c r="AS13" s="170">
        <f t="shared" si="14"/>
        <v>0</v>
      </c>
      <c r="AT13" s="170">
        <f t="shared" si="15"/>
        <v>0</v>
      </c>
      <c r="AU13" s="170">
        <f t="shared" si="7"/>
        <v>0</v>
      </c>
      <c r="AV13" s="170">
        <f t="shared" si="31"/>
        <v>-8908.0626975885352</v>
      </c>
      <c r="AW13" s="170">
        <f t="shared" si="16"/>
        <v>0</v>
      </c>
      <c r="AX13" s="170"/>
      <c r="AY13" s="170">
        <f>-'Projection - Scotland'!B$12*Scot19!AV13</f>
        <v>0</v>
      </c>
      <c r="AZ13" s="170">
        <f>-'Projection - Scotland'!B$12*Scot19!AW13</f>
        <v>0</v>
      </c>
      <c r="BA13" s="170">
        <f>-'Projection - Scotland'!C$12*Scot19!AV13</f>
        <v>6029.729631228005</v>
      </c>
      <c r="BB13" s="170">
        <f>-'Projection - Scotland'!C$12*Scot19!AW13</f>
        <v>0</v>
      </c>
      <c r="BC13" s="170">
        <f>-'Projection - Scotland'!D$12*Scot19!AV13</f>
        <v>0</v>
      </c>
      <c r="BD13" s="170">
        <f>-'Projection - Scotland'!D$12*Scot19!AW13</f>
        <v>0</v>
      </c>
      <c r="BE13" s="170">
        <f>-'Projection - Scotland'!F$12*Scot19!AV13</f>
        <v>732.85159052987979</v>
      </c>
      <c r="BF13" s="170">
        <f>-'Projection - Scotland'!F$12*Scot19!AW13</f>
        <v>0</v>
      </c>
      <c r="BG13" s="170">
        <f>-'Projection - Scotland'!G$12*Scot19!AV13</f>
        <v>1143.5636254173862</v>
      </c>
      <c r="BH13" s="170">
        <f>-'Projection - Scotland'!G$12*Scot19!AW13</f>
        <v>0</v>
      </c>
      <c r="BI13" s="170">
        <f>-'Projection - Scotland'!E$12*Scot19!AV13</f>
        <v>0</v>
      </c>
      <c r="BJ13" s="170">
        <f>-'Projection - Scotland'!E$12*Scot19!AW13</f>
        <v>0</v>
      </c>
      <c r="BK13" s="170">
        <f>-'Projection - Scotland'!H$12*Scot19!AV13</f>
        <v>1001.9178504132619</v>
      </c>
      <c r="BL13" s="170">
        <f>-'Projection - Scotland'!H$12*Scot19!AW13</f>
        <v>0</v>
      </c>
    </row>
    <row r="14" spans="1:64" ht="19.95" customHeight="1">
      <c r="A14" s="9" t="s">
        <v>607</v>
      </c>
      <c r="B14" s="8" t="s">
        <v>596</v>
      </c>
      <c r="C14" s="8" t="s">
        <v>596</v>
      </c>
      <c r="D14" s="153">
        <v>9300.9083379977674</v>
      </c>
      <c r="E14" s="154">
        <v>6888.5718452040328</v>
      </c>
      <c r="F14" s="155">
        <v>6576.2270601884902</v>
      </c>
      <c r="G14" s="156">
        <v>0</v>
      </c>
      <c r="H14" s="157">
        <v>2282.5318144109501</v>
      </c>
      <c r="I14" s="158">
        <v>0</v>
      </c>
      <c r="J14" s="159">
        <v>0</v>
      </c>
      <c r="K14" s="160">
        <v>0</v>
      </c>
      <c r="L14" s="161">
        <v>0</v>
      </c>
      <c r="M14" s="162">
        <v>0</v>
      </c>
      <c r="N14" s="179">
        <v>9300.9083379977674</v>
      </c>
      <c r="O14" s="178">
        <v>12155.394294189831</v>
      </c>
      <c r="P14" s="163">
        <v>0</v>
      </c>
      <c r="Q14" s="164">
        <v>0</v>
      </c>
      <c r="R14" s="170">
        <f t="shared" si="8"/>
        <v>46504.541689988837</v>
      </c>
      <c r="S14" s="86">
        <f t="shared" si="17"/>
        <v>-0.41626579504509637</v>
      </c>
      <c r="T14" s="86">
        <f t="shared" si="18"/>
        <v>0</v>
      </c>
      <c r="U14" s="86">
        <f t="shared" si="19"/>
        <v>0</v>
      </c>
      <c r="V14" s="86">
        <f t="shared" si="20"/>
        <v>0</v>
      </c>
      <c r="W14" s="86">
        <f t="shared" si="21"/>
        <v>-0.17758499107316028</v>
      </c>
      <c r="X14" s="86">
        <f t="shared" si="22"/>
        <v>0</v>
      </c>
      <c r="Y14" s="86">
        <f t="shared" si="23"/>
        <v>0</v>
      </c>
      <c r="Z14" s="86">
        <f t="shared" si="24"/>
        <v>0</v>
      </c>
      <c r="AA14" s="86">
        <f t="shared" si="25"/>
        <v>0</v>
      </c>
      <c r="AB14" s="86">
        <f t="shared" si="26"/>
        <v>0</v>
      </c>
      <c r="AC14" s="86">
        <f t="shared" si="27"/>
        <v>-0.32295300295503149</v>
      </c>
      <c r="AD14" s="86">
        <f t="shared" si="28"/>
        <v>0</v>
      </c>
      <c r="AE14" s="86">
        <f t="shared" si="29"/>
        <v>0</v>
      </c>
      <c r="AF14" s="86">
        <f t="shared" si="30"/>
        <v>0</v>
      </c>
      <c r="AH14" s="170">
        <f t="shared" si="0"/>
        <v>-3871.6500039582065</v>
      </c>
      <c r="AI14" s="170">
        <f t="shared" si="10"/>
        <v>0</v>
      </c>
      <c r="AJ14" s="170">
        <f t="shared" si="1"/>
        <v>0</v>
      </c>
      <c r="AK14" s="170">
        <f t="shared" si="2"/>
        <v>0</v>
      </c>
      <c r="AL14" s="170">
        <f t="shared" si="3"/>
        <v>-405.3433918863729</v>
      </c>
      <c r="AM14" s="170">
        <f t="shared" si="11"/>
        <v>0</v>
      </c>
      <c r="AN14" s="170">
        <f t="shared" si="4"/>
        <v>0</v>
      </c>
      <c r="AO14" s="170">
        <f t="shared" si="5"/>
        <v>0</v>
      </c>
      <c r="AP14" s="170">
        <f t="shared" si="6"/>
        <v>0</v>
      </c>
      <c r="AQ14" s="170">
        <f t="shared" si="12"/>
        <v>0</v>
      </c>
      <c r="AR14" s="170">
        <f t="shared" si="13"/>
        <v>-3003.7562779658701</v>
      </c>
      <c r="AS14" s="170">
        <f t="shared" si="14"/>
        <v>0</v>
      </c>
      <c r="AT14" s="170">
        <f t="shared" si="15"/>
        <v>0</v>
      </c>
      <c r="AU14" s="170">
        <f t="shared" si="7"/>
        <v>0</v>
      </c>
      <c r="AV14" s="170">
        <f t="shared" si="31"/>
        <v>-7280.7496738104492</v>
      </c>
      <c r="AW14" s="170">
        <f t="shared" si="16"/>
        <v>0</v>
      </c>
      <c r="AX14" s="170"/>
      <c r="AY14" s="170">
        <f>-'Projection - Scotland'!B$12*Scot19!AV14</f>
        <v>0</v>
      </c>
      <c r="AZ14" s="170">
        <f>-'Projection - Scotland'!B$12*Scot19!AW14</f>
        <v>0</v>
      </c>
      <c r="BA14" s="170">
        <f>-'Projection - Scotland'!C$12*Scot19!AV14</f>
        <v>4928.2266566907683</v>
      </c>
      <c r="BB14" s="170">
        <f>-'Projection - Scotland'!C$12*Scot19!AW14</f>
        <v>0</v>
      </c>
      <c r="BC14" s="170">
        <f>-'Projection - Scotland'!D$12*Scot19!AV14</f>
        <v>0</v>
      </c>
      <c r="BD14" s="170">
        <f>-'Projection - Scotland'!D$12*Scot19!AW14</f>
        <v>0</v>
      </c>
      <c r="BE14" s="170">
        <f>-'Projection - Scotland'!F$12*Scot19!AV14</f>
        <v>598.97523848213359</v>
      </c>
      <c r="BF14" s="170">
        <f>-'Projection - Scotland'!F$12*Scot19!AW14</f>
        <v>0</v>
      </c>
      <c r="BG14" s="170">
        <f>-'Projection - Scotland'!G$12*Scot19!AV14</f>
        <v>934.65894610205498</v>
      </c>
      <c r="BH14" s="170">
        <f>-'Projection - Scotland'!G$12*Scot19!AW14</f>
        <v>0</v>
      </c>
      <c r="BI14" s="170">
        <f>-'Projection - Scotland'!E$12*Scot19!AV14</f>
        <v>0</v>
      </c>
      <c r="BJ14" s="170">
        <f>-'Projection - Scotland'!E$12*Scot19!AW14</f>
        <v>0</v>
      </c>
      <c r="BK14" s="170">
        <f>-'Projection - Scotland'!H$12*Scot19!AV14</f>
        <v>818.88883253549</v>
      </c>
      <c r="BL14" s="170">
        <f>-'Projection - Scotland'!H$12*Scot19!AW14</f>
        <v>0</v>
      </c>
    </row>
    <row r="15" spans="1:64" ht="19.95" customHeight="1">
      <c r="A15" s="9" t="s">
        <v>608</v>
      </c>
      <c r="B15" s="8" t="s">
        <v>596</v>
      </c>
      <c r="C15" s="8" t="s">
        <v>596</v>
      </c>
      <c r="D15" s="153">
        <v>10478.010205521736</v>
      </c>
      <c r="E15" s="154">
        <v>5925.1181158901636</v>
      </c>
      <c r="F15" s="155">
        <v>5969.9012950448296</v>
      </c>
      <c r="G15" s="156">
        <v>0</v>
      </c>
      <c r="H15" s="157">
        <v>2567.35806221451</v>
      </c>
      <c r="I15" s="158">
        <v>0</v>
      </c>
      <c r="J15" s="159">
        <v>746.36863545555502</v>
      </c>
      <c r="K15" s="160">
        <v>0</v>
      </c>
      <c r="L15" s="161">
        <v>0</v>
      </c>
      <c r="M15" s="162">
        <v>0</v>
      </c>
      <c r="N15" s="179">
        <v>10478.010205521736</v>
      </c>
      <c r="O15" s="178">
        <v>16011.934355933463</v>
      </c>
      <c r="P15" s="163">
        <v>213.35015202667799</v>
      </c>
      <c r="Q15" s="164">
        <v>0</v>
      </c>
      <c r="R15" s="170">
        <f t="shared" si="8"/>
        <v>52390.051027608679</v>
      </c>
      <c r="S15" s="86">
        <f t="shared" si="17"/>
        <v>-0.41626579504509637</v>
      </c>
      <c r="T15" s="86">
        <f t="shared" si="18"/>
        <v>0</v>
      </c>
      <c r="U15" s="86">
        <f t="shared" si="19"/>
        <v>0</v>
      </c>
      <c r="V15" s="86">
        <f t="shared" si="20"/>
        <v>0</v>
      </c>
      <c r="W15" s="86">
        <f t="shared" si="21"/>
        <v>-0.17758499107316028</v>
      </c>
      <c r="X15" s="86">
        <f t="shared" si="22"/>
        <v>0</v>
      </c>
      <c r="Y15" s="86">
        <f t="shared" si="23"/>
        <v>0</v>
      </c>
      <c r="Z15" s="86">
        <f t="shared" si="24"/>
        <v>0</v>
      </c>
      <c r="AA15" s="86">
        <f t="shared" si="25"/>
        <v>0</v>
      </c>
      <c r="AB15" s="86">
        <f t="shared" si="26"/>
        <v>0</v>
      </c>
      <c r="AC15" s="86">
        <f t="shared" si="27"/>
        <v>-0.32295300295503149</v>
      </c>
      <c r="AD15" s="86">
        <f t="shared" si="28"/>
        <v>0</v>
      </c>
      <c r="AE15" s="86">
        <f t="shared" si="29"/>
        <v>0</v>
      </c>
      <c r="AF15" s="86">
        <f t="shared" si="30"/>
        <v>0</v>
      </c>
      <c r="AH15" s="170">
        <f t="shared" si="0"/>
        <v>-4361.6372486921391</v>
      </c>
      <c r="AI15" s="170">
        <f t="shared" si="10"/>
        <v>0</v>
      </c>
      <c r="AJ15" s="170">
        <f t="shared" si="1"/>
        <v>0</v>
      </c>
      <c r="AK15" s="170">
        <f t="shared" si="2"/>
        <v>0</v>
      </c>
      <c r="AL15" s="170">
        <f t="shared" si="3"/>
        <v>-455.92425855996981</v>
      </c>
      <c r="AM15" s="170">
        <f t="shared" si="11"/>
        <v>0</v>
      </c>
      <c r="AN15" s="170">
        <f t="shared" si="4"/>
        <v>0</v>
      </c>
      <c r="AO15" s="170">
        <f t="shared" si="5"/>
        <v>0</v>
      </c>
      <c r="AP15" s="170">
        <f t="shared" si="6"/>
        <v>0</v>
      </c>
      <c r="AQ15" s="170">
        <f t="shared" si="12"/>
        <v>0</v>
      </c>
      <c r="AR15" s="170">
        <f t="shared" si="13"/>
        <v>-3383.9048608667113</v>
      </c>
      <c r="AS15" s="170">
        <f t="shared" si="14"/>
        <v>0</v>
      </c>
      <c r="AT15" s="170">
        <f t="shared" si="15"/>
        <v>0</v>
      </c>
      <c r="AU15" s="170">
        <f t="shared" si="7"/>
        <v>0</v>
      </c>
      <c r="AV15" s="170">
        <f t="shared" si="31"/>
        <v>-8201.4663681188194</v>
      </c>
      <c r="AW15" s="170">
        <f t="shared" si="16"/>
        <v>0</v>
      </c>
      <c r="AX15" s="170"/>
      <c r="AY15" s="170">
        <f>-'Projection - Scotland'!B$12*Scot19!AV15</f>
        <v>0</v>
      </c>
      <c r="AZ15" s="170">
        <f>-'Projection - Scotland'!B$12*Scot19!AW15</f>
        <v>0</v>
      </c>
      <c r="BA15" s="170">
        <f>-'Projection - Scotland'!C$12*Scot19!AV15</f>
        <v>5551.4455228018423</v>
      </c>
      <c r="BB15" s="170">
        <f>-'Projection - Scotland'!C$12*Scot19!AW15</f>
        <v>0</v>
      </c>
      <c r="BC15" s="170">
        <f>-'Projection - Scotland'!D$12*Scot19!AV15</f>
        <v>0</v>
      </c>
      <c r="BD15" s="170">
        <f>-'Projection - Scotland'!D$12*Scot19!AW15</f>
        <v>0</v>
      </c>
      <c r="BE15" s="170">
        <f>-'Projection - Scotland'!F$12*Scot19!AV15</f>
        <v>674.72107871223886</v>
      </c>
      <c r="BF15" s="170">
        <f>-'Projection - Scotland'!F$12*Scot19!AW15</f>
        <v>0</v>
      </c>
      <c r="BG15" s="170">
        <f>-'Projection - Scotland'!G$12*Scot19!AV15</f>
        <v>1052.8550294334641</v>
      </c>
      <c r="BH15" s="170">
        <f>-'Projection - Scotland'!G$12*Scot19!AW15</f>
        <v>0</v>
      </c>
      <c r="BI15" s="170">
        <f>-'Projection - Scotland'!E$12*Scot19!AV15</f>
        <v>0</v>
      </c>
      <c r="BJ15" s="170">
        <f>-'Projection - Scotland'!E$12*Scot19!AW15</f>
        <v>0</v>
      </c>
      <c r="BK15" s="170">
        <f>-'Projection - Scotland'!H$12*Scot19!AV15</f>
        <v>922.44473717127221</v>
      </c>
      <c r="BL15" s="170">
        <f>-'Projection - Scotland'!H$12*Scot19!AW15</f>
        <v>0</v>
      </c>
    </row>
    <row r="16" spans="1:64" ht="19.95" customHeight="1">
      <c r="A16" s="9" t="s">
        <v>609</v>
      </c>
      <c r="B16" s="8" t="s">
        <v>596</v>
      </c>
      <c r="C16" s="8" t="s">
        <v>596</v>
      </c>
      <c r="D16" s="153">
        <v>5750.0746684751903</v>
      </c>
      <c r="E16" s="154">
        <v>0</v>
      </c>
      <c r="F16" s="155">
        <v>9461.492946446413</v>
      </c>
      <c r="G16" s="156">
        <v>8014.7610487413858</v>
      </c>
      <c r="H16" s="157">
        <v>1348.58645616335</v>
      </c>
      <c r="I16" s="158">
        <v>0</v>
      </c>
      <c r="J16" s="159">
        <v>666.26365293943297</v>
      </c>
      <c r="K16" s="160">
        <v>0</v>
      </c>
      <c r="L16" s="161">
        <v>0</v>
      </c>
      <c r="M16" s="162">
        <v>0</v>
      </c>
      <c r="N16" s="179">
        <v>9461.492946446413</v>
      </c>
      <c r="O16" s="178">
        <v>12529.763463788388</v>
      </c>
      <c r="P16" s="163">
        <v>75.0295492314916</v>
      </c>
      <c r="Q16" s="164">
        <v>0</v>
      </c>
      <c r="R16" s="170">
        <f t="shared" si="8"/>
        <v>47307.464732232067</v>
      </c>
      <c r="S16" s="86">
        <f t="shared" si="17"/>
        <v>-0.41626579504509637</v>
      </c>
      <c r="T16" s="86">
        <f t="shared" si="18"/>
        <v>0</v>
      </c>
      <c r="U16" s="86">
        <f t="shared" si="19"/>
        <v>0</v>
      </c>
      <c r="V16" s="86">
        <f t="shared" si="20"/>
        <v>0</v>
      </c>
      <c r="W16" s="86">
        <f t="shared" si="21"/>
        <v>-0.17758499107316028</v>
      </c>
      <c r="X16" s="86">
        <f t="shared" si="22"/>
        <v>0</v>
      </c>
      <c r="Y16" s="86">
        <f t="shared" si="23"/>
        <v>0</v>
      </c>
      <c r="Z16" s="86">
        <f t="shared" si="24"/>
        <v>0</v>
      </c>
      <c r="AA16" s="86">
        <f t="shared" si="25"/>
        <v>0</v>
      </c>
      <c r="AB16" s="86">
        <f t="shared" si="26"/>
        <v>0</v>
      </c>
      <c r="AC16" s="86">
        <f t="shared" si="27"/>
        <v>-0.32295300295503149</v>
      </c>
      <c r="AD16" s="86">
        <f t="shared" si="28"/>
        <v>0</v>
      </c>
      <c r="AE16" s="86">
        <f t="shared" si="29"/>
        <v>0</v>
      </c>
      <c r="AF16" s="86">
        <f t="shared" si="30"/>
        <v>0</v>
      </c>
      <c r="AH16" s="170">
        <f t="shared" si="0"/>
        <v>-2393.5594034414939</v>
      </c>
      <c r="AI16" s="170">
        <f t="shared" si="10"/>
        <v>0</v>
      </c>
      <c r="AJ16" s="170">
        <f t="shared" si="1"/>
        <v>0</v>
      </c>
      <c r="AK16" s="170">
        <f t="shared" si="2"/>
        <v>0</v>
      </c>
      <c r="AL16" s="170">
        <f t="shared" si="3"/>
        <v>-239.48871377915339</v>
      </c>
      <c r="AM16" s="170">
        <f t="shared" si="11"/>
        <v>0</v>
      </c>
      <c r="AN16" s="170">
        <f t="shared" si="4"/>
        <v>0</v>
      </c>
      <c r="AO16" s="170">
        <f t="shared" si="5"/>
        <v>0</v>
      </c>
      <c r="AP16" s="170">
        <f t="shared" si="6"/>
        <v>0</v>
      </c>
      <c r="AQ16" s="170">
        <f t="shared" si="12"/>
        <v>0</v>
      </c>
      <c r="AR16" s="170">
        <f t="shared" si="13"/>
        <v>-3055.6175594927181</v>
      </c>
      <c r="AS16" s="170">
        <f t="shared" si="14"/>
        <v>0</v>
      </c>
      <c r="AT16" s="170">
        <f t="shared" si="15"/>
        <v>0</v>
      </c>
      <c r="AU16" s="170">
        <f t="shared" si="7"/>
        <v>0</v>
      </c>
      <c r="AV16" s="170">
        <f t="shared" si="31"/>
        <v>-5688.6656767133654</v>
      </c>
      <c r="AW16" s="170">
        <f t="shared" si="16"/>
        <v>0</v>
      </c>
      <c r="AX16" s="170"/>
      <c r="AY16" s="170">
        <f>-'Projection - Scotland'!B$12*Scot19!AV16</f>
        <v>0</v>
      </c>
      <c r="AZ16" s="170">
        <f>-'Projection - Scotland'!B$12*Scot19!AW16</f>
        <v>0</v>
      </c>
      <c r="BA16" s="170">
        <f>-'Projection - Scotland'!C$12*Scot19!AV16</f>
        <v>3850.5696645258013</v>
      </c>
      <c r="BB16" s="170">
        <f>-'Projection - Scotland'!C$12*Scot19!AW16</f>
        <v>0</v>
      </c>
      <c r="BC16" s="170">
        <f>-'Projection - Scotland'!D$12*Scot19!AV16</f>
        <v>0</v>
      </c>
      <c r="BD16" s="170">
        <f>-'Projection - Scotland'!D$12*Scot19!AW16</f>
        <v>0</v>
      </c>
      <c r="BE16" s="170">
        <f>-'Projection - Scotland'!F$12*Scot19!AV16</f>
        <v>467.99712021567643</v>
      </c>
      <c r="BF16" s="170">
        <f>-'Projection - Scotland'!F$12*Scot19!AW16</f>
        <v>0</v>
      </c>
      <c r="BG16" s="170">
        <f>-'Projection - Scotland'!G$12*Scot19!AV16</f>
        <v>730.27675779727304</v>
      </c>
      <c r="BH16" s="170">
        <f>-'Projection - Scotland'!G$12*Scot19!AW16</f>
        <v>0</v>
      </c>
      <c r="BI16" s="170">
        <f>-'Projection - Scotland'!E$12*Scot19!AV16</f>
        <v>0</v>
      </c>
      <c r="BJ16" s="170">
        <f>-'Projection - Scotland'!E$12*Scot19!AW16</f>
        <v>0</v>
      </c>
      <c r="BK16" s="170">
        <f>-'Projection - Scotland'!H$12*Scot19!AV16</f>
        <v>639.82213417461332</v>
      </c>
      <c r="BL16" s="170">
        <f>-'Projection - Scotland'!H$12*Scot19!AW16</f>
        <v>0</v>
      </c>
    </row>
    <row r="17" spans="1:64" ht="19.95" customHeight="1">
      <c r="A17" s="9" t="s">
        <v>610</v>
      </c>
      <c r="B17" s="8" t="s">
        <v>596</v>
      </c>
      <c r="C17" s="8" t="s">
        <v>596</v>
      </c>
      <c r="D17" s="153">
        <v>10528.327225906429</v>
      </c>
      <c r="E17" s="154">
        <v>12501.277975875371</v>
      </c>
      <c r="F17" s="155">
        <v>5190.46690012213</v>
      </c>
      <c r="G17" s="156">
        <v>0</v>
      </c>
      <c r="H17" s="157">
        <v>3181.3885579556099</v>
      </c>
      <c r="I17" s="158">
        <v>0</v>
      </c>
      <c r="J17" s="159">
        <v>0</v>
      </c>
      <c r="K17" s="160">
        <v>0</v>
      </c>
      <c r="L17" s="161">
        <v>0</v>
      </c>
      <c r="M17" s="162">
        <v>0</v>
      </c>
      <c r="N17" s="179">
        <v>10528.327225906429</v>
      </c>
      <c r="O17" s="178">
        <v>10711.84824376617</v>
      </c>
      <c r="P17" s="163">
        <v>0</v>
      </c>
      <c r="Q17" s="164">
        <v>0</v>
      </c>
      <c r="R17" s="170">
        <f t="shared" si="8"/>
        <v>52641.63612953214</v>
      </c>
      <c r="S17" s="86">
        <f t="shared" si="17"/>
        <v>-0.41626579504509637</v>
      </c>
      <c r="T17" s="86">
        <f t="shared" si="18"/>
        <v>0</v>
      </c>
      <c r="U17" s="86">
        <f t="shared" si="19"/>
        <v>0</v>
      </c>
      <c r="V17" s="86">
        <f t="shared" si="20"/>
        <v>0</v>
      </c>
      <c r="W17" s="86">
        <f t="shared" si="21"/>
        <v>-0.17758499107316028</v>
      </c>
      <c r="X17" s="86">
        <f t="shared" si="22"/>
        <v>0</v>
      </c>
      <c r="Y17" s="86">
        <f t="shared" si="23"/>
        <v>0</v>
      </c>
      <c r="Z17" s="86">
        <f t="shared" si="24"/>
        <v>0</v>
      </c>
      <c r="AA17" s="86">
        <f t="shared" si="25"/>
        <v>0</v>
      </c>
      <c r="AB17" s="86">
        <f t="shared" si="26"/>
        <v>0</v>
      </c>
      <c r="AC17" s="86">
        <f t="shared" si="27"/>
        <v>-0.32295300295503149</v>
      </c>
      <c r="AD17" s="86">
        <f t="shared" si="28"/>
        <v>0</v>
      </c>
      <c r="AE17" s="86">
        <f t="shared" si="29"/>
        <v>0</v>
      </c>
      <c r="AF17" s="86">
        <f t="shared" si="30"/>
        <v>0</v>
      </c>
      <c r="AH17" s="170">
        <f t="shared" si="0"/>
        <v>-4382.5825031868735</v>
      </c>
      <c r="AI17" s="170">
        <f t="shared" si="10"/>
        <v>0</v>
      </c>
      <c r="AJ17" s="170">
        <f t="shared" si="1"/>
        <v>0</v>
      </c>
      <c r="AK17" s="170">
        <f t="shared" si="2"/>
        <v>0</v>
      </c>
      <c r="AL17" s="170">
        <f t="shared" si="3"/>
        <v>-564.96685866480129</v>
      </c>
      <c r="AM17" s="170">
        <f t="shared" si="11"/>
        <v>0</v>
      </c>
      <c r="AN17" s="170">
        <f t="shared" si="4"/>
        <v>0</v>
      </c>
      <c r="AO17" s="170">
        <f t="shared" si="5"/>
        <v>0</v>
      </c>
      <c r="AP17" s="170">
        <f t="shared" si="6"/>
        <v>0</v>
      </c>
      <c r="AQ17" s="170">
        <f t="shared" si="12"/>
        <v>0</v>
      </c>
      <c r="AR17" s="170">
        <f t="shared" si="13"/>
        <v>-3400.1548936996974</v>
      </c>
      <c r="AS17" s="170">
        <f t="shared" si="14"/>
        <v>0</v>
      </c>
      <c r="AT17" s="170">
        <f t="shared" si="15"/>
        <v>0</v>
      </c>
      <c r="AU17" s="170">
        <f t="shared" si="7"/>
        <v>0</v>
      </c>
      <c r="AV17" s="170">
        <f t="shared" si="31"/>
        <v>-8347.7042555513726</v>
      </c>
      <c r="AW17" s="170">
        <f t="shared" si="16"/>
        <v>0</v>
      </c>
      <c r="AX17" s="170"/>
      <c r="AY17" s="170">
        <f>-'Projection - Scotland'!B$12*Scot19!AV17</f>
        <v>0</v>
      </c>
      <c r="AZ17" s="170">
        <f>-'Projection - Scotland'!B$12*Scot19!AW17</f>
        <v>0</v>
      </c>
      <c r="BA17" s="170">
        <f>-'Projection - Scotland'!C$12*Scot19!AV17</f>
        <v>5650.4316832044797</v>
      </c>
      <c r="BB17" s="170">
        <f>-'Projection - Scotland'!C$12*Scot19!AW17</f>
        <v>0</v>
      </c>
      <c r="BC17" s="170">
        <f>-'Projection - Scotland'!D$12*Scot19!AV17</f>
        <v>0</v>
      </c>
      <c r="BD17" s="170">
        <f>-'Projection - Scotland'!D$12*Scot19!AW17</f>
        <v>0</v>
      </c>
      <c r="BE17" s="170">
        <f>-'Projection - Scotland'!F$12*Scot19!AV17</f>
        <v>686.75182793784643</v>
      </c>
      <c r="BF17" s="170">
        <f>-'Projection - Scotland'!F$12*Scot19!AW17</f>
        <v>0</v>
      </c>
      <c r="BG17" s="170">
        <f>-'Projection - Scotland'!G$12*Scot19!AV17</f>
        <v>1071.6281717431855</v>
      </c>
      <c r="BH17" s="170">
        <f>-'Projection - Scotland'!G$12*Scot19!AW17</f>
        <v>0</v>
      </c>
      <c r="BI17" s="170">
        <f>-'Projection - Scotland'!E$12*Scot19!AV17</f>
        <v>0</v>
      </c>
      <c r="BJ17" s="170">
        <f>-'Projection - Scotland'!E$12*Scot19!AW17</f>
        <v>0</v>
      </c>
      <c r="BK17" s="170">
        <f>-'Projection - Scotland'!H$12*Scot19!AV17</f>
        <v>938.89257266585889</v>
      </c>
      <c r="BL17" s="170">
        <f>-'Projection - Scotland'!H$12*Scot19!AW17</f>
        <v>0</v>
      </c>
    </row>
    <row r="18" spans="1:64" ht="19.95" customHeight="1">
      <c r="A18" s="187" t="s">
        <v>611</v>
      </c>
      <c r="B18" s="8" t="s">
        <v>596</v>
      </c>
      <c r="C18" s="8" t="s">
        <v>596</v>
      </c>
      <c r="D18" s="153">
        <v>10160.40016180042</v>
      </c>
      <c r="E18" s="154">
        <v>13171.89230216338</v>
      </c>
      <c r="F18" s="155">
        <v>4344.2340764378196</v>
      </c>
      <c r="G18" s="156">
        <v>0</v>
      </c>
      <c r="H18" s="157">
        <v>3731.4512894385798</v>
      </c>
      <c r="I18" s="158">
        <v>0</v>
      </c>
      <c r="J18" s="159">
        <v>0</v>
      </c>
      <c r="K18" s="160">
        <v>0</v>
      </c>
      <c r="L18" s="161">
        <v>0</v>
      </c>
      <c r="M18" s="162">
        <v>0</v>
      </c>
      <c r="N18" s="179">
        <v>10160.40016180042</v>
      </c>
      <c r="O18" s="178">
        <v>9233.6228173614782</v>
      </c>
      <c r="P18" s="163">
        <v>0</v>
      </c>
      <c r="Q18" s="164">
        <v>0</v>
      </c>
      <c r="R18" s="170">
        <f t="shared" si="8"/>
        <v>50802.0008090021</v>
      </c>
      <c r="S18" s="86">
        <f t="shared" si="17"/>
        <v>-0.41626579504509637</v>
      </c>
      <c r="T18" s="86">
        <f t="shared" si="18"/>
        <v>0</v>
      </c>
      <c r="U18" s="86">
        <f t="shared" si="19"/>
        <v>0</v>
      </c>
      <c r="V18" s="86">
        <f t="shared" si="20"/>
        <v>0</v>
      </c>
      <c r="W18" s="86">
        <f t="shared" si="21"/>
        <v>-0.17758499107316028</v>
      </c>
      <c r="X18" s="86">
        <f t="shared" si="22"/>
        <v>0</v>
      </c>
      <c r="Y18" s="86">
        <f t="shared" si="23"/>
        <v>0</v>
      </c>
      <c r="Z18" s="86">
        <f t="shared" si="24"/>
        <v>0</v>
      </c>
      <c r="AA18" s="86">
        <f t="shared" si="25"/>
        <v>0</v>
      </c>
      <c r="AB18" s="86">
        <f t="shared" si="26"/>
        <v>0</v>
      </c>
      <c r="AC18" s="86">
        <f t="shared" si="27"/>
        <v>-0.32295300295503149</v>
      </c>
      <c r="AD18" s="86">
        <f t="shared" si="28"/>
        <v>0</v>
      </c>
      <c r="AE18" s="86">
        <f t="shared" si="29"/>
        <v>0</v>
      </c>
      <c r="AF18" s="86">
        <f t="shared" si="30"/>
        <v>0</v>
      </c>
      <c r="AH18" s="170">
        <f t="shared" si="0"/>
        <v>-4229.4270513281781</v>
      </c>
      <c r="AI18" s="170">
        <f t="shared" si="10"/>
        <v>0</v>
      </c>
      <c r="AJ18" s="170">
        <f t="shared" si="1"/>
        <v>0</v>
      </c>
      <c r="AK18" s="170">
        <f t="shared" si="2"/>
        <v>0</v>
      </c>
      <c r="AL18" s="170">
        <f t="shared" si="3"/>
        <v>-662.64974392488261</v>
      </c>
      <c r="AM18" s="170">
        <f t="shared" si="11"/>
        <v>0</v>
      </c>
      <c r="AN18" s="170">
        <f t="shared" si="4"/>
        <v>0</v>
      </c>
      <c r="AO18" s="170">
        <f t="shared" si="5"/>
        <v>0</v>
      </c>
      <c r="AP18" s="170">
        <f t="shared" si="6"/>
        <v>0</v>
      </c>
      <c r="AQ18" s="170">
        <f t="shared" si="12"/>
        <v>0</v>
      </c>
      <c r="AR18" s="170">
        <f t="shared" si="13"/>
        <v>-3281.3317434782334</v>
      </c>
      <c r="AS18" s="170">
        <f t="shared" si="14"/>
        <v>0</v>
      </c>
      <c r="AT18" s="170">
        <f t="shared" si="15"/>
        <v>0</v>
      </c>
      <c r="AU18" s="170">
        <f t="shared" si="7"/>
        <v>0</v>
      </c>
      <c r="AV18" s="170">
        <f t="shared" si="31"/>
        <v>-8173.4085387312934</v>
      </c>
      <c r="AW18" s="170">
        <f t="shared" si="16"/>
        <v>0</v>
      </c>
      <c r="AX18" s="170"/>
      <c r="AY18" s="170">
        <f>-'Projection - Scotland'!B$12*Scot19!AV18</f>
        <v>0</v>
      </c>
      <c r="AZ18" s="170">
        <f>-'Projection - Scotland'!B$12*Scot19!AW18</f>
        <v>0</v>
      </c>
      <c r="BA18" s="170">
        <f>-'Projection - Scotland'!C$12*Scot19!AV18</f>
        <v>5532.4536127772635</v>
      </c>
      <c r="BB18" s="170">
        <f>-'Projection - Scotland'!C$12*Scot19!AW18</f>
        <v>0</v>
      </c>
      <c r="BC18" s="170">
        <f>-'Projection - Scotland'!D$12*Scot19!AV18</f>
        <v>0</v>
      </c>
      <c r="BD18" s="170">
        <f>-'Projection - Scotland'!D$12*Scot19!AW18</f>
        <v>0</v>
      </c>
      <c r="BE18" s="170">
        <f>-'Projection - Scotland'!F$12*Scot19!AV18</f>
        <v>672.41280747622363</v>
      </c>
      <c r="BF18" s="170">
        <f>-'Projection - Scotland'!F$12*Scot19!AW18</f>
        <v>0</v>
      </c>
      <c r="BG18" s="170">
        <f>-'Projection - Scotland'!G$12*Scot19!AV18</f>
        <v>1049.2531336919324</v>
      </c>
      <c r="BH18" s="170">
        <f>-'Projection - Scotland'!G$12*Scot19!AW18</f>
        <v>0</v>
      </c>
      <c r="BI18" s="170">
        <f>-'Projection - Scotland'!E$12*Scot19!AV18</f>
        <v>0</v>
      </c>
      <c r="BJ18" s="170">
        <f>-'Projection - Scotland'!E$12*Scot19!AW18</f>
        <v>0</v>
      </c>
      <c r="BK18" s="170">
        <f>-'Projection - Scotland'!H$12*Scot19!AV18</f>
        <v>919.28898478587166</v>
      </c>
      <c r="BL18" s="170">
        <f>-'Projection - Scotland'!H$12*Scot19!AW18</f>
        <v>0</v>
      </c>
    </row>
    <row r="19" spans="1:64" ht="19.95" customHeight="1">
      <c r="A19" s="9" t="s">
        <v>612</v>
      </c>
      <c r="B19" s="8" t="s">
        <v>596</v>
      </c>
      <c r="C19" s="8" t="s">
        <v>596</v>
      </c>
      <c r="D19" s="153">
        <v>10409.891139659807</v>
      </c>
      <c r="E19" s="154">
        <v>5352.1481100411929</v>
      </c>
      <c r="F19" s="155">
        <v>4796.3141566962404</v>
      </c>
      <c r="G19" s="156">
        <v>0</v>
      </c>
      <c r="H19" s="157">
        <v>3973.6453433121201</v>
      </c>
      <c r="I19" s="158">
        <v>0</v>
      </c>
      <c r="J19" s="159">
        <v>0</v>
      </c>
      <c r="K19" s="160">
        <v>0</v>
      </c>
      <c r="L19" s="161">
        <v>0</v>
      </c>
      <c r="M19" s="162">
        <v>0</v>
      </c>
      <c r="N19" s="179">
        <v>10409.891139659807</v>
      </c>
      <c r="O19" s="178">
        <v>16844.955182124591</v>
      </c>
      <c r="P19" s="163">
        <v>262.61062680526601</v>
      </c>
      <c r="Q19" s="164">
        <v>0</v>
      </c>
      <c r="R19" s="170">
        <f t="shared" si="8"/>
        <v>52049.455698299025</v>
      </c>
      <c r="S19" s="86">
        <f t="shared" si="17"/>
        <v>-0.41626579504509637</v>
      </c>
      <c r="T19" s="86">
        <f t="shared" si="18"/>
        <v>0</v>
      </c>
      <c r="U19" s="86">
        <f t="shared" si="19"/>
        <v>0</v>
      </c>
      <c r="V19" s="86">
        <f t="shared" si="20"/>
        <v>0</v>
      </c>
      <c r="W19" s="86">
        <f t="shared" si="21"/>
        <v>-0.17758499107316028</v>
      </c>
      <c r="X19" s="86">
        <f t="shared" si="22"/>
        <v>0</v>
      </c>
      <c r="Y19" s="86">
        <f t="shared" si="23"/>
        <v>0</v>
      </c>
      <c r="Z19" s="86">
        <f t="shared" si="24"/>
        <v>0</v>
      </c>
      <c r="AA19" s="86">
        <f t="shared" si="25"/>
        <v>0</v>
      </c>
      <c r="AB19" s="86">
        <f t="shared" si="26"/>
        <v>0</v>
      </c>
      <c r="AC19" s="86">
        <f t="shared" si="27"/>
        <v>-0.32295300295503149</v>
      </c>
      <c r="AD19" s="86">
        <f t="shared" si="28"/>
        <v>0</v>
      </c>
      <c r="AE19" s="86">
        <f t="shared" si="29"/>
        <v>0</v>
      </c>
      <c r="AF19" s="86">
        <f t="shared" si="30"/>
        <v>0</v>
      </c>
      <c r="AH19" s="170">
        <f t="shared" si="0"/>
        <v>-4333.2816115833939</v>
      </c>
      <c r="AI19" s="170">
        <f t="shared" si="10"/>
        <v>0</v>
      </c>
      <c r="AJ19" s="170">
        <f t="shared" si="1"/>
        <v>0</v>
      </c>
      <c r="AK19" s="170">
        <f t="shared" si="2"/>
        <v>0</v>
      </c>
      <c r="AL19" s="170">
        <f t="shared" si="3"/>
        <v>-705.65977281998778</v>
      </c>
      <c r="AM19" s="170">
        <f t="shared" si="11"/>
        <v>0</v>
      </c>
      <c r="AN19" s="170">
        <f t="shared" si="4"/>
        <v>0</v>
      </c>
      <c r="AO19" s="170">
        <f t="shared" si="5"/>
        <v>0</v>
      </c>
      <c r="AP19" s="170">
        <f t="shared" si="6"/>
        <v>0</v>
      </c>
      <c r="AQ19" s="170">
        <f t="shared" si="12"/>
        <v>0</v>
      </c>
      <c r="AR19" s="170">
        <f t="shared" si="13"/>
        <v>-3361.9056039881098</v>
      </c>
      <c r="AS19" s="170">
        <f t="shared" si="14"/>
        <v>0</v>
      </c>
      <c r="AT19" s="170">
        <f t="shared" si="15"/>
        <v>0</v>
      </c>
      <c r="AU19" s="170">
        <f t="shared" si="7"/>
        <v>0</v>
      </c>
      <c r="AV19" s="170">
        <f t="shared" si="31"/>
        <v>-8400.8469883914913</v>
      </c>
      <c r="AW19" s="170">
        <f t="shared" si="16"/>
        <v>0</v>
      </c>
      <c r="AX19" s="170"/>
      <c r="AY19" s="170">
        <f>-'Projection - Scotland'!B$12*Scot19!AV19</f>
        <v>0</v>
      </c>
      <c r="AZ19" s="170">
        <f>-'Projection - Scotland'!B$12*Scot19!AW19</f>
        <v>0</v>
      </c>
      <c r="BA19" s="170">
        <f>-'Projection - Scotland'!C$12*Scot19!AV19</f>
        <v>5686.4031757465382</v>
      </c>
      <c r="BB19" s="170">
        <f>-'Projection - Scotland'!C$12*Scot19!AW19</f>
        <v>0</v>
      </c>
      <c r="BC19" s="170">
        <f>-'Projection - Scotland'!D$12*Scot19!AV19</f>
        <v>0</v>
      </c>
      <c r="BD19" s="170">
        <f>-'Projection - Scotland'!D$12*Scot19!AW19</f>
        <v>0</v>
      </c>
      <c r="BE19" s="170">
        <f>-'Projection - Scotland'!F$12*Scot19!AV19</f>
        <v>691.12379270831536</v>
      </c>
      <c r="BF19" s="170">
        <f>-'Projection - Scotland'!F$12*Scot19!AW19</f>
        <v>0</v>
      </c>
      <c r="BG19" s="170">
        <f>-'Projection - Scotland'!G$12*Scot19!AV19</f>
        <v>1078.4503168373915</v>
      </c>
      <c r="BH19" s="170">
        <f>-'Projection - Scotland'!G$12*Scot19!AW19</f>
        <v>0</v>
      </c>
      <c r="BI19" s="170">
        <f>-'Projection - Scotland'!E$12*Scot19!AV19</f>
        <v>0</v>
      </c>
      <c r="BJ19" s="170">
        <f>-'Projection - Scotland'!E$12*Scot19!AW19</f>
        <v>0</v>
      </c>
      <c r="BK19" s="170">
        <f>-'Projection - Scotland'!H$12*Scot19!AV19</f>
        <v>944.86970309924391</v>
      </c>
      <c r="BL19" s="170">
        <f>-'Projection - Scotland'!H$12*Scot19!AW19</f>
        <v>0</v>
      </c>
    </row>
    <row r="20" spans="1:64" ht="19.95" customHeight="1">
      <c r="A20" s="9" t="s">
        <v>613</v>
      </c>
      <c r="B20" s="8" t="s">
        <v>596</v>
      </c>
      <c r="C20" s="8" t="s">
        <v>596</v>
      </c>
      <c r="D20" s="153">
        <v>6250.4920213640107</v>
      </c>
      <c r="E20" s="154">
        <v>0</v>
      </c>
      <c r="F20" s="155">
        <v>9590.5214930859529</v>
      </c>
      <c r="G20" s="156">
        <v>2408.5372147438811</v>
      </c>
      <c r="H20" s="157">
        <v>2605.4829550725262</v>
      </c>
      <c r="I20" s="158">
        <v>0</v>
      </c>
      <c r="J20" s="159">
        <v>39.367662847116158</v>
      </c>
      <c r="K20" s="160">
        <v>0</v>
      </c>
      <c r="L20" s="161">
        <v>369.07183919171399</v>
      </c>
      <c r="M20" s="162">
        <v>0</v>
      </c>
      <c r="N20" s="179">
        <v>9590.5214930859529</v>
      </c>
      <c r="O20" s="178">
        <v>16747.532677655545</v>
      </c>
      <c r="P20" s="163">
        <v>335.33304324421908</v>
      </c>
      <c r="Q20" s="164">
        <v>0</v>
      </c>
      <c r="R20" s="170">
        <f t="shared" si="8"/>
        <v>47936.860400290912</v>
      </c>
      <c r="S20" s="86">
        <f t="shared" si="17"/>
        <v>-0.41626579504509637</v>
      </c>
      <c r="T20" s="86">
        <f t="shared" si="18"/>
        <v>0</v>
      </c>
      <c r="U20" s="86">
        <f t="shared" si="19"/>
        <v>0</v>
      </c>
      <c r="V20" s="86">
        <f t="shared" si="20"/>
        <v>0</v>
      </c>
      <c r="W20" s="86">
        <f t="shared" si="21"/>
        <v>-0.17758499107316028</v>
      </c>
      <c r="X20" s="86">
        <f t="shared" si="22"/>
        <v>0</v>
      </c>
      <c r="Y20" s="86">
        <f t="shared" si="23"/>
        <v>0</v>
      </c>
      <c r="Z20" s="86">
        <f t="shared" si="24"/>
        <v>0</v>
      </c>
      <c r="AA20" s="86">
        <f t="shared" si="25"/>
        <v>0</v>
      </c>
      <c r="AB20" s="86">
        <f t="shared" si="26"/>
        <v>0</v>
      </c>
      <c r="AC20" s="86">
        <f t="shared" si="27"/>
        <v>-0.32295300295503149</v>
      </c>
      <c r="AD20" s="86">
        <f t="shared" si="28"/>
        <v>0</v>
      </c>
      <c r="AE20" s="86">
        <f t="shared" si="29"/>
        <v>0</v>
      </c>
      <c r="AF20" s="86">
        <f t="shared" si="30"/>
        <v>0</v>
      </c>
      <c r="AH20" s="170">
        <f t="shared" si="0"/>
        <v>-2601.8660306961215</v>
      </c>
      <c r="AI20" s="170">
        <f t="shared" si="10"/>
        <v>0</v>
      </c>
      <c r="AJ20" s="170">
        <f t="shared" si="1"/>
        <v>0</v>
      </c>
      <c r="AK20" s="170">
        <f t="shared" si="2"/>
        <v>0</v>
      </c>
      <c r="AL20" s="170">
        <f t="shared" si="3"/>
        <v>-462.69466731782586</v>
      </c>
      <c r="AM20" s="170">
        <f t="shared" si="11"/>
        <v>0</v>
      </c>
      <c r="AN20" s="170">
        <f t="shared" si="4"/>
        <v>0</v>
      </c>
      <c r="AO20" s="170">
        <f t="shared" si="5"/>
        <v>0</v>
      </c>
      <c r="AP20" s="170">
        <f t="shared" si="6"/>
        <v>0</v>
      </c>
      <c r="AQ20" s="170">
        <f t="shared" si="12"/>
        <v>0</v>
      </c>
      <c r="AR20" s="170">
        <f t="shared" si="13"/>
        <v>-3097.2877160968806</v>
      </c>
      <c r="AS20" s="170">
        <f t="shared" si="14"/>
        <v>0</v>
      </c>
      <c r="AT20" s="170">
        <f t="shared" si="15"/>
        <v>0</v>
      </c>
      <c r="AU20" s="170">
        <f t="shared" si="7"/>
        <v>0</v>
      </c>
      <c r="AV20" s="170">
        <f t="shared" si="31"/>
        <v>-6161.8484141108274</v>
      </c>
      <c r="AW20" s="170">
        <f t="shared" si="16"/>
        <v>0</v>
      </c>
      <c r="AX20" s="170"/>
      <c r="AY20" s="170">
        <f>-'Projection - Scotland'!B$12*Scot19!AV20</f>
        <v>0</v>
      </c>
      <c r="AZ20" s="170">
        <f>-'Projection - Scotland'!B$12*Scot19!AW20</f>
        <v>0</v>
      </c>
      <c r="BA20" s="170">
        <f>-'Projection - Scotland'!C$12*Scot19!AV20</f>
        <v>4170.8597286542699</v>
      </c>
      <c r="BB20" s="170">
        <f>-'Projection - Scotland'!C$12*Scot19!AW20</f>
        <v>0</v>
      </c>
      <c r="BC20" s="170">
        <f>-'Projection - Scotland'!D$12*Scot19!AV20</f>
        <v>0</v>
      </c>
      <c r="BD20" s="170">
        <f>-'Projection - Scotland'!D$12*Scot19!AW20</f>
        <v>0</v>
      </c>
      <c r="BE20" s="170">
        <f>-'Projection - Scotland'!F$12*Scot19!AV20</f>
        <v>506.92508171362209</v>
      </c>
      <c r="BF20" s="170">
        <f>-'Projection - Scotland'!F$12*Scot19!AW20</f>
        <v>0</v>
      </c>
      <c r="BG20" s="170">
        <f>-'Projection - Scotland'!G$12*Scot19!AV20</f>
        <v>791.0211177140086</v>
      </c>
      <c r="BH20" s="170">
        <f>-'Projection - Scotland'!G$12*Scot19!AW20</f>
        <v>0</v>
      </c>
      <c r="BI20" s="170">
        <f>-'Projection - Scotland'!E$12*Scot19!AV20</f>
        <v>0</v>
      </c>
      <c r="BJ20" s="170">
        <f>-'Projection - Scotland'!E$12*Scot19!AW20</f>
        <v>0</v>
      </c>
      <c r="BK20" s="170">
        <f>-'Projection - Scotland'!H$12*Scot19!AV20</f>
        <v>693.04248602892471</v>
      </c>
      <c r="BL20" s="170">
        <f>-'Projection - Scotland'!H$12*Scot19!AW20</f>
        <v>0</v>
      </c>
    </row>
    <row r="21" spans="1:64" ht="19.95" customHeight="1">
      <c r="A21" s="9" t="s">
        <v>614</v>
      </c>
      <c r="B21" s="8" t="s">
        <v>596</v>
      </c>
      <c r="C21" s="8" t="s">
        <v>596</v>
      </c>
      <c r="D21" s="153">
        <v>10046.007866426577</v>
      </c>
      <c r="E21" s="154">
        <v>985.84322346292356</v>
      </c>
      <c r="F21" s="155">
        <v>10046.007866426577</v>
      </c>
      <c r="G21" s="156">
        <v>1456.7189794695241</v>
      </c>
      <c r="H21" s="157">
        <v>4196.78057314136</v>
      </c>
      <c r="I21" s="158">
        <v>0</v>
      </c>
      <c r="J21" s="159">
        <v>1128.2718407861701</v>
      </c>
      <c r="K21" s="160">
        <v>0</v>
      </c>
      <c r="L21" s="161">
        <v>0</v>
      </c>
      <c r="M21" s="162">
        <v>0</v>
      </c>
      <c r="N21" s="179">
        <v>10046.007866426577</v>
      </c>
      <c r="O21" s="178">
        <v>12309.377436276924</v>
      </c>
      <c r="P21" s="163">
        <v>15.023679716247999</v>
      </c>
      <c r="Q21" s="164">
        <v>0</v>
      </c>
      <c r="R21" s="170">
        <f t="shared" si="8"/>
        <v>50230.039332132881</v>
      </c>
      <c r="S21" s="86">
        <f t="shared" si="17"/>
        <v>-0.41626579504509637</v>
      </c>
      <c r="T21" s="86">
        <f t="shared" si="18"/>
        <v>0</v>
      </c>
      <c r="U21" s="86">
        <f t="shared" si="19"/>
        <v>0</v>
      </c>
      <c r="V21" s="86">
        <f t="shared" si="20"/>
        <v>0</v>
      </c>
      <c r="W21" s="86">
        <f t="shared" si="21"/>
        <v>-0.17758499107316028</v>
      </c>
      <c r="X21" s="86">
        <f t="shared" si="22"/>
        <v>0</v>
      </c>
      <c r="Y21" s="86">
        <f t="shared" si="23"/>
        <v>0</v>
      </c>
      <c r="Z21" s="86">
        <f t="shared" si="24"/>
        <v>0</v>
      </c>
      <c r="AA21" s="86">
        <f t="shared" si="25"/>
        <v>0</v>
      </c>
      <c r="AB21" s="86">
        <f t="shared" si="26"/>
        <v>0</v>
      </c>
      <c r="AC21" s="86">
        <f t="shared" si="27"/>
        <v>-0.32295300295503149</v>
      </c>
      <c r="AD21" s="86">
        <f t="shared" si="28"/>
        <v>0</v>
      </c>
      <c r="AE21" s="86">
        <f t="shared" si="29"/>
        <v>0</v>
      </c>
      <c r="AF21" s="86">
        <f t="shared" si="30"/>
        <v>0</v>
      </c>
      <c r="AH21" s="170">
        <f t="shared" si="0"/>
        <v>-4181.8094515473513</v>
      </c>
      <c r="AI21" s="170">
        <f t="shared" si="10"/>
        <v>0</v>
      </c>
      <c r="AJ21" s="170">
        <f t="shared" si="1"/>
        <v>0</v>
      </c>
      <c r="AK21" s="170">
        <f t="shared" si="2"/>
        <v>0</v>
      </c>
      <c r="AL21" s="170">
        <f t="shared" si="3"/>
        <v>-745.28524061732094</v>
      </c>
      <c r="AM21" s="170">
        <f t="shared" si="11"/>
        <v>0</v>
      </c>
      <c r="AN21" s="170">
        <f t="shared" si="4"/>
        <v>0</v>
      </c>
      <c r="AO21" s="170">
        <f t="shared" si="5"/>
        <v>0</v>
      </c>
      <c r="AP21" s="170">
        <f t="shared" si="6"/>
        <v>0</v>
      </c>
      <c r="AQ21" s="170">
        <f t="shared" si="12"/>
        <v>0</v>
      </c>
      <c r="AR21" s="170">
        <f t="shared" si="13"/>
        <v>-3244.3884081723318</v>
      </c>
      <c r="AS21" s="170">
        <f t="shared" si="14"/>
        <v>0</v>
      </c>
      <c r="AT21" s="170">
        <f t="shared" si="15"/>
        <v>0</v>
      </c>
      <c r="AU21" s="170">
        <f t="shared" si="7"/>
        <v>0</v>
      </c>
      <c r="AV21" s="170">
        <f t="shared" si="31"/>
        <v>-8171.4831003370036</v>
      </c>
      <c r="AW21" s="170">
        <f t="shared" si="16"/>
        <v>0</v>
      </c>
      <c r="AX21" s="170"/>
      <c r="AY21" s="170">
        <f>-'Projection - Scotland'!B$12*Scot19!AV21</f>
        <v>0</v>
      </c>
      <c r="AZ21" s="170">
        <f>-'Projection - Scotland'!B$12*Scot19!AW21</f>
        <v>0</v>
      </c>
      <c r="BA21" s="170">
        <f>-'Projection - Scotland'!C$12*Scot19!AV21</f>
        <v>5531.1503133581546</v>
      </c>
      <c r="BB21" s="170">
        <f>-'Projection - Scotland'!C$12*Scot19!AW21</f>
        <v>0</v>
      </c>
      <c r="BC21" s="170">
        <f>-'Projection - Scotland'!D$12*Scot19!AV21</f>
        <v>0</v>
      </c>
      <c r="BD21" s="170">
        <f>-'Projection - Scotland'!D$12*Scot19!AW21</f>
        <v>0</v>
      </c>
      <c r="BE21" s="170">
        <f>-'Projection - Scotland'!F$12*Scot19!AV21</f>
        <v>672.25440484283126</v>
      </c>
      <c r="BF21" s="170">
        <f>-'Projection - Scotland'!F$12*Scot19!AW21</f>
        <v>0</v>
      </c>
      <c r="BG21" s="170">
        <f>-'Projection - Scotland'!G$12*Scot19!AV21</f>
        <v>1049.0059574668157</v>
      </c>
      <c r="BH21" s="170">
        <f>-'Projection - Scotland'!G$12*Scot19!AW21</f>
        <v>0</v>
      </c>
      <c r="BI21" s="170">
        <f>-'Projection - Scotland'!E$12*Scot19!AV21</f>
        <v>0</v>
      </c>
      <c r="BJ21" s="170">
        <f>-'Projection - Scotland'!E$12*Scot19!AW21</f>
        <v>0</v>
      </c>
      <c r="BK21" s="170">
        <f>-'Projection - Scotland'!H$12*Scot19!AV21</f>
        <v>919.07242466919979</v>
      </c>
      <c r="BL21" s="170">
        <f>-'Projection - Scotland'!H$12*Scot19!AW21</f>
        <v>0</v>
      </c>
    </row>
    <row r="22" spans="1:64" ht="19.95" customHeight="1">
      <c r="A22" s="9" t="s">
        <v>615</v>
      </c>
      <c r="B22" s="8" t="s">
        <v>596</v>
      </c>
      <c r="C22" s="8" t="s">
        <v>596</v>
      </c>
      <c r="D22" s="153">
        <v>10389.785177305885</v>
      </c>
      <c r="E22" s="154">
        <v>672.51242606821506</v>
      </c>
      <c r="F22" s="155">
        <v>10389.785177305885</v>
      </c>
      <c r="G22" s="156">
        <v>1019.8313616671148</v>
      </c>
      <c r="H22" s="157">
        <v>3503.4681049338801</v>
      </c>
      <c r="I22" s="158">
        <v>0</v>
      </c>
      <c r="J22" s="159">
        <v>1024.2089051494099</v>
      </c>
      <c r="K22" s="160">
        <v>0</v>
      </c>
      <c r="L22" s="161">
        <v>0</v>
      </c>
      <c r="M22" s="162">
        <v>0</v>
      </c>
      <c r="N22" s="179">
        <v>10389.785177305885</v>
      </c>
      <c r="O22" s="178">
        <v>14073.771393188117</v>
      </c>
      <c r="P22" s="163">
        <v>485.77816360502601</v>
      </c>
      <c r="Q22" s="164">
        <v>0</v>
      </c>
      <c r="R22" s="170">
        <f t="shared" si="8"/>
        <v>51948.925886529418</v>
      </c>
      <c r="S22" s="86">
        <f t="shared" si="17"/>
        <v>-0.41626579504509637</v>
      </c>
      <c r="T22" s="86">
        <f t="shared" si="18"/>
        <v>0</v>
      </c>
      <c r="U22" s="86">
        <f t="shared" si="19"/>
        <v>0</v>
      </c>
      <c r="V22" s="86">
        <f t="shared" si="20"/>
        <v>0</v>
      </c>
      <c r="W22" s="86">
        <f t="shared" si="21"/>
        <v>-0.17758499107316028</v>
      </c>
      <c r="X22" s="86">
        <f t="shared" si="22"/>
        <v>0</v>
      </c>
      <c r="Y22" s="86">
        <f t="shared" si="23"/>
        <v>0</v>
      </c>
      <c r="Z22" s="86">
        <f t="shared" si="24"/>
        <v>0</v>
      </c>
      <c r="AA22" s="86">
        <f t="shared" si="25"/>
        <v>0</v>
      </c>
      <c r="AB22" s="86">
        <f t="shared" si="26"/>
        <v>0</v>
      </c>
      <c r="AC22" s="86">
        <f t="shared" si="27"/>
        <v>-0.32295300295503149</v>
      </c>
      <c r="AD22" s="86">
        <f t="shared" si="28"/>
        <v>0</v>
      </c>
      <c r="AE22" s="86">
        <f t="shared" si="29"/>
        <v>0</v>
      </c>
      <c r="AF22" s="86">
        <f t="shared" si="30"/>
        <v>0</v>
      </c>
      <c r="AH22" s="170">
        <f t="shared" si="0"/>
        <v>-4324.9121871789912</v>
      </c>
      <c r="AI22" s="170">
        <f t="shared" si="10"/>
        <v>0</v>
      </c>
      <c r="AJ22" s="170">
        <f t="shared" si="1"/>
        <v>0</v>
      </c>
      <c r="AK22" s="170">
        <f t="shared" si="2"/>
        <v>0</v>
      </c>
      <c r="AL22" s="170">
        <f t="shared" si="3"/>
        <v>-622.16335213978482</v>
      </c>
      <c r="AM22" s="170">
        <f t="shared" si="11"/>
        <v>0</v>
      </c>
      <c r="AN22" s="170">
        <f t="shared" si="4"/>
        <v>0</v>
      </c>
      <c r="AO22" s="170">
        <f t="shared" si="5"/>
        <v>0</v>
      </c>
      <c r="AP22" s="170">
        <f t="shared" si="6"/>
        <v>0</v>
      </c>
      <c r="AQ22" s="170">
        <f t="shared" si="12"/>
        <v>0</v>
      </c>
      <c r="AR22" s="170">
        <f t="shared" si="13"/>
        <v>-3355.4123230686096</v>
      </c>
      <c r="AS22" s="170">
        <f t="shared" si="14"/>
        <v>0</v>
      </c>
      <c r="AT22" s="170">
        <f t="shared" si="15"/>
        <v>0</v>
      </c>
      <c r="AU22" s="170">
        <f t="shared" si="7"/>
        <v>0</v>
      </c>
      <c r="AV22" s="170">
        <f t="shared" si="31"/>
        <v>-8302.4878623873847</v>
      </c>
      <c r="AW22" s="170">
        <f t="shared" si="16"/>
        <v>0</v>
      </c>
      <c r="AX22" s="170"/>
      <c r="AY22" s="170">
        <f>-'Projection - Scotland'!B$12*Scot19!AV22</f>
        <v>0</v>
      </c>
      <c r="AZ22" s="170">
        <f>-'Projection - Scotland'!B$12*Scot19!AW22</f>
        <v>0</v>
      </c>
      <c r="BA22" s="170">
        <f>-'Projection - Scotland'!C$12*Scot19!AV22</f>
        <v>5619.8254071898355</v>
      </c>
      <c r="BB22" s="170">
        <f>-'Projection - Scotland'!C$12*Scot19!AW22</f>
        <v>0</v>
      </c>
      <c r="BC22" s="170">
        <f>-'Projection - Scotland'!D$12*Scot19!AV22</f>
        <v>0</v>
      </c>
      <c r="BD22" s="170">
        <f>-'Projection - Scotland'!D$12*Scot19!AW22</f>
        <v>0</v>
      </c>
      <c r="BE22" s="170">
        <f>-'Projection - Scotland'!F$12*Scot19!AV22</f>
        <v>683.03195002800373</v>
      </c>
      <c r="BF22" s="170">
        <f>-'Projection - Scotland'!F$12*Scot19!AW22</f>
        <v>0</v>
      </c>
      <c r="BG22" s="170">
        <f>-'Projection - Scotland'!G$12*Scot19!AV22</f>
        <v>1065.8235625649288</v>
      </c>
      <c r="BH22" s="170">
        <f>-'Projection - Scotland'!G$12*Scot19!AW22</f>
        <v>0</v>
      </c>
      <c r="BI22" s="170">
        <f>-'Projection - Scotland'!E$12*Scot19!AV22</f>
        <v>0</v>
      </c>
      <c r="BJ22" s="170">
        <f>-'Projection - Scotland'!E$12*Scot19!AW22</f>
        <v>0</v>
      </c>
      <c r="BK22" s="170">
        <f>-'Projection - Scotland'!H$12*Scot19!AV22</f>
        <v>933.80694260461473</v>
      </c>
      <c r="BL22" s="170">
        <f>-'Projection - Scotland'!H$12*Scot19!AW22</f>
        <v>0</v>
      </c>
    </row>
    <row r="23" spans="1:64" ht="19.95" customHeight="1">
      <c r="A23" s="9" t="s">
        <v>616</v>
      </c>
      <c r="B23" s="8" t="s">
        <v>596</v>
      </c>
      <c r="C23" s="8" t="s">
        <v>596</v>
      </c>
      <c r="D23" s="153">
        <v>9772.7402145994729</v>
      </c>
      <c r="E23" s="154">
        <v>3277.1693281841272</v>
      </c>
      <c r="F23" s="155">
        <v>9772.7402145994729</v>
      </c>
      <c r="G23" s="156">
        <v>4495.1318089081269</v>
      </c>
      <c r="H23" s="157">
        <v>3631.4494396411801</v>
      </c>
      <c r="I23" s="158">
        <v>0</v>
      </c>
      <c r="J23" s="159">
        <v>0</v>
      </c>
      <c r="K23" s="160">
        <v>0</v>
      </c>
      <c r="L23" s="161">
        <v>0</v>
      </c>
      <c r="M23" s="162">
        <v>0</v>
      </c>
      <c r="N23" s="179">
        <v>9772.7402145994729</v>
      </c>
      <c r="O23" s="178">
        <v>7709.1486964424275</v>
      </c>
      <c r="P23" s="163">
        <v>432.58115602308902</v>
      </c>
      <c r="Q23" s="164">
        <v>0</v>
      </c>
      <c r="R23" s="170">
        <f t="shared" si="8"/>
        <v>48863.701072997363</v>
      </c>
      <c r="S23" s="86">
        <f t="shared" si="17"/>
        <v>-0.41626579504509637</v>
      </c>
      <c r="T23" s="86">
        <f t="shared" si="18"/>
        <v>0</v>
      </c>
      <c r="U23" s="86">
        <f t="shared" si="19"/>
        <v>0</v>
      </c>
      <c r="V23" s="86">
        <f t="shared" si="20"/>
        <v>0</v>
      </c>
      <c r="W23" s="86">
        <f t="shared" si="21"/>
        <v>-0.17758499107316028</v>
      </c>
      <c r="X23" s="86">
        <f t="shared" si="22"/>
        <v>0</v>
      </c>
      <c r="Y23" s="86">
        <f t="shared" si="23"/>
        <v>0</v>
      </c>
      <c r="Z23" s="86">
        <f t="shared" si="24"/>
        <v>0</v>
      </c>
      <c r="AA23" s="86">
        <f t="shared" si="25"/>
        <v>0</v>
      </c>
      <c r="AB23" s="86">
        <f t="shared" si="26"/>
        <v>0</v>
      </c>
      <c r="AC23" s="86">
        <f t="shared" si="27"/>
        <v>-0.32295300295503149</v>
      </c>
      <c r="AD23" s="86">
        <f t="shared" si="28"/>
        <v>0</v>
      </c>
      <c r="AE23" s="86">
        <f t="shared" si="29"/>
        <v>0</v>
      </c>
      <c r="AF23" s="86">
        <f t="shared" si="30"/>
        <v>0</v>
      </c>
      <c r="AH23" s="170">
        <f t="shared" si="0"/>
        <v>-4068.0574751994354</v>
      </c>
      <c r="AI23" s="170">
        <f t="shared" si="10"/>
        <v>0</v>
      </c>
      <c r="AJ23" s="170">
        <f t="shared" si="1"/>
        <v>0</v>
      </c>
      <c r="AK23" s="170">
        <f t="shared" si="2"/>
        <v>0</v>
      </c>
      <c r="AL23" s="170">
        <f t="shared" si="3"/>
        <v>-644.89091632131192</v>
      </c>
      <c r="AM23" s="170">
        <f t="shared" si="11"/>
        <v>0</v>
      </c>
      <c r="AN23" s="170">
        <f t="shared" si="4"/>
        <v>0</v>
      </c>
      <c r="AO23" s="170">
        <f t="shared" si="5"/>
        <v>0</v>
      </c>
      <c r="AP23" s="170">
        <f t="shared" si="6"/>
        <v>0</v>
      </c>
      <c r="AQ23" s="170">
        <f t="shared" si="12"/>
        <v>0</v>
      </c>
      <c r="AR23" s="170">
        <f t="shared" si="13"/>
        <v>-3156.1357994042987</v>
      </c>
      <c r="AS23" s="170">
        <f t="shared" si="14"/>
        <v>0</v>
      </c>
      <c r="AT23" s="170">
        <f t="shared" si="15"/>
        <v>0</v>
      </c>
      <c r="AU23" s="170">
        <f t="shared" si="7"/>
        <v>0</v>
      </c>
      <c r="AV23" s="170">
        <f t="shared" si="31"/>
        <v>-7869.0841909250466</v>
      </c>
      <c r="AW23" s="170">
        <f t="shared" si="16"/>
        <v>0</v>
      </c>
      <c r="AX23" s="170"/>
      <c r="AY23" s="170">
        <f>-'Projection - Scotland'!B$12*Scot19!AV23</f>
        <v>0</v>
      </c>
      <c r="AZ23" s="170">
        <f>-'Projection - Scotland'!B$12*Scot19!AW23</f>
        <v>0</v>
      </c>
      <c r="BA23" s="170">
        <f>-'Projection - Scotland'!C$12*Scot19!AV23</f>
        <v>5326.4611765129557</v>
      </c>
      <c r="BB23" s="170">
        <f>-'Projection - Scotland'!C$12*Scot19!AW23</f>
        <v>0</v>
      </c>
      <c r="BC23" s="170">
        <f>-'Projection - Scotland'!D$12*Scot19!AV23</f>
        <v>0</v>
      </c>
      <c r="BD23" s="170">
        <f>-'Projection - Scotland'!D$12*Scot19!AW23</f>
        <v>0</v>
      </c>
      <c r="BE23" s="170">
        <f>-'Projection - Scotland'!F$12*Scot19!AV23</f>
        <v>647.3765465182546</v>
      </c>
      <c r="BF23" s="170">
        <f>-'Projection - Scotland'!F$12*Scot19!AW23</f>
        <v>0</v>
      </c>
      <c r="BG23" s="170">
        <f>-'Projection - Scotland'!G$12*Scot19!AV23</f>
        <v>1010.1858003901245</v>
      </c>
      <c r="BH23" s="170">
        <f>-'Projection - Scotland'!G$12*Scot19!AW23</f>
        <v>0</v>
      </c>
      <c r="BI23" s="170">
        <f>-'Projection - Scotland'!E$12*Scot19!AV23</f>
        <v>0</v>
      </c>
      <c r="BJ23" s="170">
        <f>-'Projection - Scotland'!E$12*Scot19!AW23</f>
        <v>0</v>
      </c>
      <c r="BK23" s="170">
        <f>-'Projection - Scotland'!H$12*Scot19!AV23</f>
        <v>885.06066750370962</v>
      </c>
      <c r="BL23" s="170">
        <f>-'Projection - Scotland'!H$12*Scot19!AW23</f>
        <v>0</v>
      </c>
    </row>
    <row r="24" spans="1:64" ht="19.95" customHeight="1">
      <c r="A24" s="9" t="s">
        <v>617</v>
      </c>
      <c r="B24" s="8" t="s">
        <v>596</v>
      </c>
      <c r="C24" s="8" t="s">
        <v>596</v>
      </c>
      <c r="D24" s="153">
        <v>11071.400000000001</v>
      </c>
      <c r="E24" s="154">
        <v>8379.5999999999985</v>
      </c>
      <c r="F24" s="155">
        <v>6855</v>
      </c>
      <c r="G24" s="156">
        <v>0</v>
      </c>
      <c r="H24" s="157">
        <v>4174</v>
      </c>
      <c r="I24" s="158">
        <v>0</v>
      </c>
      <c r="J24" s="159">
        <v>0</v>
      </c>
      <c r="K24" s="160">
        <v>0</v>
      </c>
      <c r="L24" s="161">
        <v>0</v>
      </c>
      <c r="M24" s="162">
        <v>0</v>
      </c>
      <c r="N24" s="179">
        <v>11071.400000000001</v>
      </c>
      <c r="O24" s="178">
        <v>13805.599999999999</v>
      </c>
      <c r="P24" s="163">
        <v>0</v>
      </c>
      <c r="Q24" s="164">
        <v>0</v>
      </c>
      <c r="R24" s="170">
        <f t="shared" si="8"/>
        <v>55357</v>
      </c>
      <c r="S24" s="86">
        <f t="shared" si="17"/>
        <v>-0.41626579504509637</v>
      </c>
      <c r="T24" s="86">
        <f t="shared" si="18"/>
        <v>0</v>
      </c>
      <c r="U24" s="86">
        <f t="shared" si="19"/>
        <v>0</v>
      </c>
      <c r="V24" s="86">
        <f t="shared" si="20"/>
        <v>0</v>
      </c>
      <c r="W24" s="86">
        <f t="shared" si="21"/>
        <v>-0.17758499107316028</v>
      </c>
      <c r="X24" s="86">
        <f t="shared" si="22"/>
        <v>0</v>
      </c>
      <c r="Y24" s="86">
        <f t="shared" si="23"/>
        <v>0</v>
      </c>
      <c r="Z24" s="86">
        <f t="shared" si="24"/>
        <v>0</v>
      </c>
      <c r="AA24" s="86">
        <f t="shared" si="25"/>
        <v>0</v>
      </c>
      <c r="AB24" s="86">
        <f t="shared" si="26"/>
        <v>0</v>
      </c>
      <c r="AC24" s="86">
        <f t="shared" si="27"/>
        <v>-0.32295300295503149</v>
      </c>
      <c r="AD24" s="86">
        <f t="shared" si="28"/>
        <v>0</v>
      </c>
      <c r="AE24" s="86">
        <f t="shared" si="29"/>
        <v>0</v>
      </c>
      <c r="AF24" s="86">
        <f t="shared" si="30"/>
        <v>0</v>
      </c>
      <c r="AH24" s="170">
        <f t="shared" si="0"/>
        <v>-4608.6451232622803</v>
      </c>
      <c r="AI24" s="170">
        <f t="shared" si="10"/>
        <v>0</v>
      </c>
      <c r="AJ24" s="170">
        <f t="shared" si="1"/>
        <v>0</v>
      </c>
      <c r="AK24" s="170">
        <f t="shared" si="2"/>
        <v>0</v>
      </c>
      <c r="AL24" s="170">
        <f t="shared" si="3"/>
        <v>-741.23975273937106</v>
      </c>
      <c r="AM24" s="170">
        <f t="shared" si="11"/>
        <v>0</v>
      </c>
      <c r="AN24" s="170">
        <f t="shared" si="4"/>
        <v>0</v>
      </c>
      <c r="AO24" s="170">
        <f t="shared" si="5"/>
        <v>0</v>
      </c>
      <c r="AP24" s="170">
        <f t="shared" si="6"/>
        <v>0</v>
      </c>
      <c r="AQ24" s="170">
        <f t="shared" si="12"/>
        <v>0</v>
      </c>
      <c r="AR24" s="170">
        <f t="shared" si="13"/>
        <v>-3575.5418769163362</v>
      </c>
      <c r="AS24" s="170">
        <f t="shared" si="14"/>
        <v>0</v>
      </c>
      <c r="AT24" s="170">
        <f t="shared" si="15"/>
        <v>0</v>
      </c>
      <c r="AU24" s="170">
        <f t="shared" si="7"/>
        <v>0</v>
      </c>
      <c r="AV24" s="170">
        <f t="shared" si="31"/>
        <v>-8925.4267529179888</v>
      </c>
      <c r="AW24" s="170">
        <f t="shared" si="16"/>
        <v>0</v>
      </c>
      <c r="AX24" s="170"/>
      <c r="AY24" s="170">
        <f>-'Projection - Scotland'!B$12*Scot19!AV24</f>
        <v>0</v>
      </c>
      <c r="AZ24" s="170">
        <f>-'Projection - Scotland'!B$12*Scot19!AW24</f>
        <v>0</v>
      </c>
      <c r="BA24" s="170">
        <f>-'Projection - Scotland'!C$12*Scot19!AV24</f>
        <v>6041.4830912666985</v>
      </c>
      <c r="BB24" s="170">
        <f>-'Projection - Scotland'!C$12*Scot19!AW24</f>
        <v>0</v>
      </c>
      <c r="BC24" s="170">
        <f>-'Projection - Scotland'!D$12*Scot19!AV24</f>
        <v>0</v>
      </c>
      <c r="BD24" s="170">
        <f>-'Projection - Scotland'!D$12*Scot19!AW24</f>
        <v>0</v>
      </c>
      <c r="BE24" s="170">
        <f>-'Projection - Scotland'!F$12*Scot19!AV24</f>
        <v>734.28010265403486</v>
      </c>
      <c r="BF24" s="170">
        <f>-'Projection - Scotland'!F$12*Scot19!AW24</f>
        <v>0</v>
      </c>
      <c r="BG24" s="170">
        <f>-'Projection - Scotland'!G$12*Scot19!AV24</f>
        <v>1145.7927186263814</v>
      </c>
      <c r="BH24" s="170">
        <f>-'Projection - Scotland'!G$12*Scot19!AW24</f>
        <v>0</v>
      </c>
      <c r="BI24" s="170">
        <f>-'Projection - Scotland'!E$12*Scot19!AV24</f>
        <v>0</v>
      </c>
      <c r="BJ24" s="170">
        <f>-'Projection - Scotland'!E$12*Scot19!AW24</f>
        <v>0</v>
      </c>
      <c r="BK24" s="170">
        <f>-'Projection - Scotland'!H$12*Scot19!AV24</f>
        <v>1003.8708403708712</v>
      </c>
      <c r="BL24" s="170">
        <f>-'Projection - Scotland'!H$12*Scot19!AW24</f>
        <v>0</v>
      </c>
    </row>
    <row r="25" spans="1:64" ht="19.95" customHeight="1">
      <c r="A25" s="9" t="s">
        <v>618</v>
      </c>
      <c r="B25" s="8" t="s">
        <v>596</v>
      </c>
      <c r="C25" s="8" t="s">
        <v>596</v>
      </c>
      <c r="D25" s="153">
        <v>8038.1403033322213</v>
      </c>
      <c r="E25" s="154">
        <v>0</v>
      </c>
      <c r="F25" s="155">
        <v>10793.567824171019</v>
      </c>
      <c r="G25" s="156">
        <v>3874.074959710746</v>
      </c>
      <c r="H25" s="157">
        <v>3425.3332327297558</v>
      </c>
      <c r="I25" s="158">
        <v>0</v>
      </c>
      <c r="J25" s="159">
        <v>1898.6658949178059</v>
      </c>
      <c r="K25" s="160">
        <v>0</v>
      </c>
      <c r="L25" s="161">
        <v>3.1470306800226897</v>
      </c>
      <c r="M25" s="162">
        <v>0</v>
      </c>
      <c r="N25" s="179">
        <v>10793.567824171019</v>
      </c>
      <c r="O25" s="178">
        <v>15079.61193808608</v>
      </c>
      <c r="P25" s="163">
        <v>61.595839747408057</v>
      </c>
      <c r="Q25" s="164">
        <v>0</v>
      </c>
      <c r="R25" s="170">
        <f t="shared" si="8"/>
        <v>53967.704847546083</v>
      </c>
      <c r="S25" s="86">
        <f t="shared" si="17"/>
        <v>-0.41626579504509637</v>
      </c>
      <c r="T25" s="86">
        <f t="shared" si="18"/>
        <v>0</v>
      </c>
      <c r="U25" s="86">
        <f t="shared" si="19"/>
        <v>0</v>
      </c>
      <c r="V25" s="86">
        <f t="shared" si="20"/>
        <v>0</v>
      </c>
      <c r="W25" s="86">
        <f t="shared" si="21"/>
        <v>-0.17758499107316028</v>
      </c>
      <c r="X25" s="86">
        <f t="shared" si="22"/>
        <v>0</v>
      </c>
      <c r="Y25" s="86">
        <f t="shared" si="23"/>
        <v>0</v>
      </c>
      <c r="Z25" s="86">
        <f t="shared" si="24"/>
        <v>0</v>
      </c>
      <c r="AA25" s="86">
        <f t="shared" si="25"/>
        <v>0</v>
      </c>
      <c r="AB25" s="86">
        <f t="shared" si="26"/>
        <v>0</v>
      </c>
      <c r="AC25" s="86">
        <f t="shared" si="27"/>
        <v>-0.32295300295503149</v>
      </c>
      <c r="AD25" s="86">
        <f t="shared" si="28"/>
        <v>0</v>
      </c>
      <c r="AE25" s="86">
        <f t="shared" si="29"/>
        <v>0</v>
      </c>
      <c r="AF25" s="86">
        <f t="shared" si="30"/>
        <v>0</v>
      </c>
      <c r="AH25" s="170">
        <f t="shared" si="0"/>
        <v>-3346.0028640506193</v>
      </c>
      <c r="AI25" s="170">
        <f t="shared" si="10"/>
        <v>0</v>
      </c>
      <c r="AJ25" s="170">
        <f t="shared" si="1"/>
        <v>0</v>
      </c>
      <c r="AK25" s="170">
        <f t="shared" si="2"/>
        <v>0</v>
      </c>
      <c r="AL25" s="170">
        <f t="shared" si="3"/>
        <v>-608.28777155691296</v>
      </c>
      <c r="AM25" s="170">
        <f t="shared" si="11"/>
        <v>0</v>
      </c>
      <c r="AN25" s="170">
        <f t="shared" si="4"/>
        <v>0</v>
      </c>
      <c r="AO25" s="170">
        <f t="shared" si="5"/>
        <v>0</v>
      </c>
      <c r="AP25" s="170">
        <f t="shared" si="6"/>
        <v>0</v>
      </c>
      <c r="AQ25" s="170">
        <f t="shared" si="12"/>
        <v>0</v>
      </c>
      <c r="AR25" s="170">
        <f t="shared" si="13"/>
        <v>-3485.815141414836</v>
      </c>
      <c r="AS25" s="170">
        <f t="shared" si="14"/>
        <v>0</v>
      </c>
      <c r="AT25" s="170">
        <f t="shared" si="15"/>
        <v>0</v>
      </c>
      <c r="AU25" s="170">
        <f t="shared" si="7"/>
        <v>0</v>
      </c>
      <c r="AV25" s="170">
        <f t="shared" si="31"/>
        <v>-7440.1057770223688</v>
      </c>
      <c r="AW25" s="170">
        <f t="shared" si="16"/>
        <v>0</v>
      </c>
      <c r="AX25" s="170"/>
      <c r="AY25" s="170">
        <f>-'Projection - Scotland'!B$12*Scot19!AV25</f>
        <v>0</v>
      </c>
      <c r="AZ25" s="170">
        <f>-'Projection - Scotland'!B$12*Scot19!AW25</f>
        <v>0</v>
      </c>
      <c r="BA25" s="170">
        <f>-'Projection - Scotland'!C$12*Scot19!AV25</f>
        <v>5036.0923341196058</v>
      </c>
      <c r="BB25" s="170">
        <f>-'Projection - Scotland'!C$12*Scot19!AW25</f>
        <v>0</v>
      </c>
      <c r="BC25" s="170">
        <f>-'Projection - Scotland'!D$12*Scot19!AV25</f>
        <v>0</v>
      </c>
      <c r="BD25" s="170">
        <f>-'Projection - Scotland'!D$12*Scot19!AW25</f>
        <v>0</v>
      </c>
      <c r="BE25" s="170">
        <f>-'Projection - Scotland'!F$12*Scot19!AV25</f>
        <v>612.08520163170965</v>
      </c>
      <c r="BF25" s="170">
        <f>-'Projection - Scotland'!F$12*Scot19!AW25</f>
        <v>0</v>
      </c>
      <c r="BG25" s="170">
        <f>-'Projection - Scotland'!G$12*Scot19!AV25</f>
        <v>955.11612622167206</v>
      </c>
      <c r="BH25" s="170">
        <f>-'Projection - Scotland'!G$12*Scot19!AW25</f>
        <v>0</v>
      </c>
      <c r="BI25" s="170">
        <f>-'Projection - Scotland'!E$12*Scot19!AV25</f>
        <v>0</v>
      </c>
      <c r="BJ25" s="170">
        <f>-'Projection - Scotland'!E$12*Scot19!AW25</f>
        <v>0</v>
      </c>
      <c r="BK25" s="170">
        <f>-'Projection - Scotland'!H$12*Scot19!AV25</f>
        <v>836.8121150493796</v>
      </c>
      <c r="BL25" s="170">
        <f>-'Projection - Scotland'!H$12*Scot19!AW25</f>
        <v>0</v>
      </c>
    </row>
    <row r="26" spans="1:64" ht="19.95" customHeight="1">
      <c r="A26" s="9" t="s">
        <v>619</v>
      </c>
      <c r="B26" s="8" t="s">
        <v>596</v>
      </c>
      <c r="C26" s="8" t="s">
        <v>596</v>
      </c>
      <c r="D26" s="153">
        <v>9695.1979866664988</v>
      </c>
      <c r="E26" s="154">
        <v>0</v>
      </c>
      <c r="F26" s="155">
        <v>11330.902769552858</v>
      </c>
      <c r="G26" s="156">
        <v>2158.0363854940515</v>
      </c>
      <c r="H26" s="157">
        <v>5528.6925137230874</v>
      </c>
      <c r="I26" s="158">
        <v>0</v>
      </c>
      <c r="J26" s="159">
        <v>1948.2881498416973</v>
      </c>
      <c r="K26" s="160">
        <v>0</v>
      </c>
      <c r="L26" s="161">
        <v>153.33710747406931</v>
      </c>
      <c r="M26" s="162">
        <v>0</v>
      </c>
      <c r="N26" s="179">
        <v>11330.902769552858</v>
      </c>
      <c r="O26" s="178">
        <v>14351.98690565214</v>
      </c>
      <c r="P26" s="163">
        <v>150.6268765548013</v>
      </c>
      <c r="Q26" s="164">
        <v>0</v>
      </c>
      <c r="R26" s="170">
        <f t="shared" si="8"/>
        <v>56647.971464512062</v>
      </c>
      <c r="S26" s="86">
        <f t="shared" si="17"/>
        <v>-0.41626579504509637</v>
      </c>
      <c r="T26" s="86">
        <f t="shared" si="18"/>
        <v>0</v>
      </c>
      <c r="U26" s="86">
        <f t="shared" si="19"/>
        <v>0</v>
      </c>
      <c r="V26" s="86">
        <f t="shared" si="20"/>
        <v>0</v>
      </c>
      <c r="W26" s="86">
        <f t="shared" si="21"/>
        <v>-0.17758499107316028</v>
      </c>
      <c r="X26" s="86">
        <f t="shared" si="22"/>
        <v>0</v>
      </c>
      <c r="Y26" s="86">
        <f t="shared" si="23"/>
        <v>0</v>
      </c>
      <c r="Z26" s="86">
        <f t="shared" si="24"/>
        <v>0</v>
      </c>
      <c r="AA26" s="86">
        <f t="shared" si="25"/>
        <v>0</v>
      </c>
      <c r="AB26" s="86">
        <f t="shared" si="26"/>
        <v>0</v>
      </c>
      <c r="AC26" s="86">
        <f t="shared" si="27"/>
        <v>-0.32295300295503149</v>
      </c>
      <c r="AD26" s="86">
        <f t="shared" si="28"/>
        <v>0</v>
      </c>
      <c r="AE26" s="86">
        <f t="shared" si="29"/>
        <v>0</v>
      </c>
      <c r="AF26" s="86">
        <f t="shared" si="30"/>
        <v>0</v>
      </c>
      <c r="AH26" s="170">
        <f t="shared" si="0"/>
        <v>-4035.7792980393479</v>
      </c>
      <c r="AI26" s="170">
        <f t="shared" si="10"/>
        <v>0</v>
      </c>
      <c r="AJ26" s="170">
        <f t="shared" si="1"/>
        <v>0</v>
      </c>
      <c r="AK26" s="170">
        <f t="shared" si="2"/>
        <v>0</v>
      </c>
      <c r="AL26" s="170">
        <f t="shared" si="3"/>
        <v>-981.81281069576255</v>
      </c>
      <c r="AM26" s="170">
        <f t="shared" si="11"/>
        <v>0</v>
      </c>
      <c r="AN26" s="170">
        <f t="shared" si="4"/>
        <v>0</v>
      </c>
      <c r="AO26" s="170">
        <f t="shared" si="5"/>
        <v>0</v>
      </c>
      <c r="AP26" s="170">
        <f t="shared" si="6"/>
        <v>0</v>
      </c>
      <c r="AQ26" s="170">
        <f t="shared" si="12"/>
        <v>0</v>
      </c>
      <c r="AR26" s="170">
        <f t="shared" si="13"/>
        <v>-3659.3490756185788</v>
      </c>
      <c r="AS26" s="170">
        <f t="shared" si="14"/>
        <v>0</v>
      </c>
      <c r="AT26" s="170">
        <f t="shared" si="15"/>
        <v>0</v>
      </c>
      <c r="AU26" s="170">
        <f t="shared" si="7"/>
        <v>0</v>
      </c>
      <c r="AV26" s="170">
        <f t="shared" si="31"/>
        <v>-8676.9411843536891</v>
      </c>
      <c r="AW26" s="170">
        <f t="shared" si="16"/>
        <v>0</v>
      </c>
      <c r="AX26" s="170"/>
      <c r="AY26" s="170">
        <f>-'Projection - Scotland'!B$12*Scot19!AV26</f>
        <v>0</v>
      </c>
      <c r="AZ26" s="170">
        <f>-'Projection - Scotland'!B$12*Scot19!AW26</f>
        <v>0</v>
      </c>
      <c r="BA26" s="170">
        <f>-'Projection - Scotland'!C$12*Scot19!AV26</f>
        <v>5873.2870595851646</v>
      </c>
      <c r="BB26" s="170">
        <f>-'Projection - Scotland'!C$12*Scot19!AW26</f>
        <v>0</v>
      </c>
      <c r="BC26" s="170">
        <f>-'Projection - Scotland'!D$12*Scot19!AV26</f>
        <v>0</v>
      </c>
      <c r="BD26" s="170">
        <f>-'Projection - Scotland'!D$12*Scot19!AW26</f>
        <v>0</v>
      </c>
      <c r="BE26" s="170">
        <f>-'Projection - Scotland'!F$12*Scot19!AV26</f>
        <v>713.83760574666974</v>
      </c>
      <c r="BF26" s="170">
        <f>-'Projection - Scotland'!F$12*Scot19!AW26</f>
        <v>0</v>
      </c>
      <c r="BG26" s="170">
        <f>-'Projection - Scotland'!G$12*Scot19!AV26</f>
        <v>1113.8936326749304</v>
      </c>
      <c r="BH26" s="170">
        <f>-'Projection - Scotland'!G$12*Scot19!AW26</f>
        <v>0</v>
      </c>
      <c r="BI26" s="170">
        <f>-'Projection - Scotland'!E$12*Scot19!AV26</f>
        <v>0</v>
      </c>
      <c r="BJ26" s="170">
        <f>-'Projection - Scotland'!E$12*Scot19!AW26</f>
        <v>0</v>
      </c>
      <c r="BK26" s="170">
        <f>-'Projection - Scotland'!H$12*Scot19!AV26</f>
        <v>975.92288634692204</v>
      </c>
      <c r="BL26" s="170">
        <f>-'Projection - Scotland'!H$12*Scot19!AW26</f>
        <v>0</v>
      </c>
    </row>
    <row r="27" spans="1:64" ht="19.95" customHeight="1">
      <c r="A27" s="9" t="s">
        <v>620</v>
      </c>
      <c r="B27" s="8" t="s">
        <v>596</v>
      </c>
      <c r="C27" s="8" t="s">
        <v>596</v>
      </c>
      <c r="D27" s="153">
        <v>9237.9199188843795</v>
      </c>
      <c r="E27" s="154">
        <v>0</v>
      </c>
      <c r="F27" s="155">
        <v>10646.161633649668</v>
      </c>
      <c r="G27" s="156">
        <v>14114.851006105966</v>
      </c>
      <c r="H27" s="157">
        <v>4139.0465224982654</v>
      </c>
      <c r="I27" s="158">
        <v>0</v>
      </c>
      <c r="J27" s="159">
        <v>1519.5451753813456</v>
      </c>
      <c r="K27" s="160">
        <v>0</v>
      </c>
      <c r="L27" s="161">
        <v>0.13140443892879811</v>
      </c>
      <c r="M27" s="162">
        <v>0</v>
      </c>
      <c r="N27" s="179">
        <v>10646.161633649668</v>
      </c>
      <c r="O27" s="178">
        <v>2926.7978751861319</v>
      </c>
      <c r="P27" s="163">
        <v>0.18739186458042026</v>
      </c>
      <c r="Q27" s="164">
        <v>0</v>
      </c>
      <c r="R27" s="170">
        <f t="shared" si="8"/>
        <v>53230.802561658937</v>
      </c>
      <c r="S27" s="86">
        <f t="shared" si="17"/>
        <v>-0.41626579504509637</v>
      </c>
      <c r="T27" s="86">
        <f t="shared" si="18"/>
        <v>0</v>
      </c>
      <c r="U27" s="86">
        <f t="shared" si="19"/>
        <v>0</v>
      </c>
      <c r="V27" s="86">
        <f t="shared" si="20"/>
        <v>0</v>
      </c>
      <c r="W27" s="86">
        <f t="shared" si="21"/>
        <v>-0.17758499107316028</v>
      </c>
      <c r="X27" s="86">
        <f t="shared" si="22"/>
        <v>0</v>
      </c>
      <c r="Y27" s="86">
        <f t="shared" si="23"/>
        <v>0</v>
      </c>
      <c r="Z27" s="86">
        <f t="shared" si="24"/>
        <v>0</v>
      </c>
      <c r="AA27" s="86">
        <f t="shared" si="25"/>
        <v>0</v>
      </c>
      <c r="AB27" s="86">
        <f t="shared" si="26"/>
        <v>0</v>
      </c>
      <c r="AC27" s="86">
        <f t="shared" si="27"/>
        <v>-0.32295300295503149</v>
      </c>
      <c r="AD27" s="86">
        <f t="shared" si="28"/>
        <v>0</v>
      </c>
      <c r="AE27" s="86">
        <f t="shared" si="29"/>
        <v>0</v>
      </c>
      <c r="AF27" s="86">
        <f t="shared" si="30"/>
        <v>0</v>
      </c>
      <c r="AH27" s="170">
        <f t="shared" si="0"/>
        <v>-3845.4300795973381</v>
      </c>
      <c r="AI27" s="170">
        <f t="shared" si="10"/>
        <v>0</v>
      </c>
      <c r="AJ27" s="170">
        <f t="shared" si="1"/>
        <v>0</v>
      </c>
      <c r="AK27" s="170">
        <f t="shared" si="2"/>
        <v>0</v>
      </c>
      <c r="AL27" s="170">
        <f t="shared" si="3"/>
        <v>-735.03253974924962</v>
      </c>
      <c r="AM27" s="170">
        <f t="shared" si="11"/>
        <v>0</v>
      </c>
      <c r="AN27" s="170">
        <f t="shared" si="4"/>
        <v>0</v>
      </c>
      <c r="AO27" s="170">
        <f t="shared" si="5"/>
        <v>0</v>
      </c>
      <c r="AP27" s="170">
        <f t="shared" si="6"/>
        <v>0</v>
      </c>
      <c r="AQ27" s="170">
        <f t="shared" si="12"/>
        <v>0</v>
      </c>
      <c r="AR27" s="170">
        <f t="shared" si="13"/>
        <v>-3438.2098695318041</v>
      </c>
      <c r="AS27" s="170">
        <f t="shared" si="14"/>
        <v>0</v>
      </c>
      <c r="AT27" s="170">
        <f t="shared" si="15"/>
        <v>0</v>
      </c>
      <c r="AU27" s="170">
        <f t="shared" si="7"/>
        <v>0</v>
      </c>
      <c r="AV27" s="170">
        <f t="shared" si="31"/>
        <v>-8018.672488878392</v>
      </c>
      <c r="AW27" s="170">
        <f t="shared" si="16"/>
        <v>0</v>
      </c>
      <c r="AX27" s="170"/>
      <c r="AY27" s="170">
        <f>-'Projection - Scotland'!B$12*Scot19!AV27</f>
        <v>0</v>
      </c>
      <c r="AZ27" s="170">
        <f>-'Projection - Scotland'!B$12*Scot19!AW27</f>
        <v>0</v>
      </c>
      <c r="BA27" s="170">
        <f>-'Projection - Scotland'!C$12*Scot19!AV27</f>
        <v>5427.7151778906536</v>
      </c>
      <c r="BB27" s="170">
        <f>-'Projection - Scotland'!C$12*Scot19!AW27</f>
        <v>0</v>
      </c>
      <c r="BC27" s="170">
        <f>-'Projection - Scotland'!D$12*Scot19!AV27</f>
        <v>0</v>
      </c>
      <c r="BD27" s="170">
        <f>-'Projection - Scotland'!D$12*Scot19!AW27</f>
        <v>0</v>
      </c>
      <c r="BE27" s="170">
        <f>-'Projection - Scotland'!F$12*Scot19!AV27</f>
        <v>659.68292847821124</v>
      </c>
      <c r="BF27" s="170">
        <f>-'Projection - Scotland'!F$12*Scot19!AW27</f>
        <v>0</v>
      </c>
      <c r="BG27" s="170">
        <f>-'Projection - Scotland'!G$12*Scot19!AV27</f>
        <v>1029.3890482942791</v>
      </c>
      <c r="BH27" s="170">
        <f>-'Projection - Scotland'!G$12*Scot19!AW27</f>
        <v>0</v>
      </c>
      <c r="BI27" s="170">
        <f>-'Projection - Scotland'!E$12*Scot19!AV27</f>
        <v>0</v>
      </c>
      <c r="BJ27" s="170">
        <f>-'Projection - Scotland'!E$12*Scot19!AW27</f>
        <v>0</v>
      </c>
      <c r="BK27" s="170">
        <f>-'Projection - Scotland'!H$12*Scot19!AV27</f>
        <v>901.88533421524573</v>
      </c>
      <c r="BL27" s="170">
        <f>-'Projection - Scotland'!H$12*Scot19!AW27</f>
        <v>0</v>
      </c>
    </row>
    <row r="28" spans="1:64" ht="19.95" customHeight="1">
      <c r="A28" s="9" t="s">
        <v>621</v>
      </c>
      <c r="B28" s="8" t="s">
        <v>596</v>
      </c>
      <c r="C28" s="8" t="s">
        <v>596</v>
      </c>
      <c r="D28" s="153">
        <v>10364.960235347529</v>
      </c>
      <c r="E28" s="154">
        <v>2584.4256975248263</v>
      </c>
      <c r="F28" s="155">
        <v>7564.3171599436328</v>
      </c>
      <c r="G28" s="156">
        <v>0</v>
      </c>
      <c r="H28" s="157">
        <v>4951.7344800046894</v>
      </c>
      <c r="I28" s="158">
        <v>0</v>
      </c>
      <c r="J28" s="159">
        <v>1282.025634763959</v>
      </c>
      <c r="K28" s="160">
        <v>0</v>
      </c>
      <c r="L28" s="161">
        <v>185.46607545823977</v>
      </c>
      <c r="M28" s="162">
        <v>0</v>
      </c>
      <c r="N28" s="179">
        <v>10364.960235347529</v>
      </c>
      <c r="O28" s="178">
        <v>14370.111327240769</v>
      </c>
      <c r="P28" s="163">
        <v>148.88711188692002</v>
      </c>
      <c r="Q28" s="164">
        <v>0</v>
      </c>
      <c r="R28" s="170">
        <f t="shared" si="8"/>
        <v>51816.887957518091</v>
      </c>
      <c r="S28" s="86">
        <f t="shared" si="17"/>
        <v>-0.41626579504509637</v>
      </c>
      <c r="T28" s="86">
        <f t="shared" si="18"/>
        <v>0</v>
      </c>
      <c r="U28" s="86">
        <f t="shared" si="19"/>
        <v>0</v>
      </c>
      <c r="V28" s="86">
        <f t="shared" si="20"/>
        <v>0</v>
      </c>
      <c r="W28" s="86">
        <f t="shared" si="21"/>
        <v>-0.17758499107316028</v>
      </c>
      <c r="X28" s="86">
        <f t="shared" si="22"/>
        <v>0</v>
      </c>
      <c r="Y28" s="86">
        <f t="shared" si="23"/>
        <v>0</v>
      </c>
      <c r="Z28" s="86">
        <f t="shared" si="24"/>
        <v>0</v>
      </c>
      <c r="AA28" s="86">
        <f t="shared" si="25"/>
        <v>0</v>
      </c>
      <c r="AB28" s="86">
        <f t="shared" si="26"/>
        <v>0</v>
      </c>
      <c r="AC28" s="86">
        <f t="shared" si="27"/>
        <v>-0.32295300295503149</v>
      </c>
      <c r="AD28" s="86">
        <f t="shared" si="28"/>
        <v>0</v>
      </c>
      <c r="AE28" s="86">
        <f t="shared" si="29"/>
        <v>0</v>
      </c>
      <c r="AF28" s="86">
        <f t="shared" si="30"/>
        <v>0</v>
      </c>
      <c r="AH28" s="170">
        <f t="shared" si="0"/>
        <v>-4314.5784129777485</v>
      </c>
      <c r="AI28" s="170">
        <f t="shared" si="10"/>
        <v>0</v>
      </c>
      <c r="AJ28" s="170">
        <f t="shared" si="1"/>
        <v>0</v>
      </c>
      <c r="AK28" s="170">
        <f t="shared" si="2"/>
        <v>0</v>
      </c>
      <c r="AL28" s="170">
        <f t="shared" si="3"/>
        <v>-879.35372342829271</v>
      </c>
      <c r="AM28" s="170">
        <f t="shared" si="11"/>
        <v>0</v>
      </c>
      <c r="AN28" s="170">
        <f t="shared" si="4"/>
        <v>0</v>
      </c>
      <c r="AO28" s="170">
        <f t="shared" si="5"/>
        <v>0</v>
      </c>
      <c r="AP28" s="170">
        <f t="shared" si="6"/>
        <v>0</v>
      </c>
      <c r="AQ28" s="170">
        <f t="shared" si="12"/>
        <v>0</v>
      </c>
      <c r="AR28" s="170">
        <f t="shared" si="13"/>
        <v>-3347.3950335149743</v>
      </c>
      <c r="AS28" s="170">
        <f t="shared" si="14"/>
        <v>0</v>
      </c>
      <c r="AT28" s="170">
        <f t="shared" si="15"/>
        <v>0</v>
      </c>
      <c r="AU28" s="170">
        <f t="shared" si="7"/>
        <v>0</v>
      </c>
      <c r="AV28" s="170">
        <f t="shared" si="31"/>
        <v>-8541.3271699210163</v>
      </c>
      <c r="AW28" s="170">
        <f t="shared" si="16"/>
        <v>0</v>
      </c>
      <c r="AX28" s="170"/>
      <c r="AY28" s="170">
        <f>-'Projection - Scotland'!B$12*Scot19!AV28</f>
        <v>0</v>
      </c>
      <c r="AZ28" s="170">
        <f>-'Projection - Scotland'!B$12*Scot19!AW28</f>
        <v>0</v>
      </c>
      <c r="BA28" s="170">
        <f>-'Projection - Scotland'!C$12*Scot19!AV28</f>
        <v>5781.492034225068</v>
      </c>
      <c r="BB28" s="170">
        <f>-'Projection - Scotland'!C$12*Scot19!AW28</f>
        <v>0</v>
      </c>
      <c r="BC28" s="170">
        <f>-'Projection - Scotland'!D$12*Scot19!AV28</f>
        <v>0</v>
      </c>
      <c r="BD28" s="170">
        <f>-'Projection - Scotland'!D$12*Scot19!AW28</f>
        <v>0</v>
      </c>
      <c r="BE28" s="170">
        <f>-'Projection - Scotland'!F$12*Scot19!AV28</f>
        <v>702.68086498843161</v>
      </c>
      <c r="BF28" s="170">
        <f>-'Projection - Scotland'!F$12*Scot19!AW28</f>
        <v>0</v>
      </c>
      <c r="BG28" s="170">
        <f>-'Projection - Scotland'!G$12*Scot19!AV28</f>
        <v>1096.4843194194216</v>
      </c>
      <c r="BH28" s="170">
        <f>-'Projection - Scotland'!G$12*Scot19!AW28</f>
        <v>0</v>
      </c>
      <c r="BI28" s="170">
        <f>-'Projection - Scotland'!E$12*Scot19!AV28</f>
        <v>0</v>
      </c>
      <c r="BJ28" s="170">
        <f>-'Projection - Scotland'!E$12*Scot19!AW28</f>
        <v>0</v>
      </c>
      <c r="BK28" s="170">
        <f>-'Projection - Scotland'!H$12*Scot19!AV28</f>
        <v>960.66995128809288</v>
      </c>
      <c r="BL28" s="170">
        <f>-'Projection - Scotland'!H$12*Scot19!AW28</f>
        <v>0</v>
      </c>
    </row>
    <row r="29" spans="1:64" ht="19.95" customHeight="1">
      <c r="A29" s="9" t="s">
        <v>622</v>
      </c>
      <c r="B29" s="8" t="s">
        <v>596</v>
      </c>
      <c r="C29" s="8" t="s">
        <v>596</v>
      </c>
      <c r="D29" s="153">
        <v>10812.754093238791</v>
      </c>
      <c r="E29" s="154">
        <v>0</v>
      </c>
      <c r="F29" s="155">
        <v>4242.353837864478</v>
      </c>
      <c r="G29" s="156">
        <v>0</v>
      </c>
      <c r="H29" s="157">
        <v>11490.135438235027</v>
      </c>
      <c r="I29" s="158">
        <v>11422.464373168003</v>
      </c>
      <c r="J29" s="159">
        <v>1073.3311450951824</v>
      </c>
      <c r="K29" s="160">
        <v>0</v>
      </c>
      <c r="L29" s="161">
        <v>12.81838194873945</v>
      </c>
      <c r="M29" s="162">
        <v>0</v>
      </c>
      <c r="N29" s="179">
        <v>11490.135438235027</v>
      </c>
      <c r="O29" s="178">
        <v>6886.875141836872</v>
      </c>
      <c r="P29" s="163">
        <v>19.262423923201474</v>
      </c>
      <c r="Q29" s="164">
        <v>0</v>
      </c>
      <c r="R29" s="170">
        <f t="shared" si="8"/>
        <v>57450.130273545321</v>
      </c>
      <c r="S29" s="86">
        <f t="shared" si="17"/>
        <v>-0.41626579504509637</v>
      </c>
      <c r="T29" s="86">
        <f t="shared" si="18"/>
        <v>0</v>
      </c>
      <c r="U29" s="86">
        <f t="shared" si="19"/>
        <v>0</v>
      </c>
      <c r="V29" s="86">
        <f t="shared" si="20"/>
        <v>0</v>
      </c>
      <c r="W29" s="86">
        <f t="shared" si="21"/>
        <v>-0.17758499107316028</v>
      </c>
      <c r="X29" s="86">
        <f t="shared" si="22"/>
        <v>0</v>
      </c>
      <c r="Y29" s="86">
        <f t="shared" si="23"/>
        <v>0</v>
      </c>
      <c r="Z29" s="86">
        <f t="shared" si="24"/>
        <v>0</v>
      </c>
      <c r="AA29" s="86">
        <f t="shared" si="25"/>
        <v>0</v>
      </c>
      <c r="AB29" s="86">
        <f t="shared" si="26"/>
        <v>0</v>
      </c>
      <c r="AC29" s="86">
        <f t="shared" si="27"/>
        <v>-0.32295300295503149</v>
      </c>
      <c r="AD29" s="86">
        <f t="shared" si="28"/>
        <v>0</v>
      </c>
      <c r="AE29" s="86">
        <f t="shared" si="29"/>
        <v>0</v>
      </c>
      <c r="AF29" s="86">
        <f t="shared" si="30"/>
        <v>0</v>
      </c>
      <c r="AH29" s="170">
        <f t="shared" si="0"/>
        <v>-4500.9796792491652</v>
      </c>
      <c r="AI29" s="170">
        <f t="shared" si="10"/>
        <v>0</v>
      </c>
      <c r="AJ29" s="170">
        <f t="shared" si="1"/>
        <v>0</v>
      </c>
      <c r="AK29" s="170">
        <f t="shared" si="2"/>
        <v>0</v>
      </c>
      <c r="AL29" s="170">
        <f t="shared" si="3"/>
        <v>-2040.4755992283699</v>
      </c>
      <c r="AM29" s="170">
        <f t="shared" si="11"/>
        <v>0</v>
      </c>
      <c r="AN29" s="170">
        <f t="shared" si="4"/>
        <v>0</v>
      </c>
      <c r="AO29" s="170">
        <f t="shared" si="5"/>
        <v>0</v>
      </c>
      <c r="AP29" s="170">
        <f t="shared" si="6"/>
        <v>0</v>
      </c>
      <c r="AQ29" s="170">
        <f t="shared" si="12"/>
        <v>0</v>
      </c>
      <c r="AR29" s="170">
        <f t="shared" si="13"/>
        <v>-3710.7737441380286</v>
      </c>
      <c r="AS29" s="170">
        <f t="shared" si="14"/>
        <v>0</v>
      </c>
      <c r="AT29" s="170">
        <f t="shared" si="15"/>
        <v>0</v>
      </c>
      <c r="AU29" s="170">
        <f t="shared" si="7"/>
        <v>0</v>
      </c>
      <c r="AV29" s="170">
        <f t="shared" si="31"/>
        <v>-10252.229022615564</v>
      </c>
      <c r="AW29" s="170">
        <f t="shared" si="16"/>
        <v>0</v>
      </c>
      <c r="AX29" s="170"/>
      <c r="AY29" s="170">
        <f>-'Projection - Scotland'!B$12*Scot19!AV29</f>
        <v>0</v>
      </c>
      <c r="AZ29" s="170">
        <f>-'Projection - Scotland'!B$12*Scot19!AW29</f>
        <v>0</v>
      </c>
      <c r="BA29" s="170">
        <f>-'Projection - Scotland'!C$12*Scot19!AV29</f>
        <v>6939.5749920502167</v>
      </c>
      <c r="BB29" s="170">
        <f>-'Projection - Scotland'!C$12*Scot19!AW29</f>
        <v>0</v>
      </c>
      <c r="BC29" s="170">
        <f>-'Projection - Scotland'!D$12*Scot19!AV29</f>
        <v>0</v>
      </c>
      <c r="BD29" s="170">
        <f>-'Projection - Scotland'!D$12*Scot19!AW29</f>
        <v>0</v>
      </c>
      <c r="BE29" s="170">
        <f>-'Projection - Scotland'!F$12*Scot19!AV29</f>
        <v>843.43393179465636</v>
      </c>
      <c r="BF29" s="170">
        <f>-'Projection - Scotland'!F$12*Scot19!AW29</f>
        <v>0</v>
      </c>
      <c r="BG29" s="170">
        <f>-'Projection - Scotland'!G$12*Scot19!AV29</f>
        <v>1316.1196309142927</v>
      </c>
      <c r="BH29" s="170">
        <f>-'Projection - Scotland'!G$12*Scot19!AW29</f>
        <v>0</v>
      </c>
      <c r="BI29" s="170">
        <f>-'Projection - Scotland'!E$12*Scot19!AV29</f>
        <v>0</v>
      </c>
      <c r="BJ29" s="170">
        <f>-'Projection - Scotland'!E$12*Scot19!AW29</f>
        <v>0</v>
      </c>
      <c r="BK29" s="170">
        <f>-'Projection - Scotland'!H$12*Scot19!AV29</f>
        <v>1153.1004678563954</v>
      </c>
      <c r="BL29" s="170">
        <f>-'Projection - Scotland'!H$12*Scot19!AW29</f>
        <v>0</v>
      </c>
    </row>
    <row r="30" spans="1:64" ht="19.95" customHeight="1">
      <c r="A30" s="9" t="s">
        <v>623</v>
      </c>
      <c r="B30" s="8" t="s">
        <v>596</v>
      </c>
      <c r="C30" s="8" t="s">
        <v>596</v>
      </c>
      <c r="D30" s="153">
        <v>9985.8131754242513</v>
      </c>
      <c r="E30" s="154">
        <v>3826.7704714624615</v>
      </c>
      <c r="F30" s="155">
        <v>6701.3741469453362</v>
      </c>
      <c r="G30" s="156">
        <v>0</v>
      </c>
      <c r="H30" s="157">
        <v>3424.6412639967998</v>
      </c>
      <c r="I30" s="158">
        <v>0</v>
      </c>
      <c r="J30" s="159">
        <v>1501.7409761698295</v>
      </c>
      <c r="K30" s="160">
        <v>0</v>
      </c>
      <c r="L30" s="161">
        <v>104.17004082449731</v>
      </c>
      <c r="M30" s="162">
        <v>0</v>
      </c>
      <c r="N30" s="179">
        <v>9985.8131754242513</v>
      </c>
      <c r="O30" s="178">
        <v>14218.803520951149</v>
      </c>
      <c r="P30" s="163">
        <v>175.49451751416649</v>
      </c>
      <c r="Q30" s="164">
        <v>0</v>
      </c>
      <c r="R30" s="170">
        <f t="shared" si="8"/>
        <v>49924.621288712748</v>
      </c>
      <c r="S30" s="86">
        <f t="shared" si="17"/>
        <v>-0.41626579504509637</v>
      </c>
      <c r="T30" s="86">
        <f t="shared" si="18"/>
        <v>0</v>
      </c>
      <c r="U30" s="86">
        <f t="shared" si="19"/>
        <v>0</v>
      </c>
      <c r="V30" s="86">
        <f t="shared" si="20"/>
        <v>0</v>
      </c>
      <c r="W30" s="86">
        <f t="shared" si="21"/>
        <v>-0.17758499107316028</v>
      </c>
      <c r="X30" s="86">
        <f t="shared" si="22"/>
        <v>0</v>
      </c>
      <c r="Y30" s="86">
        <f t="shared" si="23"/>
        <v>0</v>
      </c>
      <c r="Z30" s="86">
        <f t="shared" si="24"/>
        <v>0</v>
      </c>
      <c r="AA30" s="86">
        <f t="shared" si="25"/>
        <v>0</v>
      </c>
      <c r="AB30" s="86">
        <f t="shared" si="26"/>
        <v>0</v>
      </c>
      <c r="AC30" s="86">
        <f t="shared" si="27"/>
        <v>-0.32295300295503149</v>
      </c>
      <c r="AD30" s="86">
        <f t="shared" si="28"/>
        <v>0</v>
      </c>
      <c r="AE30" s="86">
        <f t="shared" si="29"/>
        <v>0</v>
      </c>
      <c r="AF30" s="86">
        <f t="shared" si="30"/>
        <v>0</v>
      </c>
      <c r="AH30" s="170">
        <f t="shared" si="0"/>
        <v>-4156.7524606397747</v>
      </c>
      <c r="AI30" s="170">
        <f t="shared" si="10"/>
        <v>0</v>
      </c>
      <c r="AJ30" s="170">
        <f t="shared" si="1"/>
        <v>0</v>
      </c>
      <c r="AK30" s="170">
        <f t="shared" si="2"/>
        <v>0</v>
      </c>
      <c r="AL30" s="170">
        <f t="shared" si="3"/>
        <v>-608.16488829564798</v>
      </c>
      <c r="AM30" s="170">
        <f t="shared" si="11"/>
        <v>0</v>
      </c>
      <c r="AN30" s="170">
        <f t="shared" si="4"/>
        <v>0</v>
      </c>
      <c r="AO30" s="170">
        <f t="shared" si="5"/>
        <v>0</v>
      </c>
      <c r="AP30" s="170">
        <f t="shared" si="6"/>
        <v>0</v>
      </c>
      <c r="AQ30" s="170">
        <f t="shared" si="12"/>
        <v>0</v>
      </c>
      <c r="AR30" s="170">
        <f t="shared" si="13"/>
        <v>-3224.9483519511805</v>
      </c>
      <c r="AS30" s="170">
        <f t="shared" si="14"/>
        <v>0</v>
      </c>
      <c r="AT30" s="170">
        <f t="shared" si="15"/>
        <v>0</v>
      </c>
      <c r="AU30" s="170">
        <f t="shared" si="7"/>
        <v>0</v>
      </c>
      <c r="AV30" s="170">
        <f t="shared" si="31"/>
        <v>-7989.865700886603</v>
      </c>
      <c r="AW30" s="170">
        <f t="shared" si="16"/>
        <v>0</v>
      </c>
      <c r="AX30" s="170"/>
      <c r="AY30" s="170">
        <f>-'Projection - Scotland'!B$12*Scot19!AV30</f>
        <v>0</v>
      </c>
      <c r="AZ30" s="170">
        <f>-'Projection - Scotland'!B$12*Scot19!AW30</f>
        <v>0</v>
      </c>
      <c r="BA30" s="170">
        <f>-'Projection - Scotland'!C$12*Scot19!AV30</f>
        <v>5408.2163093901418</v>
      </c>
      <c r="BB30" s="170">
        <f>-'Projection - Scotland'!C$12*Scot19!AW30</f>
        <v>0</v>
      </c>
      <c r="BC30" s="170">
        <f>-'Projection - Scotland'!D$12*Scot19!AV30</f>
        <v>0</v>
      </c>
      <c r="BD30" s="170">
        <f>-'Projection - Scotland'!D$12*Scot19!AW30</f>
        <v>0</v>
      </c>
      <c r="BE30" s="170">
        <f>-'Projection - Scotland'!F$12*Scot19!AV30</f>
        <v>657.31304165606821</v>
      </c>
      <c r="BF30" s="170">
        <f>-'Projection - Scotland'!F$12*Scot19!AW30</f>
        <v>0</v>
      </c>
      <c r="BG30" s="170">
        <f>-'Projection - Scotland'!G$12*Scot19!AV30</f>
        <v>1025.6910057421719</v>
      </c>
      <c r="BH30" s="170">
        <f>-'Projection - Scotland'!G$12*Scot19!AW30</f>
        <v>0</v>
      </c>
      <c r="BI30" s="170">
        <f>-'Projection - Scotland'!E$12*Scot19!AV30</f>
        <v>0</v>
      </c>
      <c r="BJ30" s="170">
        <f>-'Projection - Scotland'!E$12*Scot19!AW30</f>
        <v>0</v>
      </c>
      <c r="BK30" s="170">
        <f>-'Projection - Scotland'!H$12*Scot19!AV30</f>
        <v>898.64534409821874</v>
      </c>
      <c r="BL30" s="170">
        <f>-'Projection - Scotland'!H$12*Scot19!AW30</f>
        <v>0</v>
      </c>
    </row>
    <row r="31" spans="1:64" ht="19.95" customHeight="1">
      <c r="A31" s="9" t="s">
        <v>624</v>
      </c>
      <c r="B31" s="8" t="s">
        <v>596</v>
      </c>
      <c r="C31" s="8" t="s">
        <v>596</v>
      </c>
      <c r="D31" s="153">
        <v>4657.7258704295373</v>
      </c>
      <c r="E31" s="154">
        <v>0</v>
      </c>
      <c r="F31" s="155">
        <v>9423.4590855700644</v>
      </c>
      <c r="G31" s="156">
        <v>6170.9494255714962</v>
      </c>
      <c r="H31" s="157">
        <v>2405.7869235621224</v>
      </c>
      <c r="I31" s="158">
        <v>0</v>
      </c>
      <c r="J31" s="159">
        <v>1648.3625005899523</v>
      </c>
      <c r="K31" s="160">
        <v>0</v>
      </c>
      <c r="L31" s="161">
        <v>83.5118176054917</v>
      </c>
      <c r="M31" s="162">
        <v>0</v>
      </c>
      <c r="N31" s="179">
        <v>9423.4590855700644</v>
      </c>
      <c r="O31" s="178">
        <v>13284.443279086836</v>
      </c>
      <c r="P31" s="163">
        <v>16.034268980254407</v>
      </c>
      <c r="Q31" s="164">
        <v>0</v>
      </c>
      <c r="R31" s="170">
        <f t="shared" si="8"/>
        <v>47113.732256965821</v>
      </c>
      <c r="S31" s="86">
        <f t="shared" si="17"/>
        <v>-0.41626579504509637</v>
      </c>
      <c r="T31" s="86">
        <f t="shared" si="18"/>
        <v>0</v>
      </c>
      <c r="U31" s="86">
        <f t="shared" si="19"/>
        <v>0</v>
      </c>
      <c r="V31" s="86">
        <f t="shared" si="20"/>
        <v>0</v>
      </c>
      <c r="W31" s="86">
        <f t="shared" si="21"/>
        <v>-0.17758499107316028</v>
      </c>
      <c r="X31" s="86">
        <f t="shared" si="22"/>
        <v>0</v>
      </c>
      <c r="Y31" s="86">
        <f t="shared" si="23"/>
        <v>0</v>
      </c>
      <c r="Z31" s="86">
        <f t="shared" si="24"/>
        <v>0</v>
      </c>
      <c r="AA31" s="86">
        <f t="shared" si="25"/>
        <v>0</v>
      </c>
      <c r="AB31" s="86">
        <f t="shared" si="26"/>
        <v>0</v>
      </c>
      <c r="AC31" s="86">
        <f t="shared" si="27"/>
        <v>-0.32295300295503149</v>
      </c>
      <c r="AD31" s="86">
        <f t="shared" si="28"/>
        <v>0</v>
      </c>
      <c r="AE31" s="86">
        <f t="shared" si="29"/>
        <v>0</v>
      </c>
      <c r="AF31" s="86">
        <f t="shared" si="30"/>
        <v>0</v>
      </c>
      <c r="AH31" s="170">
        <f t="shared" si="0"/>
        <v>-1938.8519625564647</v>
      </c>
      <c r="AI31" s="170">
        <f t="shared" si="10"/>
        <v>0</v>
      </c>
      <c r="AJ31" s="170">
        <f t="shared" si="1"/>
        <v>0</v>
      </c>
      <c r="AK31" s="170">
        <f t="shared" si="2"/>
        <v>0</v>
      </c>
      <c r="AL31" s="170">
        <f t="shared" si="3"/>
        <v>-427.23164934470526</v>
      </c>
      <c r="AM31" s="170">
        <f t="shared" si="11"/>
        <v>0</v>
      </c>
      <c r="AN31" s="170">
        <f t="shared" si="4"/>
        <v>0</v>
      </c>
      <c r="AO31" s="170">
        <f t="shared" si="5"/>
        <v>0</v>
      </c>
      <c r="AP31" s="170">
        <f t="shared" si="6"/>
        <v>0</v>
      </c>
      <c r="AQ31" s="170">
        <f t="shared" si="12"/>
        <v>0</v>
      </c>
      <c r="AR31" s="170">
        <f t="shared" si="13"/>
        <v>-3043.3344099087271</v>
      </c>
      <c r="AS31" s="170">
        <f t="shared" si="14"/>
        <v>0</v>
      </c>
      <c r="AT31" s="170">
        <f t="shared" si="15"/>
        <v>0</v>
      </c>
      <c r="AU31" s="170">
        <f t="shared" si="7"/>
        <v>0</v>
      </c>
      <c r="AV31" s="170">
        <f t="shared" si="31"/>
        <v>-5409.4180218098973</v>
      </c>
      <c r="AW31" s="170">
        <f t="shared" si="16"/>
        <v>0</v>
      </c>
      <c r="AX31" s="170"/>
      <c r="AY31" s="170">
        <f>-'Projection - Scotland'!B$12*Scot19!AV31</f>
        <v>0</v>
      </c>
      <c r="AZ31" s="170">
        <f>-'Projection - Scotland'!B$12*Scot19!AW31</f>
        <v>0</v>
      </c>
      <c r="BA31" s="170">
        <f>-'Projection - Scotland'!C$12*Scot19!AV31</f>
        <v>3661.5512531850068</v>
      </c>
      <c r="BB31" s="170">
        <f>-'Projection - Scotland'!C$12*Scot19!AW31</f>
        <v>0</v>
      </c>
      <c r="BC31" s="170">
        <f>-'Projection - Scotland'!D$12*Scot19!AV31</f>
        <v>0</v>
      </c>
      <c r="BD31" s="170">
        <f>-'Projection - Scotland'!D$12*Scot19!AW31</f>
        <v>0</v>
      </c>
      <c r="BE31" s="170">
        <f>-'Projection - Scotland'!F$12*Scot19!AV31</f>
        <v>445.02387732380225</v>
      </c>
      <c r="BF31" s="170">
        <f>-'Projection - Scotland'!F$12*Scot19!AW31</f>
        <v>0</v>
      </c>
      <c r="BG31" s="170">
        <f>-'Projection - Scotland'!G$12*Scot19!AV31</f>
        <v>694.42861982703175</v>
      </c>
      <c r="BH31" s="170">
        <f>-'Projection - Scotland'!G$12*Scot19!AW31</f>
        <v>0</v>
      </c>
      <c r="BI31" s="170">
        <f>-'Projection - Scotland'!E$12*Scot19!AV31</f>
        <v>0</v>
      </c>
      <c r="BJ31" s="170">
        <f>-'Projection - Scotland'!E$12*Scot19!AW31</f>
        <v>0</v>
      </c>
      <c r="BK31" s="170">
        <f>-'Projection - Scotland'!H$12*Scot19!AV31</f>
        <v>608.41427147405477</v>
      </c>
      <c r="BL31" s="170">
        <f>-'Projection - Scotland'!H$12*Scot19!AW31</f>
        <v>0</v>
      </c>
    </row>
    <row r="32" spans="1:64" ht="19.95" customHeight="1">
      <c r="A32" s="9" t="s">
        <v>625</v>
      </c>
      <c r="B32" s="8" t="s">
        <v>596</v>
      </c>
      <c r="C32" s="8" t="s">
        <v>596</v>
      </c>
      <c r="D32" s="153">
        <v>4585.3134194336599</v>
      </c>
      <c r="E32" s="154">
        <v>0</v>
      </c>
      <c r="F32" s="155">
        <v>8661.7189832835411</v>
      </c>
      <c r="G32" s="156">
        <v>8019.2621784004605</v>
      </c>
      <c r="H32" s="157">
        <v>1447.10526066476</v>
      </c>
      <c r="I32" s="158">
        <v>0</v>
      </c>
      <c r="J32" s="159">
        <v>101.93190445638101</v>
      </c>
      <c r="K32" s="160">
        <v>0</v>
      </c>
      <c r="L32" s="161">
        <v>0</v>
      </c>
      <c r="M32" s="162">
        <v>0</v>
      </c>
      <c r="N32" s="179">
        <v>8661.7189832835411</v>
      </c>
      <c r="O32" s="178">
        <v>11831.544186895359</v>
      </c>
      <c r="P32" s="163">
        <v>0</v>
      </c>
      <c r="Q32" s="164">
        <v>0</v>
      </c>
      <c r="R32" s="170">
        <f t="shared" si="8"/>
        <v>43308.5949164177</v>
      </c>
      <c r="S32" s="86">
        <f t="shared" si="17"/>
        <v>-0.41626579504509637</v>
      </c>
      <c r="T32" s="86">
        <f t="shared" si="18"/>
        <v>0</v>
      </c>
      <c r="U32" s="86">
        <f t="shared" si="19"/>
        <v>0</v>
      </c>
      <c r="V32" s="86">
        <f t="shared" si="20"/>
        <v>0</v>
      </c>
      <c r="W32" s="86">
        <f t="shared" si="21"/>
        <v>-0.17758499107316028</v>
      </c>
      <c r="X32" s="86">
        <f t="shared" si="22"/>
        <v>0</v>
      </c>
      <c r="Y32" s="86">
        <f t="shared" si="23"/>
        <v>0</v>
      </c>
      <c r="Z32" s="86">
        <f t="shared" si="24"/>
        <v>0</v>
      </c>
      <c r="AA32" s="86">
        <f t="shared" si="25"/>
        <v>0</v>
      </c>
      <c r="AB32" s="86">
        <f t="shared" si="26"/>
        <v>0</v>
      </c>
      <c r="AC32" s="86">
        <f t="shared" si="27"/>
        <v>-0.32295300295503149</v>
      </c>
      <c r="AD32" s="86">
        <f t="shared" si="28"/>
        <v>0</v>
      </c>
      <c r="AE32" s="86">
        <f t="shared" si="29"/>
        <v>0</v>
      </c>
      <c r="AF32" s="86">
        <f t="shared" si="30"/>
        <v>0</v>
      </c>
      <c r="AH32" s="170">
        <f t="shared" si="0"/>
        <v>-1908.7091360715019</v>
      </c>
      <c r="AI32" s="170">
        <f t="shared" si="10"/>
        <v>0</v>
      </c>
      <c r="AJ32" s="170">
        <f t="shared" si="1"/>
        <v>0</v>
      </c>
      <c r="AK32" s="170">
        <f t="shared" si="2"/>
        <v>0</v>
      </c>
      <c r="AL32" s="170">
        <f t="shared" si="3"/>
        <v>-256.98417479707467</v>
      </c>
      <c r="AM32" s="170">
        <f t="shared" si="11"/>
        <v>0</v>
      </c>
      <c r="AN32" s="170">
        <f t="shared" si="4"/>
        <v>0</v>
      </c>
      <c r="AO32" s="170">
        <f t="shared" si="5"/>
        <v>0</v>
      </c>
      <c r="AP32" s="170">
        <f t="shared" si="6"/>
        <v>0</v>
      </c>
      <c r="AQ32" s="170">
        <f t="shared" si="12"/>
        <v>0</v>
      </c>
      <c r="AR32" s="170">
        <f t="shared" si="13"/>
        <v>-2797.3281564040217</v>
      </c>
      <c r="AS32" s="170">
        <f t="shared" si="14"/>
        <v>0</v>
      </c>
      <c r="AT32" s="170">
        <f t="shared" si="15"/>
        <v>0</v>
      </c>
      <c r="AU32" s="170">
        <f t="shared" si="7"/>
        <v>0</v>
      </c>
      <c r="AV32" s="170">
        <f t="shared" si="31"/>
        <v>-4963.0214672725979</v>
      </c>
      <c r="AW32" s="170">
        <f t="shared" si="16"/>
        <v>0</v>
      </c>
      <c r="AX32" s="170"/>
      <c r="AY32" s="170">
        <f>-'Projection - Scotland'!B$12*Scot19!AV32</f>
        <v>0</v>
      </c>
      <c r="AZ32" s="170">
        <f>-'Projection - Scotland'!B$12*Scot19!AW32</f>
        <v>0</v>
      </c>
      <c r="BA32" s="170">
        <f>-'Projection - Scotland'!C$12*Scot19!AV32</f>
        <v>3359.3923412478148</v>
      </c>
      <c r="BB32" s="170">
        <f>-'Projection - Scotland'!C$12*Scot19!AW32</f>
        <v>0</v>
      </c>
      <c r="BC32" s="170">
        <f>-'Projection - Scotland'!D$12*Scot19!AV32</f>
        <v>0</v>
      </c>
      <c r="BD32" s="170">
        <f>-'Projection - Scotland'!D$12*Scot19!AW32</f>
        <v>0</v>
      </c>
      <c r="BE32" s="170">
        <f>-'Projection - Scotland'!F$12*Scot19!AV32</f>
        <v>408.29957080446474</v>
      </c>
      <c r="BF32" s="170">
        <f>-'Projection - Scotland'!F$12*Scot19!AW32</f>
        <v>0</v>
      </c>
      <c r="BG32" s="170">
        <f>-'Projection - Scotland'!G$12*Scot19!AV32</f>
        <v>637.12290930271149</v>
      </c>
      <c r="BH32" s="170">
        <f>-'Projection - Scotland'!G$12*Scot19!AW32</f>
        <v>0</v>
      </c>
      <c r="BI32" s="170">
        <f>-'Projection - Scotland'!E$12*Scot19!AV32</f>
        <v>0</v>
      </c>
      <c r="BJ32" s="170">
        <f>-'Projection - Scotland'!E$12*Scot19!AW32</f>
        <v>0</v>
      </c>
      <c r="BK32" s="170">
        <f>-'Projection - Scotland'!H$12*Scot19!AV32</f>
        <v>558.20664591760567</v>
      </c>
      <c r="BL32" s="170">
        <f>-'Projection - Scotland'!H$12*Scot19!AW32</f>
        <v>0</v>
      </c>
    </row>
    <row r="33" spans="1:64" ht="19.95" customHeight="1">
      <c r="A33" s="9" t="s">
        <v>626</v>
      </c>
      <c r="B33" s="8" t="s">
        <v>596</v>
      </c>
      <c r="C33" s="8" t="s">
        <v>596</v>
      </c>
      <c r="D33" s="153">
        <v>5710.0914526810147</v>
      </c>
      <c r="E33" s="154">
        <v>0</v>
      </c>
      <c r="F33" s="155">
        <v>9873.5478940751855</v>
      </c>
      <c r="G33" s="156">
        <v>4970.3159775148215</v>
      </c>
      <c r="H33" s="157">
        <v>2293.4595764295191</v>
      </c>
      <c r="I33" s="158">
        <v>0</v>
      </c>
      <c r="J33" s="159">
        <v>1249.6494956222996</v>
      </c>
      <c r="K33" s="160">
        <v>0</v>
      </c>
      <c r="L33" s="161">
        <v>149.2763798517135</v>
      </c>
      <c r="M33" s="162">
        <v>0</v>
      </c>
      <c r="N33" s="179">
        <v>9873.5478940751855</v>
      </c>
      <c r="O33" s="178">
        <v>15212.820609654314</v>
      </c>
      <c r="P33" s="163">
        <v>28.66106493152899</v>
      </c>
      <c r="Q33" s="164">
        <v>0</v>
      </c>
      <c r="R33" s="170">
        <f t="shared" si="8"/>
        <v>49361.370344835581</v>
      </c>
      <c r="S33" s="86">
        <f t="shared" si="17"/>
        <v>-0.41626579504509637</v>
      </c>
      <c r="T33" s="86">
        <f t="shared" si="18"/>
        <v>0</v>
      </c>
      <c r="U33" s="86">
        <f t="shared" si="19"/>
        <v>0</v>
      </c>
      <c r="V33" s="86">
        <f t="shared" si="20"/>
        <v>0</v>
      </c>
      <c r="W33" s="86">
        <f t="shared" si="21"/>
        <v>-0.17758499107316028</v>
      </c>
      <c r="X33" s="86">
        <f t="shared" si="22"/>
        <v>0</v>
      </c>
      <c r="Y33" s="86">
        <f t="shared" si="23"/>
        <v>0</v>
      </c>
      <c r="Z33" s="86">
        <f t="shared" si="24"/>
        <v>0</v>
      </c>
      <c r="AA33" s="86">
        <f t="shared" si="25"/>
        <v>0</v>
      </c>
      <c r="AB33" s="86">
        <f t="shared" si="26"/>
        <v>0</v>
      </c>
      <c r="AC33" s="86">
        <f t="shared" si="27"/>
        <v>-0.32295300295503149</v>
      </c>
      <c r="AD33" s="86">
        <f t="shared" si="28"/>
        <v>0</v>
      </c>
      <c r="AE33" s="86">
        <f t="shared" si="29"/>
        <v>0</v>
      </c>
      <c r="AF33" s="86">
        <f t="shared" si="30"/>
        <v>0</v>
      </c>
      <c r="AH33" s="170">
        <f t="shared" si="0"/>
        <v>-2376.9157583304718</v>
      </c>
      <c r="AI33" s="170">
        <f t="shared" si="10"/>
        <v>0</v>
      </c>
      <c r="AJ33" s="170">
        <f t="shared" si="1"/>
        <v>0</v>
      </c>
      <c r="AK33" s="170">
        <f t="shared" si="2"/>
        <v>0</v>
      </c>
      <c r="AL33" s="170">
        <f t="shared" si="3"/>
        <v>-407.28399840689008</v>
      </c>
      <c r="AM33" s="170">
        <f t="shared" si="11"/>
        <v>0</v>
      </c>
      <c r="AN33" s="170">
        <f t="shared" si="4"/>
        <v>0</v>
      </c>
      <c r="AO33" s="170">
        <f t="shared" si="5"/>
        <v>0</v>
      </c>
      <c r="AP33" s="170">
        <f t="shared" si="6"/>
        <v>0</v>
      </c>
      <c r="AQ33" s="170">
        <f t="shared" si="12"/>
        <v>0</v>
      </c>
      <c r="AR33" s="170">
        <f t="shared" si="13"/>
        <v>-3188.6919422119081</v>
      </c>
      <c r="AS33" s="170">
        <f t="shared" si="14"/>
        <v>0</v>
      </c>
      <c r="AT33" s="170">
        <f t="shared" si="15"/>
        <v>0</v>
      </c>
      <c r="AU33" s="170">
        <f t="shared" si="7"/>
        <v>0</v>
      </c>
      <c r="AV33" s="170">
        <f t="shared" si="31"/>
        <v>-5972.89169894927</v>
      </c>
      <c r="AW33" s="170">
        <f t="shared" si="16"/>
        <v>0</v>
      </c>
      <c r="AX33" s="170"/>
      <c r="AY33" s="170">
        <f>-'Projection - Scotland'!B$12*Scot19!AV33</f>
        <v>0</v>
      </c>
      <c r="AZ33" s="170">
        <f>-'Projection - Scotland'!B$12*Scot19!AW33</f>
        <v>0</v>
      </c>
      <c r="BA33" s="170">
        <f>-'Projection - Scotland'!C$12*Scot19!AV33</f>
        <v>4042.9578555862254</v>
      </c>
      <c r="BB33" s="170">
        <f>-'Projection - Scotland'!C$12*Scot19!AW33</f>
        <v>0</v>
      </c>
      <c r="BC33" s="170">
        <f>-'Projection - Scotland'!D$12*Scot19!AV33</f>
        <v>0</v>
      </c>
      <c r="BD33" s="170">
        <f>-'Projection - Scotland'!D$12*Scot19!AW33</f>
        <v>0</v>
      </c>
      <c r="BE33" s="170">
        <f>-'Projection - Scotland'!F$12*Scot19!AV33</f>
        <v>491.37992515731099</v>
      </c>
      <c r="BF33" s="170">
        <f>-'Projection - Scotland'!F$12*Scot19!AW33</f>
        <v>0</v>
      </c>
      <c r="BG33" s="170">
        <f>-'Projection - Scotland'!G$12*Scot19!AV33</f>
        <v>766.76398868688511</v>
      </c>
      <c r="BH33" s="170">
        <f>-'Projection - Scotland'!G$12*Scot19!AW33</f>
        <v>0</v>
      </c>
      <c r="BI33" s="170">
        <f>-'Projection - Scotland'!E$12*Scot19!AV33</f>
        <v>0</v>
      </c>
      <c r="BJ33" s="170">
        <f>-'Projection - Scotland'!E$12*Scot19!AW33</f>
        <v>0</v>
      </c>
      <c r="BK33" s="170">
        <f>-'Projection - Scotland'!H$12*Scot19!AV33</f>
        <v>671.78992951884663</v>
      </c>
      <c r="BL33" s="170">
        <f>-'Projection - Scotland'!H$12*Scot19!AW33</f>
        <v>0</v>
      </c>
    </row>
    <row r="34" spans="1:64" ht="19.95" customHeight="1">
      <c r="A34" s="9" t="s">
        <v>627</v>
      </c>
      <c r="B34" s="8" t="s">
        <v>596</v>
      </c>
      <c r="C34" s="8" t="s">
        <v>596</v>
      </c>
      <c r="D34" s="153">
        <v>5223.7322296687016</v>
      </c>
      <c r="E34" s="154">
        <v>0</v>
      </c>
      <c r="F34" s="155">
        <v>7986.2020175444577</v>
      </c>
      <c r="G34" s="156">
        <v>4991.7957279304064</v>
      </c>
      <c r="H34" s="157">
        <v>1686.4252686197817</v>
      </c>
      <c r="I34" s="158">
        <v>0</v>
      </c>
      <c r="J34" s="159">
        <v>447.56197097781785</v>
      </c>
      <c r="K34" s="160">
        <v>0</v>
      </c>
      <c r="L34" s="161">
        <v>3.7453195065176095</v>
      </c>
      <c r="M34" s="162">
        <v>0</v>
      </c>
      <c r="N34" s="179">
        <v>7986.2020175444577</v>
      </c>
      <c r="O34" s="178">
        <v>11604.466634285944</v>
      </c>
      <c r="P34" s="163">
        <v>0.71910134525138103</v>
      </c>
      <c r="Q34" s="164">
        <v>0</v>
      </c>
      <c r="R34" s="170">
        <f t="shared" si="8"/>
        <v>39930.850287423338</v>
      </c>
      <c r="S34" s="86">
        <f t="shared" si="17"/>
        <v>-0.41626579504509637</v>
      </c>
      <c r="T34" s="86">
        <f t="shared" si="18"/>
        <v>0</v>
      </c>
      <c r="U34" s="86">
        <f t="shared" si="19"/>
        <v>0</v>
      </c>
      <c r="V34" s="86">
        <f t="shared" si="20"/>
        <v>0</v>
      </c>
      <c r="W34" s="86">
        <f t="shared" si="21"/>
        <v>-0.17758499107316028</v>
      </c>
      <c r="X34" s="86">
        <f t="shared" si="22"/>
        <v>0</v>
      </c>
      <c r="Y34" s="86">
        <f t="shared" si="23"/>
        <v>0</v>
      </c>
      <c r="Z34" s="86">
        <f t="shared" si="24"/>
        <v>0</v>
      </c>
      <c r="AA34" s="86">
        <f t="shared" si="25"/>
        <v>0</v>
      </c>
      <c r="AB34" s="86">
        <f t="shared" si="26"/>
        <v>0</v>
      </c>
      <c r="AC34" s="86">
        <f t="shared" si="27"/>
        <v>-0.32295300295503149</v>
      </c>
      <c r="AD34" s="86">
        <f t="shared" si="28"/>
        <v>0</v>
      </c>
      <c r="AE34" s="86">
        <f t="shared" si="29"/>
        <v>0</v>
      </c>
      <c r="AF34" s="86">
        <f t="shared" si="30"/>
        <v>0</v>
      </c>
      <c r="AH34" s="170">
        <f t="shared" si="0"/>
        <v>-2174.4610496857358</v>
      </c>
      <c r="AI34" s="170">
        <f t="shared" si="10"/>
        <v>0</v>
      </c>
      <c r="AJ34" s="170">
        <f t="shared" si="1"/>
        <v>0</v>
      </c>
      <c r="AK34" s="170">
        <f t="shared" si="2"/>
        <v>0</v>
      </c>
      <c r="AL34" s="170">
        <f t="shared" si="3"/>
        <v>-299.48381627339586</v>
      </c>
      <c r="AM34" s="170">
        <f t="shared" si="11"/>
        <v>0</v>
      </c>
      <c r="AN34" s="170">
        <f t="shared" si="4"/>
        <v>0</v>
      </c>
      <c r="AO34" s="170">
        <f t="shared" si="5"/>
        <v>0</v>
      </c>
      <c r="AP34" s="170">
        <f t="shared" si="6"/>
        <v>0</v>
      </c>
      <c r="AQ34" s="170">
        <f t="shared" si="12"/>
        <v>0</v>
      </c>
      <c r="AR34" s="170">
        <f t="shared" si="13"/>
        <v>-2579.1679237715139</v>
      </c>
      <c r="AS34" s="170">
        <f t="shared" si="14"/>
        <v>0</v>
      </c>
      <c r="AT34" s="170">
        <f t="shared" si="15"/>
        <v>0</v>
      </c>
      <c r="AU34" s="170">
        <f t="shared" si="7"/>
        <v>0</v>
      </c>
      <c r="AV34" s="170">
        <f t="shared" si="31"/>
        <v>-5053.1127897306451</v>
      </c>
      <c r="AW34" s="170">
        <f t="shared" si="16"/>
        <v>0</v>
      </c>
      <c r="AX34" s="170"/>
      <c r="AY34" s="170">
        <f>-'Projection - Scotland'!B$12*Scot19!AV34</f>
        <v>0</v>
      </c>
      <c r="AZ34" s="170">
        <f>-'Projection - Scotland'!B$12*Scot19!AW34</f>
        <v>0</v>
      </c>
      <c r="BA34" s="170">
        <f>-'Projection - Scotland'!C$12*Scot19!AV34</f>
        <v>3420.3737616737012</v>
      </c>
      <c r="BB34" s="170">
        <f>-'Projection - Scotland'!C$12*Scot19!AW34</f>
        <v>0</v>
      </c>
      <c r="BC34" s="170">
        <f>-'Projection - Scotland'!D$12*Scot19!AV34</f>
        <v>0</v>
      </c>
      <c r="BD34" s="170">
        <f>-'Projection - Scotland'!D$12*Scot19!AW34</f>
        <v>0</v>
      </c>
      <c r="BE34" s="170">
        <f>-'Projection - Scotland'!F$12*Scot19!AV34</f>
        <v>415.71123495610937</v>
      </c>
      <c r="BF34" s="170">
        <f>-'Projection - Scotland'!F$12*Scot19!AW34</f>
        <v>0</v>
      </c>
      <c r="BG34" s="170">
        <f>-'Projection - Scotland'!G$12*Scot19!AV34</f>
        <v>648.68829257697394</v>
      </c>
      <c r="BH34" s="170">
        <f>-'Projection - Scotland'!G$12*Scot19!AW34</f>
        <v>0</v>
      </c>
      <c r="BI34" s="170">
        <f>-'Projection - Scotland'!E$12*Scot19!AV34</f>
        <v>0</v>
      </c>
      <c r="BJ34" s="170">
        <f>-'Projection - Scotland'!E$12*Scot19!AW34</f>
        <v>0</v>
      </c>
      <c r="BK34" s="170">
        <f>-'Projection - Scotland'!H$12*Scot19!AV34</f>
        <v>568.3395005238591</v>
      </c>
      <c r="BL34" s="170">
        <f>-'Projection - Scotland'!H$12*Scot19!AW34</f>
        <v>0</v>
      </c>
    </row>
    <row r="35" spans="1:64" ht="19.95" customHeight="1">
      <c r="A35" s="9" t="s">
        <v>628</v>
      </c>
      <c r="B35" s="8" t="s">
        <v>596</v>
      </c>
      <c r="C35" s="8" t="s">
        <v>596</v>
      </c>
      <c r="D35" s="153">
        <v>5669.5460445421086</v>
      </c>
      <c r="E35" s="154">
        <v>0</v>
      </c>
      <c r="F35" s="155">
        <v>7764.2126339398737</v>
      </c>
      <c r="G35" s="156">
        <v>5583.7116847390762</v>
      </c>
      <c r="H35" s="157">
        <v>2290.2163904228651</v>
      </c>
      <c r="I35" s="158">
        <v>0</v>
      </c>
      <c r="J35" s="159">
        <v>323.87421732807013</v>
      </c>
      <c r="K35" s="160">
        <v>0</v>
      </c>
      <c r="L35" s="161">
        <v>203.01189464357938</v>
      </c>
      <c r="M35" s="162">
        <v>0</v>
      </c>
      <c r="N35" s="179">
        <v>7764.2126339398737</v>
      </c>
      <c r="O35" s="178">
        <v>9174.637545534224</v>
      </c>
      <c r="P35" s="163">
        <v>38.978283771567241</v>
      </c>
      <c r="Q35" s="164">
        <v>0</v>
      </c>
      <c r="R35" s="170">
        <f t="shared" si="8"/>
        <v>38812.40132886124</v>
      </c>
      <c r="S35" s="86">
        <f t="shared" si="17"/>
        <v>-0.41626579504509637</v>
      </c>
      <c r="T35" s="86">
        <f t="shared" si="18"/>
        <v>0</v>
      </c>
      <c r="U35" s="86">
        <f t="shared" si="19"/>
        <v>0</v>
      </c>
      <c r="V35" s="86">
        <f t="shared" si="20"/>
        <v>0</v>
      </c>
      <c r="W35" s="86">
        <f t="shared" si="21"/>
        <v>-0.17758499107316028</v>
      </c>
      <c r="X35" s="86">
        <f t="shared" si="22"/>
        <v>0</v>
      </c>
      <c r="Y35" s="86">
        <f t="shared" si="23"/>
        <v>0</v>
      </c>
      <c r="Z35" s="86">
        <f t="shared" si="24"/>
        <v>0</v>
      </c>
      <c r="AA35" s="86">
        <f t="shared" si="25"/>
        <v>0</v>
      </c>
      <c r="AB35" s="86">
        <f t="shared" si="26"/>
        <v>0</v>
      </c>
      <c r="AC35" s="86">
        <f t="shared" si="27"/>
        <v>-0.32295300295503149</v>
      </c>
      <c r="AD35" s="86">
        <f t="shared" si="28"/>
        <v>0</v>
      </c>
      <c r="AE35" s="86">
        <f t="shared" si="29"/>
        <v>0</v>
      </c>
      <c r="AF35" s="86">
        <f t="shared" si="30"/>
        <v>0</v>
      </c>
      <c r="AH35" s="170">
        <f t="shared" ref="AH35:AH59" si="32">S35*D35</f>
        <v>-2360.0380917761022</v>
      </c>
      <c r="AI35" s="170">
        <f t="shared" si="10"/>
        <v>0</v>
      </c>
      <c r="AJ35" s="170">
        <f t="shared" ref="AJ35:AJ59" si="33">U35*F35</f>
        <v>0</v>
      </c>
      <c r="AK35" s="170">
        <f t="shared" ref="AK35:AK59" si="34">U35*G35</f>
        <v>0</v>
      </c>
      <c r="AL35" s="170">
        <f t="shared" ref="AL35:AL59" si="35">W35*H35</f>
        <v>-406.70805724884985</v>
      </c>
      <c r="AM35" s="170">
        <f t="shared" si="11"/>
        <v>0</v>
      </c>
      <c r="AN35" s="170">
        <f t="shared" ref="AN35:AN59" si="36">Y35*J35</f>
        <v>0</v>
      </c>
      <c r="AO35" s="170">
        <f t="shared" ref="AO35:AO59" si="37">Y35*K35</f>
        <v>0</v>
      </c>
      <c r="AP35" s="170">
        <f t="shared" ref="AP35:AP59" si="38">AA35*L35</f>
        <v>0</v>
      </c>
      <c r="AQ35" s="170">
        <f t="shared" si="12"/>
        <v>0</v>
      </c>
      <c r="AR35" s="170">
        <f t="shared" si="13"/>
        <v>-2507.4757857122768</v>
      </c>
      <c r="AS35" s="170">
        <f t="shared" si="14"/>
        <v>0</v>
      </c>
      <c r="AT35" s="170">
        <f t="shared" si="15"/>
        <v>0</v>
      </c>
      <c r="AU35" s="170">
        <f t="shared" ref="AU35:AU59" si="39">AE35*Q35</f>
        <v>0</v>
      </c>
      <c r="AV35" s="170">
        <f t="shared" si="31"/>
        <v>-5274.2219347372284</v>
      </c>
      <c r="AW35" s="170">
        <f t="shared" si="16"/>
        <v>0</v>
      </c>
      <c r="AX35" s="170"/>
      <c r="AY35" s="170">
        <f>-'Projection - Scotland'!B$12*Scot19!AV35</f>
        <v>0</v>
      </c>
      <c r="AZ35" s="170">
        <f>-'Projection - Scotland'!B$12*Scot19!AW35</f>
        <v>0</v>
      </c>
      <c r="BA35" s="170">
        <f>-'Projection - Scotland'!C$12*Scot19!AV35</f>
        <v>3570.0391163801287</v>
      </c>
      <c r="BB35" s="170">
        <f>-'Projection - Scotland'!C$12*Scot19!AW35</f>
        <v>0</v>
      </c>
      <c r="BC35" s="170">
        <f>-'Projection - Scotland'!D$12*Scot19!AV35</f>
        <v>0</v>
      </c>
      <c r="BD35" s="170">
        <f>-'Projection - Scotland'!D$12*Scot19!AW35</f>
        <v>0</v>
      </c>
      <c r="BE35" s="170">
        <f>-'Projection - Scotland'!F$12*Scot19!AV35</f>
        <v>433.901518758517</v>
      </c>
      <c r="BF35" s="170">
        <f>-'Projection - Scotland'!F$12*Scot19!AW35</f>
        <v>0</v>
      </c>
      <c r="BG35" s="170">
        <f>-'Projection - Scotland'!G$12*Scot19!AV35</f>
        <v>677.07295757771703</v>
      </c>
      <c r="BH35" s="170">
        <f>-'Projection - Scotland'!G$12*Scot19!AW35</f>
        <v>0</v>
      </c>
      <c r="BI35" s="170">
        <f>-'Projection - Scotland'!E$12*Scot19!AV35</f>
        <v>0</v>
      </c>
      <c r="BJ35" s="170">
        <f>-'Projection - Scotland'!E$12*Scot19!AW35</f>
        <v>0</v>
      </c>
      <c r="BK35" s="170">
        <f>-'Projection - Scotland'!H$12*Scot19!AV35</f>
        <v>593.20834202086394</v>
      </c>
      <c r="BL35" s="170">
        <f>-'Projection - Scotland'!H$12*Scot19!AW35</f>
        <v>0</v>
      </c>
    </row>
    <row r="36" spans="1:64" ht="19.95" customHeight="1">
      <c r="A36" s="9" t="s">
        <v>629</v>
      </c>
      <c r="B36" s="8" t="s">
        <v>596</v>
      </c>
      <c r="C36" s="8" t="s">
        <v>596</v>
      </c>
      <c r="D36" s="153">
        <v>6608.2618860827251</v>
      </c>
      <c r="E36" s="154">
        <v>0</v>
      </c>
      <c r="F36" s="155">
        <v>9111.2583133603985</v>
      </c>
      <c r="G36" s="156">
        <v>3925.1239439778401</v>
      </c>
      <c r="H36" s="157">
        <v>3555.4054149685676</v>
      </c>
      <c r="I36" s="158">
        <v>0</v>
      </c>
      <c r="J36" s="159">
        <v>264.83682771900453</v>
      </c>
      <c r="K36" s="160">
        <v>0</v>
      </c>
      <c r="L36" s="161">
        <v>12.488182394508179</v>
      </c>
      <c r="M36" s="162">
        <v>0</v>
      </c>
      <c r="N36" s="179">
        <v>9111.2583133603985</v>
      </c>
      <c r="O36" s="178">
        <v>12964.728124803303</v>
      </c>
      <c r="P36" s="163">
        <v>2.3977310197455703</v>
      </c>
      <c r="Q36" s="164">
        <v>0</v>
      </c>
      <c r="R36" s="170">
        <f t="shared" si="8"/>
        <v>45555.75873768649</v>
      </c>
      <c r="S36" s="86">
        <f t="shared" si="17"/>
        <v>-0.41626579504509637</v>
      </c>
      <c r="T36" s="86">
        <f t="shared" si="18"/>
        <v>0</v>
      </c>
      <c r="U36" s="86">
        <f t="shared" si="19"/>
        <v>0</v>
      </c>
      <c r="V36" s="86">
        <f t="shared" si="20"/>
        <v>0</v>
      </c>
      <c r="W36" s="86">
        <f t="shared" si="21"/>
        <v>-0.17758499107316028</v>
      </c>
      <c r="X36" s="86">
        <f t="shared" si="22"/>
        <v>0</v>
      </c>
      <c r="Y36" s="86">
        <f t="shared" si="23"/>
        <v>0</v>
      </c>
      <c r="Z36" s="86">
        <f t="shared" si="24"/>
        <v>0</v>
      </c>
      <c r="AA36" s="86">
        <f t="shared" si="25"/>
        <v>0</v>
      </c>
      <c r="AB36" s="86">
        <f t="shared" si="26"/>
        <v>0</v>
      </c>
      <c r="AC36" s="86">
        <f t="shared" si="27"/>
        <v>-0.32295300295503149</v>
      </c>
      <c r="AD36" s="86">
        <f t="shared" si="28"/>
        <v>0</v>
      </c>
      <c r="AE36" s="86">
        <f t="shared" si="29"/>
        <v>0</v>
      </c>
      <c r="AF36" s="86">
        <f t="shared" si="30"/>
        <v>0</v>
      </c>
      <c r="AH36" s="170">
        <f t="shared" si="32"/>
        <v>-2750.7933878764338</v>
      </c>
      <c r="AI36" s="170">
        <f t="shared" si="10"/>
        <v>0</v>
      </c>
      <c r="AJ36" s="170">
        <f t="shared" si="33"/>
        <v>0</v>
      </c>
      <c r="AK36" s="170">
        <f t="shared" si="34"/>
        <v>0</v>
      </c>
      <c r="AL36" s="170">
        <f t="shared" si="35"/>
        <v>-631.3866388786588</v>
      </c>
      <c r="AM36" s="170">
        <f t="shared" si="11"/>
        <v>0</v>
      </c>
      <c r="AN36" s="170">
        <f t="shared" si="36"/>
        <v>0</v>
      </c>
      <c r="AO36" s="170">
        <f t="shared" si="37"/>
        <v>0</v>
      </c>
      <c r="AP36" s="170">
        <f t="shared" si="38"/>
        <v>0</v>
      </c>
      <c r="AQ36" s="170">
        <f t="shared" ref="AQ36:AQ59" si="40">AA36*M36</f>
        <v>0</v>
      </c>
      <c r="AR36" s="170">
        <f t="shared" si="13"/>
        <v>-2942.5082329987358</v>
      </c>
      <c r="AS36" s="170">
        <f t="shared" si="14"/>
        <v>0</v>
      </c>
      <c r="AT36" s="170">
        <f t="shared" ref="AT36:AT59" si="41">AE36*P36</f>
        <v>0</v>
      </c>
      <c r="AU36" s="170">
        <f t="shared" si="39"/>
        <v>0</v>
      </c>
      <c r="AV36" s="170">
        <f t="shared" si="31"/>
        <v>-6324.6882597538279</v>
      </c>
      <c r="AW36" s="170">
        <f t="shared" si="16"/>
        <v>0</v>
      </c>
      <c r="AX36" s="170"/>
      <c r="AY36" s="170">
        <f>-'Projection - Scotland'!B$12*Scot19!AV36</f>
        <v>0</v>
      </c>
      <c r="AZ36" s="170">
        <f>-'Projection - Scotland'!B$12*Scot19!AW36</f>
        <v>0</v>
      </c>
      <c r="BA36" s="170">
        <f>-'Projection - Scotland'!C$12*Scot19!AV36</f>
        <v>4281.0834973625888</v>
      </c>
      <c r="BB36" s="170">
        <f>-'Projection - Scotland'!C$12*Scot19!AW36</f>
        <v>0</v>
      </c>
      <c r="BC36" s="170">
        <f>-'Projection - Scotland'!D$12*Scot19!AV36</f>
        <v>0</v>
      </c>
      <c r="BD36" s="170">
        <f>-'Projection - Scotland'!D$12*Scot19!AW36</f>
        <v>0</v>
      </c>
      <c r="BE36" s="170">
        <f>-'Projection - Scotland'!F$12*Scot19!AV36</f>
        <v>520.3216465933707</v>
      </c>
      <c r="BF36" s="170">
        <f>-'Projection - Scotland'!F$12*Scot19!AW36</f>
        <v>0</v>
      </c>
      <c r="BG36" s="170">
        <f>-'Projection - Scotland'!G$12*Scot19!AV36</f>
        <v>811.92551977848075</v>
      </c>
      <c r="BH36" s="170">
        <f>-'Projection - Scotland'!G$12*Scot19!AW36</f>
        <v>0</v>
      </c>
      <c r="BI36" s="170">
        <f>-'Projection - Scotland'!E$12*Scot19!AV36</f>
        <v>0</v>
      </c>
      <c r="BJ36" s="170">
        <f>-'Projection - Scotland'!E$12*Scot19!AW36</f>
        <v>0</v>
      </c>
      <c r="BK36" s="170">
        <f>-'Projection - Scotland'!H$12*Scot19!AV36</f>
        <v>711.35759601938628</v>
      </c>
      <c r="BL36" s="170">
        <f>-'Projection - Scotland'!H$12*Scot19!AW36</f>
        <v>0</v>
      </c>
    </row>
    <row r="37" spans="1:64" ht="19.95" customHeight="1">
      <c r="A37" s="9" t="s">
        <v>630</v>
      </c>
      <c r="B37" s="8" t="s">
        <v>596</v>
      </c>
      <c r="C37" s="8" t="s">
        <v>596</v>
      </c>
      <c r="D37" s="153">
        <v>7578.3766949411811</v>
      </c>
      <c r="E37" s="154">
        <v>0</v>
      </c>
      <c r="F37" s="155">
        <v>8699.1659972115722</v>
      </c>
      <c r="G37" s="156">
        <v>3356.4619891031016</v>
      </c>
      <c r="H37" s="157">
        <v>2648.6508821124803</v>
      </c>
      <c r="I37" s="158">
        <v>0</v>
      </c>
      <c r="J37" s="159">
        <v>297.24444614680067</v>
      </c>
      <c r="K37" s="160">
        <v>0</v>
      </c>
      <c r="L37" s="161">
        <v>457.12863810300604</v>
      </c>
      <c r="M37" s="162">
        <v>0</v>
      </c>
      <c r="N37" s="179">
        <v>8699.1659972115722</v>
      </c>
      <c r="O37" s="178">
        <v>11650.666134646328</v>
      </c>
      <c r="P37" s="163">
        <v>89.465051356094975</v>
      </c>
      <c r="Q37" s="164">
        <v>0</v>
      </c>
      <c r="R37" s="170">
        <f t="shared" si="8"/>
        <v>43476.325830832138</v>
      </c>
      <c r="S37" s="86">
        <f t="shared" si="17"/>
        <v>-0.41626579504509637</v>
      </c>
      <c r="T37" s="86">
        <f t="shared" si="18"/>
        <v>0</v>
      </c>
      <c r="U37" s="86">
        <f t="shared" si="19"/>
        <v>0</v>
      </c>
      <c r="V37" s="86">
        <f t="shared" si="20"/>
        <v>0</v>
      </c>
      <c r="W37" s="86">
        <f t="shared" si="21"/>
        <v>-0.17758499107316028</v>
      </c>
      <c r="X37" s="86">
        <f t="shared" si="22"/>
        <v>0</v>
      </c>
      <c r="Y37" s="86">
        <f t="shared" si="23"/>
        <v>0</v>
      </c>
      <c r="Z37" s="86">
        <f t="shared" si="24"/>
        <v>0</v>
      </c>
      <c r="AA37" s="86">
        <f t="shared" si="25"/>
        <v>0</v>
      </c>
      <c r="AB37" s="86">
        <f t="shared" si="26"/>
        <v>0</v>
      </c>
      <c r="AC37" s="86">
        <f t="shared" si="27"/>
        <v>-0.32295300295503149</v>
      </c>
      <c r="AD37" s="86">
        <f t="shared" si="28"/>
        <v>0</v>
      </c>
      <c r="AE37" s="86">
        <f t="shared" si="29"/>
        <v>0</v>
      </c>
      <c r="AF37" s="86">
        <f t="shared" si="30"/>
        <v>0</v>
      </c>
      <c r="AH37" s="170">
        <f t="shared" si="32"/>
        <v>-3154.6190000709203</v>
      </c>
      <c r="AI37" s="170">
        <f t="shared" si="10"/>
        <v>0</v>
      </c>
      <c r="AJ37" s="170">
        <f t="shared" si="33"/>
        <v>0</v>
      </c>
      <c r="AK37" s="170">
        <f t="shared" si="34"/>
        <v>0</v>
      </c>
      <c r="AL37" s="170">
        <f t="shared" si="35"/>
        <v>-470.3606432558629</v>
      </c>
      <c r="AM37" s="170">
        <f t="shared" si="11"/>
        <v>0</v>
      </c>
      <c r="AN37" s="170">
        <f t="shared" si="36"/>
        <v>0</v>
      </c>
      <c r="AO37" s="170">
        <f t="shared" si="37"/>
        <v>0</v>
      </c>
      <c r="AP37" s="170">
        <f t="shared" si="38"/>
        <v>0</v>
      </c>
      <c r="AQ37" s="170">
        <f t="shared" si="40"/>
        <v>0</v>
      </c>
      <c r="AR37" s="170">
        <f t="shared" si="13"/>
        <v>-2809.4217820037784</v>
      </c>
      <c r="AS37" s="170">
        <f t="shared" si="14"/>
        <v>0</v>
      </c>
      <c r="AT37" s="170">
        <f t="shared" si="41"/>
        <v>0</v>
      </c>
      <c r="AU37" s="170">
        <f t="shared" si="39"/>
        <v>0</v>
      </c>
      <c r="AV37" s="170">
        <f t="shared" si="31"/>
        <v>-6434.4014253305613</v>
      </c>
      <c r="AW37" s="170">
        <f t="shared" si="16"/>
        <v>0</v>
      </c>
      <c r="AX37" s="170"/>
      <c r="AY37" s="170">
        <f>-'Projection - Scotland'!B$12*Scot19!AV37</f>
        <v>0</v>
      </c>
      <c r="AZ37" s="170">
        <f>-'Projection - Scotland'!B$12*Scot19!AW37</f>
        <v>0</v>
      </c>
      <c r="BA37" s="170">
        <f>-'Projection - Scotland'!C$12*Scot19!AV37</f>
        <v>4355.3466394027691</v>
      </c>
      <c r="BB37" s="170">
        <f>-'Projection - Scotland'!C$12*Scot19!AW37</f>
        <v>0</v>
      </c>
      <c r="BC37" s="170">
        <f>-'Projection - Scotland'!D$12*Scot19!AV37</f>
        <v>0</v>
      </c>
      <c r="BD37" s="170">
        <f>-'Projection - Scotland'!D$12*Scot19!AW37</f>
        <v>0</v>
      </c>
      <c r="BE37" s="170">
        <f>-'Projection - Scotland'!F$12*Scot19!AV37</f>
        <v>529.34756733781524</v>
      </c>
      <c r="BF37" s="170">
        <f>-'Projection - Scotland'!F$12*Scot19!AW37</f>
        <v>0</v>
      </c>
      <c r="BG37" s="170">
        <f>-'Projection - Scotland'!G$12*Scot19!AV37</f>
        <v>826.0098375075097</v>
      </c>
      <c r="BH37" s="170">
        <f>-'Projection - Scotland'!G$12*Scot19!AW37</f>
        <v>0</v>
      </c>
      <c r="BI37" s="170">
        <f>-'Projection - Scotland'!E$12*Scot19!AV37</f>
        <v>0</v>
      </c>
      <c r="BJ37" s="170">
        <f>-'Projection - Scotland'!E$12*Scot19!AW37</f>
        <v>0</v>
      </c>
      <c r="BK37" s="170">
        <f>-'Projection - Scotland'!H$12*Scot19!AV37</f>
        <v>723.69738108246543</v>
      </c>
      <c r="BL37" s="170">
        <f>-'Projection - Scotland'!H$12*Scot19!AW37</f>
        <v>0</v>
      </c>
    </row>
    <row r="38" spans="1:64" ht="19.95" customHeight="1">
      <c r="A38" s="9" t="s">
        <v>631</v>
      </c>
      <c r="B38" s="8" t="s">
        <v>596</v>
      </c>
      <c r="C38" s="8" t="s">
        <v>596</v>
      </c>
      <c r="D38" s="153">
        <v>10398.697673047714</v>
      </c>
      <c r="E38" s="154">
        <v>2733.9179713896847</v>
      </c>
      <c r="F38" s="155">
        <v>10398.697673047714</v>
      </c>
      <c r="G38" s="156">
        <v>2334.8129216805846</v>
      </c>
      <c r="H38" s="157">
        <v>2545.1883861216702</v>
      </c>
      <c r="I38" s="158">
        <v>0</v>
      </c>
      <c r="J38" s="159">
        <v>128.791094850587</v>
      </c>
      <c r="K38" s="160">
        <v>0</v>
      </c>
      <c r="L38" s="161">
        <v>0</v>
      </c>
      <c r="M38" s="162">
        <v>0</v>
      </c>
      <c r="N38" s="179">
        <v>10398.697673047714</v>
      </c>
      <c r="O38" s="178">
        <v>12797.967636331385</v>
      </c>
      <c r="P38" s="163">
        <v>256.71733572151101</v>
      </c>
      <c r="Q38" s="164">
        <v>0</v>
      </c>
      <c r="R38" s="170">
        <f t="shared" si="8"/>
        <v>51993.488365238576</v>
      </c>
      <c r="S38" s="86">
        <f t="shared" si="17"/>
        <v>-0.41626579504509637</v>
      </c>
      <c r="T38" s="86">
        <f t="shared" si="18"/>
        <v>0</v>
      </c>
      <c r="U38" s="86">
        <f t="shared" si="19"/>
        <v>0</v>
      </c>
      <c r="V38" s="86">
        <f t="shared" si="20"/>
        <v>0</v>
      </c>
      <c r="W38" s="86">
        <f t="shared" si="21"/>
        <v>-0.17758499107316028</v>
      </c>
      <c r="X38" s="86">
        <f t="shared" si="22"/>
        <v>0</v>
      </c>
      <c r="Y38" s="86">
        <f t="shared" si="23"/>
        <v>0</v>
      </c>
      <c r="Z38" s="86">
        <f t="shared" si="24"/>
        <v>0</v>
      </c>
      <c r="AA38" s="86">
        <f t="shared" si="25"/>
        <v>0</v>
      </c>
      <c r="AB38" s="86">
        <f t="shared" si="26"/>
        <v>0</v>
      </c>
      <c r="AC38" s="86">
        <f t="shared" si="27"/>
        <v>-0.32295300295503149</v>
      </c>
      <c r="AD38" s="86">
        <f t="shared" si="28"/>
        <v>0</v>
      </c>
      <c r="AE38" s="86">
        <f t="shared" si="29"/>
        <v>0</v>
      </c>
      <c r="AF38" s="86">
        <f t="shared" si="30"/>
        <v>0</v>
      </c>
      <c r="AH38" s="170">
        <f t="shared" si="32"/>
        <v>-4328.6221543048005</v>
      </c>
      <c r="AI38" s="170">
        <f t="shared" si="10"/>
        <v>0</v>
      </c>
      <c r="AJ38" s="170">
        <f t="shared" si="33"/>
        <v>0</v>
      </c>
      <c r="AK38" s="170">
        <f t="shared" si="34"/>
        <v>0</v>
      </c>
      <c r="AL38" s="170">
        <f t="shared" si="35"/>
        <v>-451.98725682892803</v>
      </c>
      <c r="AM38" s="170">
        <f t="shared" si="11"/>
        <v>0</v>
      </c>
      <c r="AN38" s="170">
        <f t="shared" si="36"/>
        <v>0</v>
      </c>
      <c r="AO38" s="170">
        <f t="shared" si="37"/>
        <v>0</v>
      </c>
      <c r="AP38" s="170">
        <f t="shared" si="38"/>
        <v>0</v>
      </c>
      <c r="AQ38" s="170">
        <f t="shared" si="40"/>
        <v>0</v>
      </c>
      <c r="AR38" s="170">
        <f t="shared" si="13"/>
        <v>-3358.2906403322577</v>
      </c>
      <c r="AS38" s="170">
        <f t="shared" si="14"/>
        <v>0</v>
      </c>
      <c r="AT38" s="170">
        <f t="shared" si="41"/>
        <v>0</v>
      </c>
      <c r="AU38" s="170">
        <f t="shared" si="39"/>
        <v>0</v>
      </c>
      <c r="AV38" s="170">
        <f t="shared" si="31"/>
        <v>-8138.9000514659865</v>
      </c>
      <c r="AW38" s="170">
        <f t="shared" si="16"/>
        <v>0</v>
      </c>
      <c r="AX38" s="170"/>
      <c r="AY38" s="170">
        <f>-'Projection - Scotland'!B$12*Scot19!AV38</f>
        <v>0</v>
      </c>
      <c r="AZ38" s="170">
        <f>-'Projection - Scotland'!B$12*Scot19!AW38</f>
        <v>0</v>
      </c>
      <c r="BA38" s="170">
        <f>-'Projection - Scotland'!C$12*Scot19!AV38</f>
        <v>5509.0953523724729</v>
      </c>
      <c r="BB38" s="170">
        <f>-'Projection - Scotland'!C$12*Scot19!AW38</f>
        <v>0</v>
      </c>
      <c r="BC38" s="170">
        <f>-'Projection - Scotland'!D$12*Scot19!AV38</f>
        <v>0</v>
      </c>
      <c r="BD38" s="170">
        <f>-'Projection - Scotland'!D$12*Scot19!AW38</f>
        <v>0</v>
      </c>
      <c r="BE38" s="170">
        <f>-'Projection - Scotland'!F$12*Scot19!AV38</f>
        <v>669.57385128140402</v>
      </c>
      <c r="BF38" s="170">
        <f>-'Projection - Scotland'!F$12*Scot19!AW38</f>
        <v>0</v>
      </c>
      <c r="BG38" s="170">
        <f>-'Projection - Scotland'!G$12*Scot19!AV38</f>
        <v>1044.8231412070943</v>
      </c>
      <c r="BH38" s="170">
        <f>-'Projection - Scotland'!G$12*Scot19!AW38</f>
        <v>0</v>
      </c>
      <c r="BI38" s="170">
        <f>-'Projection - Scotland'!E$12*Scot19!AV38</f>
        <v>0</v>
      </c>
      <c r="BJ38" s="170">
        <f>-'Projection - Scotland'!E$12*Scot19!AW38</f>
        <v>0</v>
      </c>
      <c r="BK38" s="170">
        <f>-'Projection - Scotland'!H$12*Scot19!AV38</f>
        <v>915.40770660501323</v>
      </c>
      <c r="BL38" s="170">
        <f>-'Projection - Scotland'!H$12*Scot19!AW38</f>
        <v>0</v>
      </c>
    </row>
    <row r="39" spans="1:64" ht="19.95" customHeight="1">
      <c r="A39" s="9" t="s">
        <v>632</v>
      </c>
      <c r="B39" s="8" t="s">
        <v>596</v>
      </c>
      <c r="C39" s="8" t="s">
        <v>596</v>
      </c>
      <c r="D39" s="153">
        <v>8348.7249741475698</v>
      </c>
      <c r="E39" s="154">
        <v>0</v>
      </c>
      <c r="F39" s="155">
        <v>9447.1246073656312</v>
      </c>
      <c r="G39" s="156">
        <v>3251.764792319369</v>
      </c>
      <c r="H39" s="157">
        <v>3706.78274484858</v>
      </c>
      <c r="I39" s="158">
        <v>0</v>
      </c>
      <c r="J39" s="159">
        <v>0</v>
      </c>
      <c r="K39" s="160">
        <v>0</v>
      </c>
      <c r="L39" s="161">
        <v>0</v>
      </c>
      <c r="M39" s="162">
        <v>0</v>
      </c>
      <c r="N39" s="179">
        <v>9447.1246073656312</v>
      </c>
      <c r="O39" s="178">
        <v>13034.101310781369</v>
      </c>
      <c r="P39" s="163">
        <v>0</v>
      </c>
      <c r="Q39" s="164">
        <v>0</v>
      </c>
      <c r="R39" s="170">
        <f t="shared" si="8"/>
        <v>47235.623036828154</v>
      </c>
      <c r="S39" s="86">
        <f t="shared" si="17"/>
        <v>-0.41626579504509637</v>
      </c>
      <c r="T39" s="86">
        <f t="shared" si="18"/>
        <v>0</v>
      </c>
      <c r="U39" s="86">
        <f t="shared" si="19"/>
        <v>0</v>
      </c>
      <c r="V39" s="86">
        <f t="shared" si="20"/>
        <v>0</v>
      </c>
      <c r="W39" s="86">
        <f t="shared" si="21"/>
        <v>-0.17758499107316028</v>
      </c>
      <c r="X39" s="86">
        <f t="shared" si="22"/>
        <v>0</v>
      </c>
      <c r="Y39" s="86">
        <f t="shared" si="23"/>
        <v>0</v>
      </c>
      <c r="Z39" s="86">
        <f t="shared" si="24"/>
        <v>0</v>
      </c>
      <c r="AA39" s="86">
        <f t="shared" si="25"/>
        <v>0</v>
      </c>
      <c r="AB39" s="86">
        <f t="shared" si="26"/>
        <v>0</v>
      </c>
      <c r="AC39" s="86">
        <f t="shared" si="27"/>
        <v>-0.32295300295503149</v>
      </c>
      <c r="AD39" s="86">
        <f t="shared" si="28"/>
        <v>0</v>
      </c>
      <c r="AE39" s="86">
        <f t="shared" si="29"/>
        <v>0</v>
      </c>
      <c r="AF39" s="86">
        <f t="shared" si="30"/>
        <v>0</v>
      </c>
      <c r="AH39" s="170">
        <f t="shared" si="32"/>
        <v>-3475.2886389763898</v>
      </c>
      <c r="AI39" s="170">
        <f t="shared" si="10"/>
        <v>0</v>
      </c>
      <c r="AJ39" s="170">
        <f t="shared" si="33"/>
        <v>0</v>
      </c>
      <c r="AK39" s="170">
        <f t="shared" si="34"/>
        <v>0</v>
      </c>
      <c r="AL39" s="170">
        <f t="shared" si="35"/>
        <v>-658.26898065407966</v>
      </c>
      <c r="AM39" s="170">
        <f t="shared" si="11"/>
        <v>0</v>
      </c>
      <c r="AN39" s="170">
        <f t="shared" si="36"/>
        <v>0</v>
      </c>
      <c r="AO39" s="170">
        <f t="shared" si="37"/>
        <v>0</v>
      </c>
      <c r="AP39" s="170">
        <f t="shared" si="38"/>
        <v>0</v>
      </c>
      <c r="AQ39" s="170">
        <f t="shared" si="40"/>
        <v>0</v>
      </c>
      <c r="AR39" s="170">
        <f t="shared" si="13"/>
        <v>-3050.9772612391034</v>
      </c>
      <c r="AS39" s="170">
        <f t="shared" si="14"/>
        <v>0</v>
      </c>
      <c r="AT39" s="170">
        <f t="shared" si="41"/>
        <v>0</v>
      </c>
      <c r="AU39" s="170">
        <f t="shared" si="39"/>
        <v>0</v>
      </c>
      <c r="AV39" s="170">
        <f t="shared" si="31"/>
        <v>-7184.5348808695726</v>
      </c>
      <c r="AW39" s="170">
        <f t="shared" si="16"/>
        <v>0</v>
      </c>
      <c r="AX39" s="170"/>
      <c r="AY39" s="170">
        <f>-'Projection - Scotland'!B$12*Scot19!AV39</f>
        <v>0</v>
      </c>
      <c r="AZ39" s="170">
        <f>-'Projection - Scotland'!B$12*Scot19!AW39</f>
        <v>0</v>
      </c>
      <c r="BA39" s="170">
        <f>-'Projection - Scotland'!C$12*Scot19!AV39</f>
        <v>4863.1003539633393</v>
      </c>
      <c r="BB39" s="170">
        <f>-'Projection - Scotland'!C$12*Scot19!AW39</f>
        <v>0</v>
      </c>
      <c r="BC39" s="170">
        <f>-'Projection - Scotland'!D$12*Scot19!AV39</f>
        <v>0</v>
      </c>
      <c r="BD39" s="170">
        <f>-'Projection - Scotland'!D$12*Scot19!AW39</f>
        <v>0</v>
      </c>
      <c r="BE39" s="170">
        <f>-'Projection - Scotland'!F$12*Scot19!AV39</f>
        <v>591.05980653773202</v>
      </c>
      <c r="BF39" s="170">
        <f>-'Projection - Scotland'!F$12*Scot19!AW39</f>
        <v>0</v>
      </c>
      <c r="BG39" s="170">
        <f>-'Projection - Scotland'!G$12*Scot19!AV39</f>
        <v>922.30746843856298</v>
      </c>
      <c r="BH39" s="170">
        <f>-'Projection - Scotland'!G$12*Scot19!AW39</f>
        <v>0</v>
      </c>
      <c r="BI39" s="170">
        <f>-'Projection - Scotland'!E$12*Scot19!AV39</f>
        <v>0</v>
      </c>
      <c r="BJ39" s="170">
        <f>-'Projection - Scotland'!E$12*Scot19!AW39</f>
        <v>0</v>
      </c>
      <c r="BK39" s="170">
        <f>-'Projection - Scotland'!H$12*Scot19!AV39</f>
        <v>808.06725192993633</v>
      </c>
      <c r="BL39" s="170">
        <f>-'Projection - Scotland'!H$12*Scot19!AW39</f>
        <v>0</v>
      </c>
    </row>
    <row r="40" spans="1:64" ht="19.95" customHeight="1">
      <c r="A40" s="9" t="s">
        <v>633</v>
      </c>
      <c r="B40" s="8" t="s">
        <v>596</v>
      </c>
      <c r="C40" s="8" t="s">
        <v>596</v>
      </c>
      <c r="D40" s="153">
        <v>10640.352702157701</v>
      </c>
      <c r="E40" s="154">
        <v>1653.3430151462471</v>
      </c>
      <c r="F40" s="155">
        <v>4408.382328891922</v>
      </c>
      <c r="G40" s="156">
        <v>0</v>
      </c>
      <c r="H40" s="157">
        <v>7842.1643331313298</v>
      </c>
      <c r="I40" s="158">
        <v>0</v>
      </c>
      <c r="J40" s="159">
        <v>943.82343298936951</v>
      </c>
      <c r="K40" s="160">
        <v>0</v>
      </c>
      <c r="L40" s="161">
        <v>299.13986983865158</v>
      </c>
      <c r="M40" s="162">
        <v>0</v>
      </c>
      <c r="N40" s="179">
        <v>10640.352702157701</v>
      </c>
      <c r="O40" s="178">
        <v>16358.0967627179</v>
      </c>
      <c r="P40" s="163">
        <v>403.34506264455615</v>
      </c>
      <c r="Q40" s="164">
        <v>0</v>
      </c>
      <c r="R40" s="170">
        <f t="shared" si="8"/>
        <v>53189.000209675381</v>
      </c>
      <c r="S40" s="86">
        <f t="shared" si="17"/>
        <v>-0.41626579504509637</v>
      </c>
      <c r="T40" s="86">
        <f t="shared" si="18"/>
        <v>0</v>
      </c>
      <c r="U40" s="86">
        <f t="shared" si="19"/>
        <v>0</v>
      </c>
      <c r="V40" s="86">
        <f t="shared" si="20"/>
        <v>0</v>
      </c>
      <c r="W40" s="86">
        <f t="shared" si="21"/>
        <v>-0.17758499107316028</v>
      </c>
      <c r="X40" s="86">
        <f t="shared" si="22"/>
        <v>0</v>
      </c>
      <c r="Y40" s="86">
        <f t="shared" si="23"/>
        <v>0</v>
      </c>
      <c r="Z40" s="86">
        <f t="shared" si="24"/>
        <v>0</v>
      </c>
      <c r="AA40" s="86">
        <f t="shared" si="25"/>
        <v>0</v>
      </c>
      <c r="AB40" s="86">
        <f t="shared" si="26"/>
        <v>0</v>
      </c>
      <c r="AC40" s="86">
        <f t="shared" si="27"/>
        <v>-0.32295300295503149</v>
      </c>
      <c r="AD40" s="86">
        <f t="shared" si="28"/>
        <v>0</v>
      </c>
      <c r="AE40" s="86">
        <f t="shared" si="29"/>
        <v>0</v>
      </c>
      <c r="AF40" s="86">
        <f t="shared" si="30"/>
        <v>0</v>
      </c>
      <c r="AH40" s="170">
        <f t="shared" si="32"/>
        <v>-4429.2148771239144</v>
      </c>
      <c r="AI40" s="170">
        <f t="shared" si="10"/>
        <v>0</v>
      </c>
      <c r="AJ40" s="170">
        <f t="shared" si="33"/>
        <v>0</v>
      </c>
      <c r="AK40" s="170">
        <f t="shared" si="34"/>
        <v>0</v>
      </c>
      <c r="AL40" s="170">
        <f t="shared" si="35"/>
        <v>-1392.6506830933831</v>
      </c>
      <c r="AM40" s="170">
        <f t="shared" si="11"/>
        <v>0</v>
      </c>
      <c r="AN40" s="170">
        <f t="shared" si="36"/>
        <v>0</v>
      </c>
      <c r="AO40" s="170">
        <f t="shared" si="37"/>
        <v>0</v>
      </c>
      <c r="AP40" s="170">
        <f t="shared" si="38"/>
        <v>0</v>
      </c>
      <c r="AQ40" s="170">
        <f t="shared" si="40"/>
        <v>0</v>
      </c>
      <c r="AR40" s="170">
        <f t="shared" si="13"/>
        <v>-3436.3338576625133</v>
      </c>
      <c r="AS40" s="170">
        <f t="shared" si="14"/>
        <v>0</v>
      </c>
      <c r="AT40" s="170">
        <f t="shared" si="41"/>
        <v>0</v>
      </c>
      <c r="AU40" s="170">
        <f t="shared" si="39"/>
        <v>0</v>
      </c>
      <c r="AV40" s="170">
        <f t="shared" si="31"/>
        <v>-9258.1994178798104</v>
      </c>
      <c r="AW40" s="170">
        <f t="shared" si="16"/>
        <v>0</v>
      </c>
      <c r="AX40" s="170"/>
      <c r="AY40" s="170">
        <f>-'Projection - Scotland'!B$12*Scot19!AV40</f>
        <v>0</v>
      </c>
      <c r="AZ40" s="170">
        <f>-'Projection - Scotland'!B$12*Scot19!AW40</f>
        <v>0</v>
      </c>
      <c r="BA40" s="170">
        <f>-'Projection - Scotland'!C$12*Scot19!AV40</f>
        <v>6266.731752676119</v>
      </c>
      <c r="BB40" s="170">
        <f>-'Projection - Scotland'!C$12*Scot19!AW40</f>
        <v>0</v>
      </c>
      <c r="BC40" s="170">
        <f>-'Projection - Scotland'!D$12*Scot19!AV40</f>
        <v>0</v>
      </c>
      <c r="BD40" s="170">
        <f>-'Projection - Scotland'!D$12*Scot19!AW40</f>
        <v>0</v>
      </c>
      <c r="BE40" s="170">
        <f>-'Projection - Scotland'!F$12*Scot19!AV40</f>
        <v>761.65675963110755</v>
      </c>
      <c r="BF40" s="170">
        <f>-'Projection - Scotland'!F$12*Scot19!AW40</f>
        <v>0</v>
      </c>
      <c r="BG40" s="170">
        <f>-'Projection - Scotland'!G$12*Scot19!AV40</f>
        <v>1188.5120761457849</v>
      </c>
      <c r="BH40" s="170">
        <f>-'Projection - Scotland'!G$12*Scot19!AW40</f>
        <v>0</v>
      </c>
      <c r="BI40" s="170">
        <f>-'Projection - Scotland'!E$12*Scot19!AV40</f>
        <v>0</v>
      </c>
      <c r="BJ40" s="170">
        <f>-'Projection - Scotland'!E$12*Scot19!AW40</f>
        <v>0</v>
      </c>
      <c r="BK40" s="170">
        <f>-'Projection - Scotland'!H$12*Scot19!AV40</f>
        <v>1041.2988294267966</v>
      </c>
      <c r="BL40" s="170">
        <f>-'Projection - Scotland'!H$12*Scot19!AW40</f>
        <v>0</v>
      </c>
    </row>
    <row r="41" spans="1:64" ht="19.95" customHeight="1">
      <c r="A41" s="9" t="s">
        <v>634</v>
      </c>
      <c r="B41" s="8" t="s">
        <v>596</v>
      </c>
      <c r="C41" s="8" t="s">
        <v>596</v>
      </c>
      <c r="D41" s="153">
        <v>9512.1654829362833</v>
      </c>
      <c r="E41" s="154">
        <v>2032.2218086904159</v>
      </c>
      <c r="F41" s="155">
        <v>9007.8080001241196</v>
      </c>
      <c r="G41" s="156">
        <v>0</v>
      </c>
      <c r="H41" s="157">
        <v>2432.1226216406099</v>
      </c>
      <c r="I41" s="158">
        <v>0</v>
      </c>
      <c r="J41" s="159">
        <v>0</v>
      </c>
      <c r="K41" s="160">
        <v>0</v>
      </c>
      <c r="L41" s="161">
        <v>0</v>
      </c>
      <c r="M41" s="162">
        <v>0</v>
      </c>
      <c r="N41" s="179">
        <v>9512.1654829362833</v>
      </c>
      <c r="O41" s="178">
        <v>14659.986459745118</v>
      </c>
      <c r="P41" s="163">
        <v>404.357558608587</v>
      </c>
      <c r="Q41" s="164">
        <v>0</v>
      </c>
      <c r="R41" s="170">
        <f t="shared" si="8"/>
        <v>47560.827414681415</v>
      </c>
      <c r="S41" s="86">
        <f t="shared" si="17"/>
        <v>-0.41626579504509637</v>
      </c>
      <c r="T41" s="86">
        <f t="shared" si="18"/>
        <v>0</v>
      </c>
      <c r="U41" s="86">
        <f t="shared" si="19"/>
        <v>0</v>
      </c>
      <c r="V41" s="86">
        <f t="shared" si="20"/>
        <v>0</v>
      </c>
      <c r="W41" s="86">
        <f t="shared" si="21"/>
        <v>-0.17758499107316028</v>
      </c>
      <c r="X41" s="86">
        <f t="shared" si="22"/>
        <v>0</v>
      </c>
      <c r="Y41" s="86">
        <f t="shared" si="23"/>
        <v>0</v>
      </c>
      <c r="Z41" s="86">
        <f t="shared" si="24"/>
        <v>0</v>
      </c>
      <c r="AA41" s="86">
        <f t="shared" si="25"/>
        <v>0</v>
      </c>
      <c r="AB41" s="86">
        <f t="shared" si="26"/>
        <v>0</v>
      </c>
      <c r="AC41" s="86">
        <f t="shared" si="27"/>
        <v>-0.32295300295503149</v>
      </c>
      <c r="AD41" s="86">
        <f t="shared" si="28"/>
        <v>0</v>
      </c>
      <c r="AE41" s="86">
        <f t="shared" si="29"/>
        <v>0</v>
      </c>
      <c r="AF41" s="86">
        <f t="shared" si="30"/>
        <v>0</v>
      </c>
      <c r="AH41" s="170">
        <f t="shared" si="32"/>
        <v>-3959.5891273549951</v>
      </c>
      <c r="AI41" s="170">
        <f t="shared" si="10"/>
        <v>0</v>
      </c>
      <c r="AJ41" s="170">
        <f t="shared" si="33"/>
        <v>0</v>
      </c>
      <c r="AK41" s="170">
        <f t="shared" si="34"/>
        <v>0</v>
      </c>
      <c r="AL41" s="170">
        <f t="shared" si="35"/>
        <v>-431.90847405287889</v>
      </c>
      <c r="AM41" s="170">
        <f t="shared" si="11"/>
        <v>0</v>
      </c>
      <c r="AN41" s="170">
        <f t="shared" si="36"/>
        <v>0</v>
      </c>
      <c r="AO41" s="170">
        <f t="shared" si="37"/>
        <v>0</v>
      </c>
      <c r="AP41" s="170">
        <f t="shared" si="38"/>
        <v>0</v>
      </c>
      <c r="AQ41" s="170">
        <f t="shared" si="40"/>
        <v>0</v>
      </c>
      <c r="AR41" s="170">
        <f t="shared" si="13"/>
        <v>-3071.98240731947</v>
      </c>
      <c r="AS41" s="170">
        <f t="shared" si="14"/>
        <v>0</v>
      </c>
      <c r="AT41" s="170">
        <f t="shared" si="41"/>
        <v>0</v>
      </c>
      <c r="AU41" s="170">
        <f t="shared" si="39"/>
        <v>0</v>
      </c>
      <c r="AV41" s="170">
        <f t="shared" si="31"/>
        <v>-7463.4800087273434</v>
      </c>
      <c r="AW41" s="170">
        <f t="shared" si="16"/>
        <v>0</v>
      </c>
      <c r="AX41" s="170"/>
      <c r="AY41" s="170">
        <f>-'Projection - Scotland'!B$12*Scot19!AV41</f>
        <v>0</v>
      </c>
      <c r="AZ41" s="170">
        <f>-'Projection - Scotland'!B$12*Scot19!AW41</f>
        <v>0</v>
      </c>
      <c r="BA41" s="170">
        <f>-'Projection - Scotland'!C$12*Scot19!AV41</f>
        <v>5051.9139894338223</v>
      </c>
      <c r="BB41" s="170">
        <f>-'Projection - Scotland'!C$12*Scot19!AW41</f>
        <v>0</v>
      </c>
      <c r="BC41" s="170">
        <f>-'Projection - Scotland'!D$12*Scot19!AV41</f>
        <v>0</v>
      </c>
      <c r="BD41" s="170">
        <f>-'Projection - Scotland'!D$12*Scot19!AW41</f>
        <v>0</v>
      </c>
      <c r="BE41" s="170">
        <f>-'Projection - Scotland'!F$12*Scot19!AV41</f>
        <v>614.00816102972124</v>
      </c>
      <c r="BF41" s="170">
        <f>-'Projection - Scotland'!F$12*Scot19!AW41</f>
        <v>0</v>
      </c>
      <c r="BG41" s="170">
        <f>-'Projection - Scotland'!G$12*Scot19!AV41</f>
        <v>958.11676980236018</v>
      </c>
      <c r="BH41" s="170">
        <f>-'Projection - Scotland'!G$12*Scot19!AW41</f>
        <v>0</v>
      </c>
      <c r="BI41" s="170">
        <f>-'Projection - Scotland'!E$12*Scot19!AV41</f>
        <v>0</v>
      </c>
      <c r="BJ41" s="170">
        <f>-'Projection - Scotland'!E$12*Scot19!AW41</f>
        <v>0</v>
      </c>
      <c r="BK41" s="170">
        <f>-'Projection - Scotland'!H$12*Scot19!AV41</f>
        <v>839.44108846143797</v>
      </c>
      <c r="BL41" s="170">
        <f>-'Projection - Scotland'!H$12*Scot19!AW41</f>
        <v>0</v>
      </c>
    </row>
    <row r="42" spans="1:64" ht="19.95" customHeight="1">
      <c r="A42" s="9" t="s">
        <v>635</v>
      </c>
      <c r="B42" s="8" t="s">
        <v>596</v>
      </c>
      <c r="C42" s="8" t="s">
        <v>596</v>
      </c>
      <c r="D42" s="153">
        <v>7845.8475528369099</v>
      </c>
      <c r="E42" s="154">
        <v>0</v>
      </c>
      <c r="F42" s="155">
        <v>10216.646599673968</v>
      </c>
      <c r="G42" s="156">
        <v>936.85017387713197</v>
      </c>
      <c r="H42" s="157">
        <v>5531.2909777404202</v>
      </c>
      <c r="I42" s="158">
        <v>0</v>
      </c>
      <c r="J42" s="159">
        <v>210.17897878041299</v>
      </c>
      <c r="K42" s="160">
        <v>0</v>
      </c>
      <c r="L42" s="161">
        <v>0</v>
      </c>
      <c r="M42" s="162">
        <v>0</v>
      </c>
      <c r="N42" s="179">
        <v>10216.646599673968</v>
      </c>
      <c r="O42" s="178">
        <v>16005.492972689834</v>
      </c>
      <c r="P42" s="163">
        <v>120.279143097193</v>
      </c>
      <c r="Q42" s="164">
        <v>0</v>
      </c>
      <c r="R42" s="170">
        <f t="shared" si="8"/>
        <v>51083.232998369836</v>
      </c>
      <c r="S42" s="86">
        <f t="shared" si="17"/>
        <v>-0.41626579504509637</v>
      </c>
      <c r="T42" s="86">
        <f t="shared" si="18"/>
        <v>0</v>
      </c>
      <c r="U42" s="86">
        <f t="shared" si="19"/>
        <v>0</v>
      </c>
      <c r="V42" s="86">
        <f t="shared" si="20"/>
        <v>0</v>
      </c>
      <c r="W42" s="86">
        <f t="shared" si="21"/>
        <v>-0.17758499107316028</v>
      </c>
      <c r="X42" s="86">
        <f t="shared" si="22"/>
        <v>0</v>
      </c>
      <c r="Y42" s="86">
        <f t="shared" si="23"/>
        <v>0</v>
      </c>
      <c r="Z42" s="86">
        <f t="shared" si="24"/>
        <v>0</v>
      </c>
      <c r="AA42" s="86">
        <f t="shared" si="25"/>
        <v>0</v>
      </c>
      <c r="AB42" s="86">
        <f t="shared" si="26"/>
        <v>0</v>
      </c>
      <c r="AC42" s="86">
        <f t="shared" si="27"/>
        <v>-0.32295300295503149</v>
      </c>
      <c r="AD42" s="86">
        <f t="shared" si="28"/>
        <v>0</v>
      </c>
      <c r="AE42" s="86">
        <f t="shared" si="29"/>
        <v>0</v>
      </c>
      <c r="AF42" s="86">
        <f t="shared" si="30"/>
        <v>0</v>
      </c>
      <c r="AH42" s="170">
        <f t="shared" si="32"/>
        <v>-3265.9579693842802</v>
      </c>
      <c r="AI42" s="170">
        <f t="shared" si="10"/>
        <v>0</v>
      </c>
      <c r="AJ42" s="170">
        <f t="shared" si="33"/>
        <v>0</v>
      </c>
      <c r="AK42" s="170">
        <f t="shared" si="34"/>
        <v>0</v>
      </c>
      <c r="AL42" s="170">
        <f t="shared" si="35"/>
        <v>-982.27425890508448</v>
      </c>
      <c r="AM42" s="170">
        <f t="shared" si="11"/>
        <v>0</v>
      </c>
      <c r="AN42" s="170">
        <f t="shared" si="36"/>
        <v>0</v>
      </c>
      <c r="AO42" s="170">
        <f t="shared" si="37"/>
        <v>0</v>
      </c>
      <c r="AP42" s="170">
        <f t="shared" si="38"/>
        <v>0</v>
      </c>
      <c r="AQ42" s="170">
        <f t="shared" si="40"/>
        <v>0</v>
      </c>
      <c r="AR42" s="170">
        <f t="shared" si="13"/>
        <v>-3299.4966994950196</v>
      </c>
      <c r="AS42" s="170">
        <f t="shared" si="14"/>
        <v>0</v>
      </c>
      <c r="AT42" s="170">
        <f t="shared" si="41"/>
        <v>0</v>
      </c>
      <c r="AU42" s="170">
        <f t="shared" si="39"/>
        <v>0</v>
      </c>
      <c r="AV42" s="170">
        <f t="shared" si="31"/>
        <v>-7547.7289277843847</v>
      </c>
      <c r="AW42" s="170">
        <f t="shared" si="16"/>
        <v>0</v>
      </c>
      <c r="AX42" s="170"/>
      <c r="AY42" s="170">
        <f>-'Projection - Scotland'!B$12*Scot19!AV42</f>
        <v>0</v>
      </c>
      <c r="AZ42" s="170">
        <f>-'Projection - Scotland'!B$12*Scot19!AW42</f>
        <v>0</v>
      </c>
      <c r="BA42" s="170">
        <f>-'Projection - Scotland'!C$12*Scot19!AV42</f>
        <v>5108.9407775114014</v>
      </c>
      <c r="BB42" s="170">
        <f>-'Projection - Scotland'!C$12*Scot19!AW42</f>
        <v>0</v>
      </c>
      <c r="BC42" s="170">
        <f>-'Projection - Scotland'!D$12*Scot19!AV42</f>
        <v>0</v>
      </c>
      <c r="BD42" s="170">
        <f>-'Projection - Scotland'!D$12*Scot19!AW42</f>
        <v>0</v>
      </c>
      <c r="BE42" s="170">
        <f>-'Projection - Scotland'!F$12*Scot19!AV42</f>
        <v>620.93918031274563</v>
      </c>
      <c r="BF42" s="170">
        <f>-'Projection - Scotland'!F$12*Scot19!AW42</f>
        <v>0</v>
      </c>
      <c r="BG42" s="170">
        <f>-'Projection - Scotland'!G$12*Scot19!AV42</f>
        <v>968.93214039247141</v>
      </c>
      <c r="BH42" s="170">
        <f>-'Projection - Scotland'!G$12*Scot19!AW42</f>
        <v>0</v>
      </c>
      <c r="BI42" s="170">
        <f>-'Projection - Scotland'!E$12*Scot19!AV42</f>
        <v>0</v>
      </c>
      <c r="BJ42" s="170">
        <f>-'Projection - Scotland'!E$12*Scot19!AW42</f>
        <v>0</v>
      </c>
      <c r="BK42" s="170">
        <f>-'Projection - Scotland'!H$12*Scot19!AV42</f>
        <v>848.91682956776435</v>
      </c>
      <c r="BL42" s="170">
        <f>-'Projection - Scotland'!H$12*Scot19!AW42</f>
        <v>0</v>
      </c>
    </row>
    <row r="43" spans="1:64" ht="19.95" customHeight="1">
      <c r="A43" s="9" t="s">
        <v>636</v>
      </c>
      <c r="B43" s="8" t="s">
        <v>596</v>
      </c>
      <c r="C43" s="8" t="s">
        <v>596</v>
      </c>
      <c r="D43" s="153">
        <v>9036.6140128472452</v>
      </c>
      <c r="E43" s="154">
        <v>866.37556729882817</v>
      </c>
      <c r="F43" s="155">
        <v>9036.6140128472452</v>
      </c>
      <c r="G43" s="156">
        <v>4425.8030700002073</v>
      </c>
      <c r="H43" s="157">
        <v>3103.1841232785528</v>
      </c>
      <c r="I43" s="158">
        <v>0</v>
      </c>
      <c r="J43" s="159">
        <v>1532.7142264222525</v>
      </c>
      <c r="K43" s="160">
        <v>0</v>
      </c>
      <c r="L43" s="161">
        <v>220.03242460221239</v>
      </c>
      <c r="M43" s="162">
        <v>0</v>
      </c>
      <c r="N43" s="179">
        <v>9036.6140128472452</v>
      </c>
      <c r="O43" s="178">
        <v>7873.4843384524556</v>
      </c>
      <c r="P43" s="163">
        <v>42.24622552362478</v>
      </c>
      <c r="Q43" s="164">
        <v>0</v>
      </c>
      <c r="R43" s="170">
        <f t="shared" si="8"/>
        <v>45173.68201411987</v>
      </c>
      <c r="S43" s="86">
        <f t="shared" si="17"/>
        <v>-0.41626579504509637</v>
      </c>
      <c r="T43" s="86">
        <f t="shared" si="18"/>
        <v>0</v>
      </c>
      <c r="U43" s="86">
        <f t="shared" si="19"/>
        <v>0</v>
      </c>
      <c r="V43" s="86">
        <f t="shared" si="20"/>
        <v>0</v>
      </c>
      <c r="W43" s="86">
        <f t="shared" si="21"/>
        <v>-0.17758499107316028</v>
      </c>
      <c r="X43" s="86">
        <f t="shared" si="22"/>
        <v>0</v>
      </c>
      <c r="Y43" s="86">
        <f t="shared" si="23"/>
        <v>0</v>
      </c>
      <c r="Z43" s="86">
        <f t="shared" si="24"/>
        <v>0</v>
      </c>
      <c r="AA43" s="86">
        <f t="shared" si="25"/>
        <v>0</v>
      </c>
      <c r="AB43" s="86">
        <f t="shared" si="26"/>
        <v>0</v>
      </c>
      <c r="AC43" s="86">
        <f t="shared" si="27"/>
        <v>-0.32295300295503149</v>
      </c>
      <c r="AD43" s="86">
        <f t="shared" si="28"/>
        <v>0</v>
      </c>
      <c r="AE43" s="86">
        <f t="shared" si="29"/>
        <v>0</v>
      </c>
      <c r="AF43" s="86">
        <f t="shared" si="30"/>
        <v>0</v>
      </c>
      <c r="AH43" s="170">
        <f t="shared" si="32"/>
        <v>-3761.6333165735173</v>
      </c>
      <c r="AI43" s="170">
        <f t="shared" si="10"/>
        <v>0</v>
      </c>
      <c r="AJ43" s="170">
        <f t="shared" si="33"/>
        <v>0</v>
      </c>
      <c r="AK43" s="170">
        <f t="shared" si="34"/>
        <v>0</v>
      </c>
      <c r="AL43" s="170">
        <f t="shared" si="35"/>
        <v>-551.07892483079445</v>
      </c>
      <c r="AM43" s="170">
        <f t="shared" si="11"/>
        <v>0</v>
      </c>
      <c r="AN43" s="170">
        <f t="shared" si="36"/>
        <v>0</v>
      </c>
      <c r="AO43" s="170">
        <f t="shared" si="37"/>
        <v>0</v>
      </c>
      <c r="AP43" s="170">
        <f t="shared" si="38"/>
        <v>0</v>
      </c>
      <c r="AQ43" s="170">
        <f t="shared" si="40"/>
        <v>0</v>
      </c>
      <c r="AR43" s="170">
        <f t="shared" si="13"/>
        <v>-2918.4016319945354</v>
      </c>
      <c r="AS43" s="170">
        <f t="shared" si="14"/>
        <v>0</v>
      </c>
      <c r="AT43" s="170">
        <f t="shared" si="41"/>
        <v>0</v>
      </c>
      <c r="AU43" s="170">
        <f t="shared" si="39"/>
        <v>0</v>
      </c>
      <c r="AV43" s="170">
        <f t="shared" si="31"/>
        <v>-7231.1138733988464</v>
      </c>
      <c r="AW43" s="170">
        <f t="shared" si="16"/>
        <v>0</v>
      </c>
      <c r="AX43" s="170"/>
      <c r="AY43" s="170">
        <f>-'Projection - Scotland'!B$12*Scot19!AV43</f>
        <v>0</v>
      </c>
      <c r="AZ43" s="170">
        <f>-'Projection - Scotland'!B$12*Scot19!AW43</f>
        <v>0</v>
      </c>
      <c r="BA43" s="170">
        <f>-'Projection - Scotland'!C$12*Scot19!AV43</f>
        <v>4894.6289523781825</v>
      </c>
      <c r="BB43" s="170">
        <f>-'Projection - Scotland'!C$12*Scot19!AW43</f>
        <v>0</v>
      </c>
      <c r="BC43" s="170">
        <f>-'Projection - Scotland'!D$12*Scot19!AV43</f>
        <v>0</v>
      </c>
      <c r="BD43" s="170">
        <f>-'Projection - Scotland'!D$12*Scot19!AW43</f>
        <v>0</v>
      </c>
      <c r="BE43" s="170">
        <f>-'Projection - Scotland'!F$12*Scot19!AV43</f>
        <v>594.89178324458635</v>
      </c>
      <c r="BF43" s="170">
        <f>-'Projection - Scotland'!F$12*Scot19!AW43</f>
        <v>0</v>
      </c>
      <c r="BG43" s="170">
        <f>-'Projection - Scotland'!G$12*Scot19!AV43</f>
        <v>928.286999945395</v>
      </c>
      <c r="BH43" s="170">
        <f>-'Projection - Scotland'!G$12*Scot19!AW43</f>
        <v>0</v>
      </c>
      <c r="BI43" s="170">
        <f>-'Projection - Scotland'!E$12*Scot19!AV43</f>
        <v>0</v>
      </c>
      <c r="BJ43" s="170">
        <f>-'Projection - Scotland'!E$12*Scot19!AW43</f>
        <v>0</v>
      </c>
      <c r="BK43" s="170">
        <f>-'Projection - Scotland'!H$12*Scot19!AV43</f>
        <v>813.306137830681</v>
      </c>
      <c r="BL43" s="170">
        <f>-'Projection - Scotland'!H$12*Scot19!AW43</f>
        <v>0</v>
      </c>
    </row>
    <row r="44" spans="1:64" ht="19.95" customHeight="1">
      <c r="A44" s="9" t="s">
        <v>637</v>
      </c>
      <c r="B44" s="8" t="s">
        <v>596</v>
      </c>
      <c r="C44" s="8" t="s">
        <v>596</v>
      </c>
      <c r="D44" s="153">
        <v>10126.084824283571</v>
      </c>
      <c r="E44" s="154">
        <v>1077.194637310371</v>
      </c>
      <c r="F44" s="155">
        <v>10126.084824283571</v>
      </c>
      <c r="G44" s="156">
        <v>853.02717172291159</v>
      </c>
      <c r="H44" s="157">
        <v>3241.6410610062899</v>
      </c>
      <c r="I44" s="158">
        <v>0</v>
      </c>
      <c r="J44" s="159">
        <v>1319.88012885079</v>
      </c>
      <c r="K44" s="160">
        <v>0</v>
      </c>
      <c r="L44" s="161">
        <v>0.39914417503166999</v>
      </c>
      <c r="M44" s="162">
        <v>0</v>
      </c>
      <c r="N44" s="179">
        <v>10126.084824283571</v>
      </c>
      <c r="O44" s="178">
        <v>13758.39451389703</v>
      </c>
      <c r="P44" s="163">
        <v>1.6159614532436908</v>
      </c>
      <c r="Q44" s="164">
        <v>0</v>
      </c>
      <c r="R44" s="170">
        <f t="shared" si="8"/>
        <v>50630.407091266381</v>
      </c>
      <c r="S44" s="86">
        <f t="shared" si="17"/>
        <v>-0.41626579504509637</v>
      </c>
      <c r="T44" s="86">
        <f t="shared" si="18"/>
        <v>0</v>
      </c>
      <c r="U44" s="86">
        <f t="shared" si="19"/>
        <v>0</v>
      </c>
      <c r="V44" s="86">
        <f t="shared" si="20"/>
        <v>0</v>
      </c>
      <c r="W44" s="86">
        <f t="shared" si="21"/>
        <v>-0.17758499107316028</v>
      </c>
      <c r="X44" s="86">
        <f t="shared" si="22"/>
        <v>0</v>
      </c>
      <c r="Y44" s="86">
        <f t="shared" si="23"/>
        <v>0</v>
      </c>
      <c r="Z44" s="86">
        <f t="shared" si="24"/>
        <v>0</v>
      </c>
      <c r="AA44" s="86">
        <f t="shared" si="25"/>
        <v>0</v>
      </c>
      <c r="AB44" s="86">
        <f t="shared" si="26"/>
        <v>0</v>
      </c>
      <c r="AC44" s="86">
        <f t="shared" si="27"/>
        <v>-0.32295300295503149</v>
      </c>
      <c r="AD44" s="86">
        <f t="shared" si="28"/>
        <v>0</v>
      </c>
      <c r="AE44" s="86">
        <f t="shared" si="29"/>
        <v>0</v>
      </c>
      <c r="AF44" s="86">
        <f t="shared" si="30"/>
        <v>0</v>
      </c>
      <c r="AH44" s="170">
        <f t="shared" si="32"/>
        <v>-4215.1427500744858</v>
      </c>
      <c r="AI44" s="170">
        <f t="shared" si="10"/>
        <v>0</v>
      </c>
      <c r="AJ44" s="170">
        <f t="shared" si="33"/>
        <v>0</v>
      </c>
      <c r="AK44" s="170">
        <f t="shared" si="34"/>
        <v>0</v>
      </c>
      <c r="AL44" s="170">
        <f t="shared" si="35"/>
        <v>-575.66679888119177</v>
      </c>
      <c r="AM44" s="170">
        <f t="shared" si="11"/>
        <v>0</v>
      </c>
      <c r="AN44" s="170">
        <f t="shared" si="36"/>
        <v>0</v>
      </c>
      <c r="AO44" s="170">
        <f t="shared" si="37"/>
        <v>0</v>
      </c>
      <c r="AP44" s="170">
        <f t="shared" si="38"/>
        <v>0</v>
      </c>
      <c r="AQ44" s="170">
        <f t="shared" si="40"/>
        <v>0</v>
      </c>
      <c r="AR44" s="170">
        <f t="shared" si="13"/>
        <v>-3270.2495021797517</v>
      </c>
      <c r="AS44" s="170">
        <f t="shared" si="14"/>
        <v>0</v>
      </c>
      <c r="AT44" s="170">
        <f t="shared" si="41"/>
        <v>0</v>
      </c>
      <c r="AU44" s="170">
        <f t="shared" si="39"/>
        <v>0</v>
      </c>
      <c r="AV44" s="170">
        <f t="shared" si="31"/>
        <v>-8061.0590511354294</v>
      </c>
      <c r="AW44" s="170">
        <f t="shared" si="16"/>
        <v>0</v>
      </c>
      <c r="AX44" s="170"/>
      <c r="AY44" s="170">
        <f>-'Projection - Scotland'!B$12*Scot19!AV44</f>
        <v>0</v>
      </c>
      <c r="AZ44" s="170">
        <f>-'Projection - Scotland'!B$12*Scot19!AW44</f>
        <v>0</v>
      </c>
      <c r="BA44" s="170">
        <f>-'Projection - Scotland'!C$12*Scot19!AV44</f>
        <v>5456.4059852057317</v>
      </c>
      <c r="BB44" s="170">
        <f>-'Projection - Scotland'!C$12*Scot19!AW44</f>
        <v>0</v>
      </c>
      <c r="BC44" s="170">
        <f>-'Projection - Scotland'!D$12*Scot19!AV44</f>
        <v>0</v>
      </c>
      <c r="BD44" s="170">
        <f>-'Projection - Scotland'!D$12*Scot19!AW44</f>
        <v>0</v>
      </c>
      <c r="BE44" s="170">
        <f>-'Projection - Scotland'!F$12*Scot19!AV44</f>
        <v>663.17000087786698</v>
      </c>
      <c r="BF44" s="170">
        <f>-'Projection - Scotland'!F$12*Scot19!AW44</f>
        <v>0</v>
      </c>
      <c r="BG44" s="170">
        <f>-'Projection - Scotland'!G$12*Scot19!AV44</f>
        <v>1034.8303807645543</v>
      </c>
      <c r="BH44" s="170">
        <f>-'Projection - Scotland'!G$12*Scot19!AW44</f>
        <v>0</v>
      </c>
      <c r="BI44" s="170">
        <f>-'Projection - Scotland'!E$12*Scot19!AV44</f>
        <v>0</v>
      </c>
      <c r="BJ44" s="170">
        <f>-'Projection - Scotland'!E$12*Scot19!AW44</f>
        <v>0</v>
      </c>
      <c r="BK44" s="170">
        <f>-'Projection - Scotland'!H$12*Scot19!AV44</f>
        <v>906.65268428727381</v>
      </c>
      <c r="BL44" s="170">
        <f>-'Projection - Scotland'!H$12*Scot19!AW44</f>
        <v>0</v>
      </c>
    </row>
    <row r="45" spans="1:64" ht="19.95" customHeight="1">
      <c r="A45" s="9" t="s">
        <v>638</v>
      </c>
      <c r="B45" s="8" t="s">
        <v>596</v>
      </c>
      <c r="C45" s="8" t="s">
        <v>596</v>
      </c>
      <c r="D45" s="153">
        <v>9644.2000000000007</v>
      </c>
      <c r="E45" s="154">
        <v>822.79999999999927</v>
      </c>
      <c r="F45" s="155">
        <v>9644.2000000000007</v>
      </c>
      <c r="G45" s="156">
        <v>4683.7999999999993</v>
      </c>
      <c r="H45" s="157">
        <v>3393</v>
      </c>
      <c r="I45" s="158">
        <v>0</v>
      </c>
      <c r="J45" s="159">
        <v>0</v>
      </c>
      <c r="K45" s="160">
        <v>0</v>
      </c>
      <c r="L45" s="161">
        <v>0</v>
      </c>
      <c r="M45" s="162">
        <v>0</v>
      </c>
      <c r="N45" s="179">
        <v>9644.2000000000007</v>
      </c>
      <c r="O45" s="178">
        <v>10388.799999999999</v>
      </c>
      <c r="P45" s="163">
        <v>0</v>
      </c>
      <c r="Q45" s="164">
        <v>0</v>
      </c>
      <c r="R45" s="170">
        <f t="shared" si="8"/>
        <v>48221</v>
      </c>
      <c r="S45" s="86">
        <f t="shared" si="17"/>
        <v>-0.41626579504509637</v>
      </c>
      <c r="T45" s="86">
        <f t="shared" si="18"/>
        <v>0</v>
      </c>
      <c r="U45" s="86">
        <f t="shared" si="19"/>
        <v>0</v>
      </c>
      <c r="V45" s="86">
        <f t="shared" si="20"/>
        <v>0</v>
      </c>
      <c r="W45" s="86">
        <f t="shared" si="21"/>
        <v>-0.17758499107316028</v>
      </c>
      <c r="X45" s="86">
        <f t="shared" si="22"/>
        <v>0</v>
      </c>
      <c r="Y45" s="86">
        <f t="shared" si="23"/>
        <v>0</v>
      </c>
      <c r="Z45" s="86">
        <f t="shared" si="24"/>
        <v>0</v>
      </c>
      <c r="AA45" s="86">
        <f t="shared" si="25"/>
        <v>0</v>
      </c>
      <c r="AB45" s="86">
        <f t="shared" si="26"/>
        <v>0</v>
      </c>
      <c r="AC45" s="86">
        <f t="shared" si="27"/>
        <v>-0.32295300295503149</v>
      </c>
      <c r="AD45" s="86">
        <f t="shared" si="28"/>
        <v>0</v>
      </c>
      <c r="AE45" s="86">
        <f t="shared" si="29"/>
        <v>0</v>
      </c>
      <c r="AF45" s="86">
        <f t="shared" si="30"/>
        <v>0</v>
      </c>
      <c r="AH45" s="170">
        <f t="shared" si="32"/>
        <v>-4014.5505805739185</v>
      </c>
      <c r="AI45" s="170">
        <f t="shared" si="10"/>
        <v>0</v>
      </c>
      <c r="AJ45" s="170">
        <f t="shared" si="33"/>
        <v>0</v>
      </c>
      <c r="AK45" s="170">
        <f t="shared" si="34"/>
        <v>0</v>
      </c>
      <c r="AL45" s="170">
        <f t="shared" si="35"/>
        <v>-602.54587471123284</v>
      </c>
      <c r="AM45" s="170">
        <f t="shared" si="11"/>
        <v>0</v>
      </c>
      <c r="AN45" s="170">
        <f t="shared" si="36"/>
        <v>0</v>
      </c>
      <c r="AO45" s="170">
        <f t="shared" si="37"/>
        <v>0</v>
      </c>
      <c r="AP45" s="170">
        <f t="shared" si="38"/>
        <v>0</v>
      </c>
      <c r="AQ45" s="170">
        <f t="shared" si="40"/>
        <v>0</v>
      </c>
      <c r="AR45" s="170">
        <f t="shared" si="13"/>
        <v>-3114.623351098915</v>
      </c>
      <c r="AS45" s="170">
        <f t="shared" si="14"/>
        <v>0</v>
      </c>
      <c r="AT45" s="170">
        <f t="shared" si="41"/>
        <v>0</v>
      </c>
      <c r="AU45" s="170">
        <f t="shared" si="39"/>
        <v>0</v>
      </c>
      <c r="AV45" s="170">
        <f t="shared" si="31"/>
        <v>-7731.719806384066</v>
      </c>
      <c r="AW45" s="170">
        <f t="shared" si="16"/>
        <v>0</v>
      </c>
      <c r="AX45" s="170"/>
      <c r="AY45" s="170">
        <f>-'Projection - Scotland'!B$12*Scot19!AV45</f>
        <v>0</v>
      </c>
      <c r="AZ45" s="170">
        <f>-'Projection - Scotland'!B$12*Scot19!AW45</f>
        <v>0</v>
      </c>
      <c r="BA45" s="170">
        <f>-'Projection - Scotland'!C$12*Scot19!AV45</f>
        <v>5233.4813527442739</v>
      </c>
      <c r="BB45" s="170">
        <f>-'Projection - Scotland'!C$12*Scot19!AW45</f>
        <v>0</v>
      </c>
      <c r="BC45" s="170">
        <f>-'Projection - Scotland'!D$12*Scot19!AV45</f>
        <v>0</v>
      </c>
      <c r="BD45" s="170">
        <f>-'Projection - Scotland'!D$12*Scot19!AW45</f>
        <v>0</v>
      </c>
      <c r="BE45" s="170">
        <f>-'Projection - Scotland'!F$12*Scot19!AV45</f>
        <v>636.07580570507332</v>
      </c>
      <c r="BF45" s="170">
        <f>-'Projection - Scotland'!F$12*Scot19!AW45</f>
        <v>0</v>
      </c>
      <c r="BG45" s="170">
        <f>-'Projection - Scotland'!G$12*Scot19!AV45</f>
        <v>992.55178512534246</v>
      </c>
      <c r="BH45" s="170">
        <f>-'Projection - Scotland'!G$12*Scot19!AW45</f>
        <v>0</v>
      </c>
      <c r="BI45" s="170">
        <f>-'Projection - Scotland'!E$12*Scot19!AV45</f>
        <v>0</v>
      </c>
      <c r="BJ45" s="170">
        <f>-'Projection - Scotland'!E$12*Scot19!AW45</f>
        <v>0</v>
      </c>
      <c r="BK45" s="170">
        <f>-'Projection - Scotland'!H$12*Scot19!AV45</f>
        <v>869.610862809374</v>
      </c>
      <c r="BL45" s="170">
        <f>-'Projection - Scotland'!H$12*Scot19!AW45</f>
        <v>0</v>
      </c>
    </row>
    <row r="46" spans="1:64" ht="19.95" customHeight="1">
      <c r="A46" s="9" t="s">
        <v>639</v>
      </c>
      <c r="B46" s="8" t="s">
        <v>596</v>
      </c>
      <c r="C46" s="8" t="s">
        <v>596</v>
      </c>
      <c r="D46" s="153">
        <v>9169.7313969641309</v>
      </c>
      <c r="E46" s="154">
        <v>0</v>
      </c>
      <c r="F46" s="155">
        <v>9232.0706110517058</v>
      </c>
      <c r="G46" s="156">
        <v>4517.1994933250935</v>
      </c>
      <c r="H46" s="157">
        <v>2076.3314799353798</v>
      </c>
      <c r="I46" s="158">
        <v>0</v>
      </c>
      <c r="J46" s="159">
        <v>37.988424018703803</v>
      </c>
      <c r="K46" s="160">
        <v>0</v>
      </c>
      <c r="L46" s="161">
        <v>0</v>
      </c>
      <c r="M46" s="162">
        <v>0</v>
      </c>
      <c r="N46" s="179">
        <v>9232.0706110517058</v>
      </c>
      <c r="O46" s="178">
        <v>11478.120142475393</v>
      </c>
      <c r="P46" s="163">
        <v>416.84089643642</v>
      </c>
      <c r="Q46" s="164">
        <v>0</v>
      </c>
      <c r="R46" s="170">
        <f t="shared" si="8"/>
        <v>46160.353055258529</v>
      </c>
      <c r="S46" s="86">
        <f t="shared" si="17"/>
        <v>-0.41626579504509637</v>
      </c>
      <c r="T46" s="86">
        <f t="shared" si="18"/>
        <v>0</v>
      </c>
      <c r="U46" s="86">
        <f t="shared" si="19"/>
        <v>0</v>
      </c>
      <c r="V46" s="86">
        <f t="shared" si="20"/>
        <v>0</v>
      </c>
      <c r="W46" s="86">
        <f t="shared" si="21"/>
        <v>-0.17758499107316028</v>
      </c>
      <c r="X46" s="86">
        <f t="shared" si="22"/>
        <v>0</v>
      </c>
      <c r="Y46" s="86">
        <f t="shared" si="23"/>
        <v>0</v>
      </c>
      <c r="Z46" s="86">
        <f t="shared" si="24"/>
        <v>0</v>
      </c>
      <c r="AA46" s="86">
        <f t="shared" si="25"/>
        <v>0</v>
      </c>
      <c r="AB46" s="86">
        <f t="shared" si="26"/>
        <v>0</v>
      </c>
      <c r="AC46" s="86">
        <f t="shared" si="27"/>
        <v>-0.32295300295503149</v>
      </c>
      <c r="AD46" s="86">
        <f t="shared" si="28"/>
        <v>0</v>
      </c>
      <c r="AE46" s="86">
        <f t="shared" si="29"/>
        <v>0</v>
      </c>
      <c r="AF46" s="86">
        <f t="shared" si="30"/>
        <v>0</v>
      </c>
      <c r="AH46" s="170">
        <f t="shared" si="32"/>
        <v>-3817.0455303072563</v>
      </c>
      <c r="AI46" s="170">
        <f t="shared" si="10"/>
        <v>0</v>
      </c>
      <c r="AJ46" s="170">
        <f t="shared" si="33"/>
        <v>0</v>
      </c>
      <c r="AK46" s="170">
        <f t="shared" si="34"/>
        <v>0</v>
      </c>
      <c r="AL46" s="170">
        <f t="shared" si="35"/>
        <v>-368.72530732924611</v>
      </c>
      <c r="AM46" s="170">
        <f t="shared" si="11"/>
        <v>0</v>
      </c>
      <c r="AN46" s="170">
        <f t="shared" si="36"/>
        <v>0</v>
      </c>
      <c r="AO46" s="170">
        <f t="shared" si="37"/>
        <v>0</v>
      </c>
      <c r="AP46" s="170">
        <f t="shared" si="38"/>
        <v>0</v>
      </c>
      <c r="AQ46" s="170">
        <f t="shared" si="40"/>
        <v>0</v>
      </c>
      <c r="AR46" s="170">
        <f t="shared" si="13"/>
        <v>-2981.524927332041</v>
      </c>
      <c r="AS46" s="170">
        <f t="shared" si="14"/>
        <v>0</v>
      </c>
      <c r="AT46" s="170">
        <f t="shared" si="41"/>
        <v>0</v>
      </c>
      <c r="AU46" s="170">
        <f t="shared" si="39"/>
        <v>0</v>
      </c>
      <c r="AV46" s="170">
        <f t="shared" si="31"/>
        <v>-7167.2957649685432</v>
      </c>
      <c r="AW46" s="170">
        <f t="shared" si="16"/>
        <v>0</v>
      </c>
      <c r="AX46" s="170"/>
      <c r="AY46" s="170">
        <f>-'Projection - Scotland'!B$12*Scot19!AV46</f>
        <v>0</v>
      </c>
      <c r="AZ46" s="170">
        <f>-'Projection - Scotland'!B$12*Scot19!AW46</f>
        <v>0</v>
      </c>
      <c r="BA46" s="170">
        <f>-'Projection - Scotland'!C$12*Scot19!AV46</f>
        <v>4851.431463488113</v>
      </c>
      <c r="BB46" s="170">
        <f>-'Projection - Scotland'!C$12*Scot19!AW46</f>
        <v>0</v>
      </c>
      <c r="BC46" s="170">
        <f>-'Projection - Scotland'!D$12*Scot19!AV46</f>
        <v>0</v>
      </c>
      <c r="BD46" s="170">
        <f>-'Projection - Scotland'!D$12*Scot19!AW46</f>
        <v>0</v>
      </c>
      <c r="BE46" s="170">
        <f>-'Projection - Scotland'!F$12*Scot19!AV46</f>
        <v>589.64157297379245</v>
      </c>
      <c r="BF46" s="170">
        <f>-'Projection - Scotland'!F$12*Scot19!AW46</f>
        <v>0</v>
      </c>
      <c r="BG46" s="170">
        <f>-'Projection - Scotland'!G$12*Scot19!AV46</f>
        <v>920.09441420353733</v>
      </c>
      <c r="BH46" s="170">
        <f>-'Projection - Scotland'!G$12*Scot19!AW46</f>
        <v>0</v>
      </c>
      <c r="BI46" s="170">
        <f>-'Projection - Scotland'!E$12*Scot19!AV46</f>
        <v>0</v>
      </c>
      <c r="BJ46" s="170">
        <f>-'Projection - Scotland'!E$12*Scot19!AW46</f>
        <v>0</v>
      </c>
      <c r="BK46" s="170">
        <f>-'Projection - Scotland'!H$12*Scot19!AV46</f>
        <v>806.12831430309859</v>
      </c>
      <c r="BL46" s="170">
        <f>-'Projection - Scotland'!H$12*Scot19!AW46</f>
        <v>0</v>
      </c>
    </row>
    <row r="47" spans="1:64" ht="19.95" customHeight="1">
      <c r="A47" s="9" t="s">
        <v>640</v>
      </c>
      <c r="B47" s="8" t="s">
        <v>596</v>
      </c>
      <c r="C47" s="8" t="s">
        <v>596</v>
      </c>
      <c r="D47" s="153">
        <v>2895.4</v>
      </c>
      <c r="E47" s="154">
        <v>320.59999999999991</v>
      </c>
      <c r="F47" s="155">
        <v>2895.4</v>
      </c>
      <c r="G47" s="156">
        <v>1197.5999999999999</v>
      </c>
      <c r="H47" s="157">
        <v>637</v>
      </c>
      <c r="I47" s="158">
        <v>0</v>
      </c>
      <c r="J47" s="159">
        <v>0</v>
      </c>
      <c r="K47" s="160">
        <v>0</v>
      </c>
      <c r="L47" s="161">
        <v>0</v>
      </c>
      <c r="M47" s="162">
        <v>0</v>
      </c>
      <c r="N47" s="179">
        <v>2895.4</v>
      </c>
      <c r="O47" s="178">
        <v>3635.6</v>
      </c>
      <c r="P47" s="163">
        <v>0</v>
      </c>
      <c r="Q47" s="164">
        <v>0</v>
      </c>
      <c r="R47" s="170">
        <f t="shared" si="8"/>
        <v>14477</v>
      </c>
      <c r="S47" s="86">
        <f t="shared" si="17"/>
        <v>-0.41626579504509637</v>
      </c>
      <c r="T47" s="86">
        <f t="shared" si="18"/>
        <v>0</v>
      </c>
      <c r="U47" s="86">
        <f t="shared" si="19"/>
        <v>0</v>
      </c>
      <c r="V47" s="86">
        <f t="shared" si="20"/>
        <v>0</v>
      </c>
      <c r="W47" s="86">
        <f t="shared" si="21"/>
        <v>-0.17758499107316028</v>
      </c>
      <c r="X47" s="86">
        <f t="shared" si="22"/>
        <v>0</v>
      </c>
      <c r="Y47" s="86">
        <f t="shared" si="23"/>
        <v>0</v>
      </c>
      <c r="Z47" s="86">
        <f t="shared" si="24"/>
        <v>0</v>
      </c>
      <c r="AA47" s="86">
        <f t="shared" si="25"/>
        <v>0</v>
      </c>
      <c r="AB47" s="86">
        <f t="shared" si="26"/>
        <v>0</v>
      </c>
      <c r="AC47" s="86">
        <f t="shared" si="27"/>
        <v>-0.32295300295503149</v>
      </c>
      <c r="AD47" s="86">
        <f t="shared" si="28"/>
        <v>0</v>
      </c>
      <c r="AE47" s="86">
        <f t="shared" si="29"/>
        <v>0</v>
      </c>
      <c r="AF47" s="86">
        <f t="shared" si="30"/>
        <v>0</v>
      </c>
      <c r="AH47" s="170">
        <f t="shared" si="32"/>
        <v>-1205.2559829735721</v>
      </c>
      <c r="AI47" s="170">
        <f t="shared" si="10"/>
        <v>0</v>
      </c>
      <c r="AJ47" s="170">
        <f t="shared" si="33"/>
        <v>0</v>
      </c>
      <c r="AK47" s="170">
        <f t="shared" si="34"/>
        <v>0</v>
      </c>
      <c r="AL47" s="170">
        <f t="shared" si="35"/>
        <v>-113.1216393136031</v>
      </c>
      <c r="AM47" s="170">
        <f t="shared" si="11"/>
        <v>0</v>
      </c>
      <c r="AN47" s="170">
        <f t="shared" si="36"/>
        <v>0</v>
      </c>
      <c r="AO47" s="170">
        <f t="shared" si="37"/>
        <v>0</v>
      </c>
      <c r="AP47" s="170">
        <f t="shared" si="38"/>
        <v>0</v>
      </c>
      <c r="AQ47" s="170">
        <f t="shared" si="40"/>
        <v>0</v>
      </c>
      <c r="AR47" s="170">
        <f t="shared" si="13"/>
        <v>-935.07812475599815</v>
      </c>
      <c r="AS47" s="170">
        <f t="shared" si="14"/>
        <v>0</v>
      </c>
      <c r="AT47" s="170">
        <f t="shared" si="41"/>
        <v>0</v>
      </c>
      <c r="AU47" s="170">
        <f t="shared" si="39"/>
        <v>0</v>
      </c>
      <c r="AV47" s="170">
        <f t="shared" si="31"/>
        <v>-2253.4557470431732</v>
      </c>
      <c r="AW47" s="170">
        <f t="shared" si="16"/>
        <v>0</v>
      </c>
      <c r="AX47" s="170"/>
      <c r="AY47" s="170">
        <f>-'Projection - Scotland'!B$12*Scot19!AV47</f>
        <v>0</v>
      </c>
      <c r="AZ47" s="170">
        <f>-'Projection - Scotland'!B$12*Scot19!AW47</f>
        <v>0</v>
      </c>
      <c r="BA47" s="170">
        <f>-'Projection - Scotland'!C$12*Scot19!AV47</f>
        <v>1525.3292833564742</v>
      </c>
      <c r="BB47" s="170">
        <f>-'Projection - Scotland'!C$12*Scot19!AW47</f>
        <v>0</v>
      </c>
      <c r="BC47" s="170">
        <f>-'Projection - Scotland'!D$12*Scot19!AV47</f>
        <v>0</v>
      </c>
      <c r="BD47" s="170">
        <f>-'Projection - Scotland'!D$12*Scot19!AW47</f>
        <v>0</v>
      </c>
      <c r="BE47" s="170">
        <f>-'Projection - Scotland'!F$12*Scot19!AV47</f>
        <v>185.38807869598233</v>
      </c>
      <c r="BF47" s="170">
        <f>-'Projection - Scotland'!F$12*Scot19!AW47</f>
        <v>0</v>
      </c>
      <c r="BG47" s="170">
        <f>-'Projection - Scotland'!G$12*Scot19!AV47</f>
        <v>289.28512419472941</v>
      </c>
      <c r="BH47" s="170">
        <f>-'Projection - Scotland'!G$12*Scot19!AW47</f>
        <v>0</v>
      </c>
      <c r="BI47" s="170">
        <f>-'Projection - Scotland'!E$12*Scot19!AV47</f>
        <v>0</v>
      </c>
      <c r="BJ47" s="170">
        <f>-'Projection - Scotland'!E$12*Scot19!AW47</f>
        <v>0</v>
      </c>
      <c r="BK47" s="170">
        <f>-'Projection - Scotland'!H$12*Scot19!AV47</f>
        <v>253.45326079598667</v>
      </c>
      <c r="BL47" s="170">
        <f>-'Projection - Scotland'!H$12*Scot19!AW47</f>
        <v>0</v>
      </c>
    </row>
    <row r="48" spans="1:64" ht="19.95" customHeight="1">
      <c r="A48" s="9" t="s">
        <v>641</v>
      </c>
      <c r="B48" s="8" t="s">
        <v>596</v>
      </c>
      <c r="C48" s="8" t="s">
        <v>596</v>
      </c>
      <c r="D48" s="153">
        <v>10610.825041879323</v>
      </c>
      <c r="E48" s="154">
        <v>9951.2365318534848</v>
      </c>
      <c r="F48" s="155">
        <v>2749.1057853433012</v>
      </c>
      <c r="G48" s="156">
        <v>0</v>
      </c>
      <c r="H48" s="157">
        <v>4343.4759156524751</v>
      </c>
      <c r="I48" s="158">
        <v>0</v>
      </c>
      <c r="J48" s="159">
        <v>734.22361127950012</v>
      </c>
      <c r="K48" s="160">
        <v>0</v>
      </c>
      <c r="L48" s="161">
        <v>134.69446564626628</v>
      </c>
      <c r="M48" s="162">
        <v>0</v>
      </c>
      <c r="N48" s="179">
        <v>10610.825041879323</v>
      </c>
      <c r="O48" s="178">
        <v>13630.086601196477</v>
      </c>
      <c r="P48" s="163">
        <v>283.90525079888812</v>
      </c>
      <c r="Q48" s="164">
        <v>0</v>
      </c>
      <c r="R48" s="170">
        <f t="shared" si="8"/>
        <v>53048.378245529035</v>
      </c>
      <c r="S48" s="86">
        <f t="shared" si="17"/>
        <v>-0.41626579504509637</v>
      </c>
      <c r="T48" s="86">
        <f t="shared" si="18"/>
        <v>0</v>
      </c>
      <c r="U48" s="86">
        <f t="shared" si="19"/>
        <v>0</v>
      </c>
      <c r="V48" s="86">
        <f t="shared" si="20"/>
        <v>0</v>
      </c>
      <c r="W48" s="86">
        <f t="shared" si="21"/>
        <v>-0.17758499107316028</v>
      </c>
      <c r="X48" s="86">
        <f t="shared" si="22"/>
        <v>0</v>
      </c>
      <c r="Y48" s="86">
        <f t="shared" si="23"/>
        <v>0</v>
      </c>
      <c r="Z48" s="86">
        <f t="shared" si="24"/>
        <v>0</v>
      </c>
      <c r="AA48" s="86">
        <f t="shared" si="25"/>
        <v>0</v>
      </c>
      <c r="AB48" s="86">
        <f t="shared" si="26"/>
        <v>0</v>
      </c>
      <c r="AC48" s="86">
        <f t="shared" si="27"/>
        <v>-0.32295300295503149</v>
      </c>
      <c r="AD48" s="86">
        <f t="shared" si="28"/>
        <v>0</v>
      </c>
      <c r="AE48" s="86">
        <f t="shared" si="29"/>
        <v>0</v>
      </c>
      <c r="AF48" s="86">
        <f t="shared" si="30"/>
        <v>0</v>
      </c>
      <c r="AH48" s="170">
        <f t="shared" si="32"/>
        <v>-4416.9235221423141</v>
      </c>
      <c r="AI48" s="170">
        <f t="shared" si="10"/>
        <v>0</v>
      </c>
      <c r="AJ48" s="170">
        <f t="shared" si="33"/>
        <v>0</v>
      </c>
      <c r="AK48" s="170">
        <f t="shared" si="34"/>
        <v>0</v>
      </c>
      <c r="AL48" s="170">
        <f t="shared" si="35"/>
        <v>-771.33613170763147</v>
      </c>
      <c r="AM48" s="170">
        <f t="shared" si="11"/>
        <v>0</v>
      </c>
      <c r="AN48" s="170">
        <f t="shared" si="36"/>
        <v>0</v>
      </c>
      <c r="AO48" s="170">
        <f t="shared" si="37"/>
        <v>0</v>
      </c>
      <c r="AP48" s="170">
        <f t="shared" si="38"/>
        <v>0</v>
      </c>
      <c r="AQ48" s="170">
        <f t="shared" si="40"/>
        <v>0</v>
      </c>
      <c r="AR48" s="170">
        <f t="shared" si="13"/>
        <v>-3426.7978111053753</v>
      </c>
      <c r="AS48" s="170">
        <f t="shared" si="14"/>
        <v>0</v>
      </c>
      <c r="AT48" s="170">
        <f t="shared" si="41"/>
        <v>0</v>
      </c>
      <c r="AU48" s="170">
        <f t="shared" si="39"/>
        <v>0</v>
      </c>
      <c r="AV48" s="170">
        <f t="shared" si="31"/>
        <v>-8615.05746495532</v>
      </c>
      <c r="AW48" s="170">
        <f t="shared" si="16"/>
        <v>0</v>
      </c>
      <c r="AX48" s="170"/>
      <c r="AY48" s="170">
        <f>-'Projection - Scotland'!B$12*Scot19!AV48</f>
        <v>0</v>
      </c>
      <c r="AZ48" s="170">
        <f>-'Projection - Scotland'!B$12*Scot19!AW48</f>
        <v>0</v>
      </c>
      <c r="BA48" s="170">
        <f>-'Projection - Scotland'!C$12*Scot19!AV48</f>
        <v>5831.3989286621572</v>
      </c>
      <c r="BB48" s="170">
        <f>-'Projection - Scotland'!C$12*Scot19!AW48</f>
        <v>0</v>
      </c>
      <c r="BC48" s="170">
        <f>-'Projection - Scotland'!D$12*Scot19!AV48</f>
        <v>0</v>
      </c>
      <c r="BD48" s="170">
        <f>-'Projection - Scotland'!D$12*Scot19!AW48</f>
        <v>0</v>
      </c>
      <c r="BE48" s="170">
        <f>-'Projection - Scotland'!F$12*Scot19!AV48</f>
        <v>708.74653446342916</v>
      </c>
      <c r="BF48" s="170">
        <f>-'Projection - Scotland'!F$12*Scot19!AW48</f>
        <v>0</v>
      </c>
      <c r="BG48" s="170">
        <f>-'Projection - Scotland'!G$12*Scot19!AV48</f>
        <v>1105.9493721873309</v>
      </c>
      <c r="BH48" s="170">
        <f>-'Projection - Scotland'!G$12*Scot19!AW48</f>
        <v>0</v>
      </c>
      <c r="BI48" s="170">
        <f>-'Projection - Scotland'!E$12*Scot19!AV48</f>
        <v>0</v>
      </c>
      <c r="BJ48" s="170">
        <f>-'Projection - Scotland'!E$12*Scot19!AW48</f>
        <v>0</v>
      </c>
      <c r="BK48" s="170">
        <f>-'Projection - Scotland'!H$12*Scot19!AV48</f>
        <v>968.9626296424002</v>
      </c>
      <c r="BL48" s="170">
        <f>-'Projection - Scotland'!H$12*Scot19!AW48</f>
        <v>0</v>
      </c>
    </row>
    <row r="49" spans="1:64" ht="19.95" customHeight="1">
      <c r="A49" s="9" t="s">
        <v>642</v>
      </c>
      <c r="B49" s="8" t="s">
        <v>596</v>
      </c>
      <c r="C49" s="8" t="s">
        <v>596</v>
      </c>
      <c r="D49" s="153">
        <v>9653.0737688898062</v>
      </c>
      <c r="E49" s="154">
        <v>5238.0259785733942</v>
      </c>
      <c r="F49" s="155">
        <v>6706.8376577830004</v>
      </c>
      <c r="G49" s="156">
        <v>0</v>
      </c>
      <c r="H49" s="157">
        <v>2112.79746099262</v>
      </c>
      <c r="I49" s="158">
        <v>0</v>
      </c>
      <c r="J49" s="159">
        <v>1114</v>
      </c>
      <c r="K49" s="160">
        <v>0</v>
      </c>
      <c r="L49" s="161">
        <v>0</v>
      </c>
      <c r="M49" s="162">
        <v>0</v>
      </c>
      <c r="N49" s="179">
        <v>9653.0737688898062</v>
      </c>
      <c r="O49" s="178">
        <v>13787.560209320394</v>
      </c>
      <c r="P49" s="163">
        <v>0</v>
      </c>
      <c r="Q49" s="164">
        <v>0</v>
      </c>
      <c r="R49" s="170">
        <f t="shared" si="8"/>
        <v>48265.368844449018</v>
      </c>
      <c r="S49" s="86">
        <f t="shared" si="17"/>
        <v>-0.41626579504509637</v>
      </c>
      <c r="T49" s="86">
        <f t="shared" si="18"/>
        <v>0</v>
      </c>
      <c r="U49" s="86">
        <f t="shared" si="19"/>
        <v>0</v>
      </c>
      <c r="V49" s="86">
        <f t="shared" si="20"/>
        <v>0</v>
      </c>
      <c r="W49" s="86">
        <f t="shared" si="21"/>
        <v>-0.17758499107316028</v>
      </c>
      <c r="X49" s="86">
        <f t="shared" si="22"/>
        <v>0</v>
      </c>
      <c r="Y49" s="86">
        <f t="shared" si="23"/>
        <v>0</v>
      </c>
      <c r="Z49" s="86">
        <f t="shared" si="24"/>
        <v>0</v>
      </c>
      <c r="AA49" s="86">
        <f t="shared" si="25"/>
        <v>0</v>
      </c>
      <c r="AB49" s="86">
        <f t="shared" si="26"/>
        <v>0</v>
      </c>
      <c r="AC49" s="86">
        <f t="shared" si="27"/>
        <v>-0.32295300295503149</v>
      </c>
      <c r="AD49" s="86">
        <f t="shared" si="28"/>
        <v>0</v>
      </c>
      <c r="AE49" s="86">
        <f t="shared" si="29"/>
        <v>0</v>
      </c>
      <c r="AF49" s="86">
        <f t="shared" si="30"/>
        <v>0</v>
      </c>
      <c r="AH49" s="170">
        <f t="shared" si="32"/>
        <v>-4018.2444270358801</v>
      </c>
      <c r="AI49" s="170">
        <f t="shared" si="10"/>
        <v>0</v>
      </c>
      <c r="AJ49" s="170">
        <f t="shared" si="33"/>
        <v>0</v>
      </c>
      <c r="AK49" s="170">
        <f t="shared" si="34"/>
        <v>0</v>
      </c>
      <c r="AL49" s="170">
        <f t="shared" si="35"/>
        <v>-375.20111824977016</v>
      </c>
      <c r="AM49" s="170">
        <f t="shared" si="11"/>
        <v>0</v>
      </c>
      <c r="AN49" s="170">
        <f t="shared" si="36"/>
        <v>0</v>
      </c>
      <c r="AO49" s="170">
        <f t="shared" si="37"/>
        <v>0</v>
      </c>
      <c r="AP49" s="170">
        <f t="shared" si="38"/>
        <v>0</v>
      </c>
      <c r="AQ49" s="170">
        <f t="shared" si="40"/>
        <v>0</v>
      </c>
      <c r="AR49" s="170">
        <f t="shared" si="13"/>
        <v>-3117.4891614094063</v>
      </c>
      <c r="AS49" s="170">
        <f t="shared" si="14"/>
        <v>0</v>
      </c>
      <c r="AT49" s="170">
        <f t="shared" si="41"/>
        <v>0</v>
      </c>
      <c r="AU49" s="170">
        <f t="shared" si="39"/>
        <v>0</v>
      </c>
      <c r="AV49" s="170">
        <f t="shared" si="31"/>
        <v>-7510.9347066950559</v>
      </c>
      <c r="AW49" s="170">
        <f t="shared" si="16"/>
        <v>0</v>
      </c>
      <c r="AX49" s="170"/>
      <c r="AY49" s="170">
        <f>-'Projection - Scotland'!B$12*Scot19!AV49</f>
        <v>0</v>
      </c>
      <c r="AZ49" s="170">
        <f>-'Projection - Scotland'!B$12*Scot19!AW49</f>
        <v>0</v>
      </c>
      <c r="BA49" s="170">
        <f>-'Projection - Scotland'!C$12*Scot19!AV49</f>
        <v>5084.0353392930174</v>
      </c>
      <c r="BB49" s="170">
        <f>-'Projection - Scotland'!C$12*Scot19!AW49</f>
        <v>0</v>
      </c>
      <c r="BC49" s="170">
        <f>-'Projection - Scotland'!D$12*Scot19!AV49</f>
        <v>0</v>
      </c>
      <c r="BD49" s="170">
        <f>-'Projection - Scotland'!D$12*Scot19!AW49</f>
        <v>0</v>
      </c>
      <c r="BE49" s="170">
        <f>-'Projection - Scotland'!F$12*Scot19!AV49</f>
        <v>617.912180575202</v>
      </c>
      <c r="BF49" s="170">
        <f>-'Projection - Scotland'!F$12*Scot19!AW49</f>
        <v>0</v>
      </c>
      <c r="BG49" s="170">
        <f>-'Projection - Scotland'!G$12*Scot19!AV49</f>
        <v>964.20871911764004</v>
      </c>
      <c r="BH49" s="170">
        <f>-'Projection - Scotland'!G$12*Scot19!AW49</f>
        <v>0</v>
      </c>
      <c r="BI49" s="170">
        <f>-'Projection - Scotland'!E$12*Scot19!AV49</f>
        <v>0</v>
      </c>
      <c r="BJ49" s="170">
        <f>-'Projection - Scotland'!E$12*Scot19!AW49</f>
        <v>0</v>
      </c>
      <c r="BK49" s="170">
        <f>-'Projection - Scotland'!H$12*Scot19!AV49</f>
        <v>844.77846770919427</v>
      </c>
      <c r="BL49" s="170">
        <f>-'Projection - Scotland'!H$12*Scot19!AW49</f>
        <v>0</v>
      </c>
    </row>
    <row r="50" spans="1:64" ht="19.95" customHeight="1">
      <c r="A50" s="9" t="s">
        <v>643</v>
      </c>
      <c r="B50" s="8" t="s">
        <v>596</v>
      </c>
      <c r="C50" s="8" t="s">
        <v>596</v>
      </c>
      <c r="D50" s="153">
        <v>7022.5779732117253</v>
      </c>
      <c r="E50" s="154">
        <v>0</v>
      </c>
      <c r="F50" s="155">
        <v>2980.7949981320726</v>
      </c>
      <c r="G50" s="156">
        <v>0</v>
      </c>
      <c r="H50" s="157">
        <v>10280.141436136908</v>
      </c>
      <c r="I50" s="158">
        <v>9809.4490747431682</v>
      </c>
      <c r="J50" s="159">
        <v>4.8254866447766398</v>
      </c>
      <c r="K50" s="160">
        <v>0</v>
      </c>
      <c r="L50" s="161">
        <v>45.238937294780996</v>
      </c>
      <c r="M50" s="162">
        <v>0</v>
      </c>
      <c r="N50" s="179">
        <v>10280.141436136908</v>
      </c>
      <c r="O50" s="178">
        <v>10966.921767765691</v>
      </c>
      <c r="P50" s="163">
        <v>8.6858759605979508</v>
      </c>
      <c r="Q50" s="164">
        <v>0</v>
      </c>
      <c r="R50" s="170">
        <f t="shared" si="8"/>
        <v>51398.776986026627</v>
      </c>
      <c r="S50" s="86">
        <f t="shared" si="17"/>
        <v>-0.41626579504509637</v>
      </c>
      <c r="T50" s="86">
        <f t="shared" si="18"/>
        <v>0</v>
      </c>
      <c r="U50" s="86">
        <f t="shared" si="19"/>
        <v>0</v>
      </c>
      <c r="V50" s="86">
        <f t="shared" si="20"/>
        <v>0</v>
      </c>
      <c r="W50" s="86">
        <f t="shared" si="21"/>
        <v>-0.17758499107316028</v>
      </c>
      <c r="X50" s="86">
        <f t="shared" si="22"/>
        <v>0</v>
      </c>
      <c r="Y50" s="86">
        <f t="shared" si="23"/>
        <v>0</v>
      </c>
      <c r="Z50" s="86">
        <f t="shared" si="24"/>
        <v>0</v>
      </c>
      <c r="AA50" s="86">
        <f t="shared" si="25"/>
        <v>0</v>
      </c>
      <c r="AB50" s="86">
        <f t="shared" si="26"/>
        <v>0</v>
      </c>
      <c r="AC50" s="86">
        <f t="shared" si="27"/>
        <v>-0.32295300295503149</v>
      </c>
      <c r="AD50" s="86">
        <f t="shared" si="28"/>
        <v>0</v>
      </c>
      <c r="AE50" s="86">
        <f t="shared" si="29"/>
        <v>0</v>
      </c>
      <c r="AF50" s="86">
        <f t="shared" si="30"/>
        <v>0</v>
      </c>
      <c r="AH50" s="170">
        <f t="shared" si="32"/>
        <v>-2923.2590032851604</v>
      </c>
      <c r="AI50" s="170">
        <f t="shared" si="10"/>
        <v>0</v>
      </c>
      <c r="AJ50" s="170">
        <f t="shared" si="33"/>
        <v>0</v>
      </c>
      <c r="AK50" s="170">
        <f t="shared" si="34"/>
        <v>0</v>
      </c>
      <c r="AL50" s="170">
        <f t="shared" si="35"/>
        <v>-1825.5988251671979</v>
      </c>
      <c r="AM50" s="170">
        <f t="shared" si="11"/>
        <v>0</v>
      </c>
      <c r="AN50" s="170">
        <f t="shared" si="36"/>
        <v>0</v>
      </c>
      <c r="AO50" s="170">
        <f t="shared" si="37"/>
        <v>0</v>
      </c>
      <c r="AP50" s="170">
        <f t="shared" si="38"/>
        <v>0</v>
      </c>
      <c r="AQ50" s="170">
        <f t="shared" si="40"/>
        <v>0</v>
      </c>
      <c r="AR50" s="170">
        <f t="shared" si="13"/>
        <v>-3320.0025476028645</v>
      </c>
      <c r="AS50" s="170">
        <f t="shared" si="14"/>
        <v>0</v>
      </c>
      <c r="AT50" s="170">
        <f t="shared" si="41"/>
        <v>0</v>
      </c>
      <c r="AU50" s="170">
        <f t="shared" si="39"/>
        <v>0</v>
      </c>
      <c r="AV50" s="170">
        <f t="shared" si="31"/>
        <v>-8068.8603760552232</v>
      </c>
      <c r="AW50" s="170">
        <f t="shared" si="16"/>
        <v>0</v>
      </c>
      <c r="AX50" s="170"/>
      <c r="AY50" s="170">
        <f>-'Projection - Scotland'!B$12*Scot19!AV50</f>
        <v>0</v>
      </c>
      <c r="AZ50" s="170">
        <f>-'Projection - Scotland'!B$12*Scot19!AW50</f>
        <v>0</v>
      </c>
      <c r="BA50" s="170">
        <f>-'Projection - Scotland'!C$12*Scot19!AV50</f>
        <v>5461.6865811813814</v>
      </c>
      <c r="BB50" s="170">
        <f>-'Projection - Scotland'!C$12*Scot19!AW50</f>
        <v>0</v>
      </c>
      <c r="BC50" s="170">
        <f>-'Projection - Scotland'!D$12*Scot19!AV50</f>
        <v>0</v>
      </c>
      <c r="BD50" s="170">
        <f>-'Projection - Scotland'!D$12*Scot19!AW50</f>
        <v>0</v>
      </c>
      <c r="BE50" s="170">
        <f>-'Projection - Scotland'!F$12*Scot19!AV50</f>
        <v>663.81180298117488</v>
      </c>
      <c r="BF50" s="170">
        <f>-'Projection - Scotland'!F$12*Scot19!AW50</f>
        <v>0</v>
      </c>
      <c r="BG50" s="170">
        <f>-'Projection - Scotland'!G$12*Scot19!AV50</f>
        <v>1035.8318680363889</v>
      </c>
      <c r="BH50" s="170">
        <f>-'Projection - Scotland'!G$12*Scot19!AW50</f>
        <v>0</v>
      </c>
      <c r="BI50" s="170">
        <f>-'Projection - Scotland'!E$12*Scot19!AV50</f>
        <v>0</v>
      </c>
      <c r="BJ50" s="170">
        <f>-'Projection - Scotland'!E$12*Scot19!AW50</f>
        <v>0</v>
      </c>
      <c r="BK50" s="170">
        <f>-'Projection - Scotland'!H$12*Scot19!AV50</f>
        <v>907.53012385627585</v>
      </c>
      <c r="BL50" s="170">
        <f>-'Projection - Scotland'!H$12*Scot19!AW50</f>
        <v>0</v>
      </c>
    </row>
    <row r="51" spans="1:64" ht="19.95" customHeight="1">
      <c r="A51" s="9" t="s">
        <v>644</v>
      </c>
      <c r="B51" s="8" t="s">
        <v>596</v>
      </c>
      <c r="C51" s="8" t="s">
        <v>596</v>
      </c>
      <c r="D51" s="153">
        <v>10646.357461903139</v>
      </c>
      <c r="E51" s="154">
        <v>10485.351000283543</v>
      </c>
      <c r="F51" s="155">
        <v>2187.5358415529213</v>
      </c>
      <c r="G51" s="156">
        <v>0</v>
      </c>
      <c r="H51" s="157">
        <v>4155.9897358358421</v>
      </c>
      <c r="I51" s="158">
        <v>0</v>
      </c>
      <c r="J51" s="159">
        <v>10.431953669972</v>
      </c>
      <c r="K51" s="160">
        <v>0</v>
      </c>
      <c r="L51" s="161">
        <v>97.799565655987493</v>
      </c>
      <c r="M51" s="162">
        <v>0</v>
      </c>
      <c r="N51" s="179">
        <v>10646.357461903139</v>
      </c>
      <c r="O51" s="178">
        <v>14940.071258700762</v>
      </c>
      <c r="P51" s="163">
        <v>57.720248542395694</v>
      </c>
      <c r="Q51" s="164">
        <v>0</v>
      </c>
      <c r="R51" s="170">
        <f t="shared" si="8"/>
        <v>53227.614528047699</v>
      </c>
      <c r="S51" s="86">
        <f t="shared" si="17"/>
        <v>-0.41626579504509637</v>
      </c>
      <c r="T51" s="86">
        <f t="shared" si="18"/>
        <v>0</v>
      </c>
      <c r="U51" s="86">
        <f t="shared" si="19"/>
        <v>0</v>
      </c>
      <c r="V51" s="86">
        <f t="shared" si="20"/>
        <v>0</v>
      </c>
      <c r="W51" s="86">
        <f t="shared" si="21"/>
        <v>-0.17758499107316028</v>
      </c>
      <c r="X51" s="86">
        <f t="shared" si="22"/>
        <v>0</v>
      </c>
      <c r="Y51" s="86">
        <f t="shared" si="23"/>
        <v>0</v>
      </c>
      <c r="Z51" s="86">
        <f t="shared" si="24"/>
        <v>0</v>
      </c>
      <c r="AA51" s="86">
        <f t="shared" si="25"/>
        <v>0</v>
      </c>
      <c r="AB51" s="86">
        <f t="shared" si="26"/>
        <v>0</v>
      </c>
      <c r="AC51" s="86">
        <f t="shared" si="27"/>
        <v>-0.32295300295503149</v>
      </c>
      <c r="AD51" s="86">
        <f t="shared" si="28"/>
        <v>0</v>
      </c>
      <c r="AE51" s="86">
        <f t="shared" si="29"/>
        <v>0</v>
      </c>
      <c r="AF51" s="86">
        <f t="shared" si="30"/>
        <v>0</v>
      </c>
      <c r="AH51" s="170">
        <f t="shared" si="32"/>
        <v>-4431.7144532134043</v>
      </c>
      <c r="AI51" s="170">
        <f t="shared" si="10"/>
        <v>0</v>
      </c>
      <c r="AJ51" s="170">
        <f t="shared" si="33"/>
        <v>0</v>
      </c>
      <c r="AK51" s="170">
        <f t="shared" si="34"/>
        <v>0</v>
      </c>
      <c r="AL51" s="170">
        <f t="shared" si="35"/>
        <v>-738.04140013855374</v>
      </c>
      <c r="AM51" s="170">
        <f t="shared" si="11"/>
        <v>0</v>
      </c>
      <c r="AN51" s="170">
        <f t="shared" si="36"/>
        <v>0</v>
      </c>
      <c r="AO51" s="170">
        <f t="shared" si="37"/>
        <v>0</v>
      </c>
      <c r="AP51" s="170">
        <f t="shared" si="38"/>
        <v>0</v>
      </c>
      <c r="AQ51" s="170">
        <f t="shared" si="40"/>
        <v>0</v>
      </c>
      <c r="AR51" s="170">
        <f t="shared" si="13"/>
        <v>-3438.273112854326</v>
      </c>
      <c r="AS51" s="170">
        <f t="shared" si="14"/>
        <v>0</v>
      </c>
      <c r="AT51" s="170">
        <f t="shared" si="41"/>
        <v>0</v>
      </c>
      <c r="AU51" s="170">
        <f t="shared" si="39"/>
        <v>0</v>
      </c>
      <c r="AV51" s="170">
        <f t="shared" si="31"/>
        <v>-8608.0289662062842</v>
      </c>
      <c r="AW51" s="170">
        <f t="shared" si="16"/>
        <v>0</v>
      </c>
      <c r="AX51" s="170"/>
      <c r="AY51" s="170">
        <f>-'Projection - Scotland'!B$12*Scot19!AV51</f>
        <v>0</v>
      </c>
      <c r="AZ51" s="170">
        <f>-'Projection - Scotland'!B$12*Scot19!AW51</f>
        <v>0</v>
      </c>
      <c r="BA51" s="170">
        <f>-'Projection - Scotland'!C$12*Scot19!AV51</f>
        <v>5826.6414467484319</v>
      </c>
      <c r="BB51" s="170">
        <f>-'Projection - Scotland'!C$12*Scot19!AW51</f>
        <v>0</v>
      </c>
      <c r="BC51" s="170">
        <f>-'Projection - Scotland'!D$12*Scot19!AV51</f>
        <v>0</v>
      </c>
      <c r="BD51" s="170">
        <f>-'Projection - Scotland'!D$12*Scot19!AW51</f>
        <v>0</v>
      </c>
      <c r="BE51" s="170">
        <f>-'Projection - Scotland'!F$12*Scot19!AV51</f>
        <v>708.16831149148459</v>
      </c>
      <c r="BF51" s="170">
        <f>-'Projection - Scotland'!F$12*Scot19!AW51</f>
        <v>0</v>
      </c>
      <c r="BG51" s="170">
        <f>-'Projection - Scotland'!G$12*Scot19!AV51</f>
        <v>1105.047095701012</v>
      </c>
      <c r="BH51" s="170">
        <f>-'Projection - Scotland'!G$12*Scot19!AW51</f>
        <v>0</v>
      </c>
      <c r="BI51" s="170">
        <f>-'Projection - Scotland'!E$12*Scot19!AV51</f>
        <v>0</v>
      </c>
      <c r="BJ51" s="170">
        <f>-'Projection - Scotland'!E$12*Scot19!AW51</f>
        <v>0</v>
      </c>
      <c r="BK51" s="170">
        <f>-'Projection - Scotland'!H$12*Scot19!AV51</f>
        <v>968.17211226535335</v>
      </c>
      <c r="BL51" s="170">
        <f>-'Projection - Scotland'!H$12*Scot19!AW51</f>
        <v>0</v>
      </c>
    </row>
    <row r="52" spans="1:64" ht="19.95" customHeight="1">
      <c r="A52" s="9" t="s">
        <v>645</v>
      </c>
      <c r="B52" s="8" t="s">
        <v>596</v>
      </c>
      <c r="C52" s="8" t="s">
        <v>596</v>
      </c>
      <c r="D52" s="153">
        <v>2287</v>
      </c>
      <c r="E52" s="154">
        <v>0</v>
      </c>
      <c r="F52" s="155">
        <v>1550</v>
      </c>
      <c r="G52" s="156">
        <v>0</v>
      </c>
      <c r="H52" s="157">
        <v>4632</v>
      </c>
      <c r="I52" s="158">
        <v>5749</v>
      </c>
      <c r="J52" s="159">
        <v>0</v>
      </c>
      <c r="K52" s="160">
        <v>0</v>
      </c>
      <c r="L52" s="161">
        <v>900</v>
      </c>
      <c r="M52" s="162">
        <v>0</v>
      </c>
      <c r="N52" s="179">
        <v>4632</v>
      </c>
      <c r="O52" s="178">
        <v>3242</v>
      </c>
      <c r="P52" s="163">
        <v>168</v>
      </c>
      <c r="Q52" s="164">
        <v>0</v>
      </c>
      <c r="R52" s="170">
        <f t="shared" si="8"/>
        <v>23160</v>
      </c>
      <c r="S52" s="86">
        <f t="shared" si="17"/>
        <v>-0.41626579504509637</v>
      </c>
      <c r="T52" s="86">
        <f t="shared" si="18"/>
        <v>0</v>
      </c>
      <c r="U52" s="86">
        <f t="shared" si="19"/>
        <v>0</v>
      </c>
      <c r="V52" s="86">
        <f t="shared" si="20"/>
        <v>0</v>
      </c>
      <c r="W52" s="86">
        <f t="shared" si="21"/>
        <v>-0.17758499107316028</v>
      </c>
      <c r="X52" s="86">
        <f t="shared" si="22"/>
        <v>0</v>
      </c>
      <c r="Y52" s="86">
        <f t="shared" si="23"/>
        <v>0</v>
      </c>
      <c r="Z52" s="86">
        <f t="shared" si="24"/>
        <v>0</v>
      </c>
      <c r="AA52" s="86">
        <f t="shared" si="25"/>
        <v>0</v>
      </c>
      <c r="AB52" s="86">
        <f t="shared" si="26"/>
        <v>0</v>
      </c>
      <c r="AC52" s="86">
        <f t="shared" si="27"/>
        <v>-0.32295300295503149</v>
      </c>
      <c r="AD52" s="86">
        <f t="shared" si="28"/>
        <v>0</v>
      </c>
      <c r="AE52" s="86">
        <f t="shared" si="29"/>
        <v>0</v>
      </c>
      <c r="AF52" s="86">
        <f t="shared" si="30"/>
        <v>0</v>
      </c>
      <c r="AH52" s="170">
        <f t="shared" si="32"/>
        <v>-951.99987326813539</v>
      </c>
      <c r="AI52" s="170">
        <f t="shared" si="10"/>
        <v>0</v>
      </c>
      <c r="AJ52" s="170">
        <f t="shared" si="33"/>
        <v>0</v>
      </c>
      <c r="AK52" s="170">
        <f t="shared" si="34"/>
        <v>0</v>
      </c>
      <c r="AL52" s="170">
        <f t="shared" si="35"/>
        <v>-822.57367865087838</v>
      </c>
      <c r="AM52" s="170">
        <f t="shared" si="11"/>
        <v>0</v>
      </c>
      <c r="AN52" s="170">
        <f t="shared" si="36"/>
        <v>0</v>
      </c>
      <c r="AO52" s="170">
        <f t="shared" si="37"/>
        <v>0</v>
      </c>
      <c r="AP52" s="170">
        <f t="shared" si="38"/>
        <v>0</v>
      </c>
      <c r="AQ52" s="170">
        <f t="shared" si="40"/>
        <v>0</v>
      </c>
      <c r="AR52" s="170">
        <f t="shared" si="13"/>
        <v>-1495.9183096877059</v>
      </c>
      <c r="AS52" s="170">
        <f t="shared" si="14"/>
        <v>0</v>
      </c>
      <c r="AT52" s="170">
        <f t="shared" si="41"/>
        <v>0</v>
      </c>
      <c r="AU52" s="170">
        <f t="shared" si="39"/>
        <v>0</v>
      </c>
      <c r="AV52" s="170">
        <f t="shared" si="31"/>
        <v>-3270.4918616067198</v>
      </c>
      <c r="AW52" s="170">
        <f t="shared" si="16"/>
        <v>0</v>
      </c>
      <c r="AX52" s="170"/>
      <c r="AY52" s="170">
        <f>-'Projection - Scotland'!B$12*Scot19!AV52</f>
        <v>0</v>
      </c>
      <c r="AZ52" s="170">
        <f>-'Projection - Scotland'!B$12*Scot19!AW52</f>
        <v>0</v>
      </c>
      <c r="BA52" s="170">
        <f>-'Projection - Scotland'!C$12*Scot19!AV52</f>
        <v>2213.7452728030803</v>
      </c>
      <c r="BB52" s="170">
        <f>-'Projection - Scotland'!C$12*Scot19!AW52</f>
        <v>0</v>
      </c>
      <c r="BC52" s="170">
        <f>-'Projection - Scotland'!D$12*Scot19!AV52</f>
        <v>0</v>
      </c>
      <c r="BD52" s="170">
        <f>-'Projection - Scotland'!D$12*Scot19!AW52</f>
        <v>0</v>
      </c>
      <c r="BE52" s="170">
        <f>-'Projection - Scotland'!F$12*Scot19!AV52</f>
        <v>269.0579583866575</v>
      </c>
      <c r="BF52" s="170">
        <f>-'Projection - Scotland'!F$12*Scot19!AW52</f>
        <v>0</v>
      </c>
      <c r="BG52" s="170">
        <f>-'Projection - Scotland'!G$12*Scot19!AV52</f>
        <v>419.84611661629651</v>
      </c>
      <c r="BH52" s="170">
        <f>-'Projection - Scotland'!G$12*Scot19!AW52</f>
        <v>0</v>
      </c>
      <c r="BI52" s="170">
        <f>-'Projection - Scotland'!E$12*Scot19!AV52</f>
        <v>0</v>
      </c>
      <c r="BJ52" s="170">
        <f>-'Projection - Scotland'!E$12*Scot19!AW52</f>
        <v>0</v>
      </c>
      <c r="BK52" s="170">
        <f>-'Projection - Scotland'!H$12*Scot19!AV52</f>
        <v>367.84251380068434</v>
      </c>
      <c r="BL52" s="170">
        <f>-'Projection - Scotland'!H$12*Scot19!AW52</f>
        <v>0</v>
      </c>
    </row>
    <row r="53" spans="1:64" ht="19.95" customHeight="1">
      <c r="A53" s="9" t="s">
        <v>646</v>
      </c>
      <c r="B53" s="8" t="s">
        <v>596</v>
      </c>
      <c r="C53" s="8" t="s">
        <v>596</v>
      </c>
      <c r="D53" s="153">
        <v>9356.0635585289765</v>
      </c>
      <c r="E53" s="154">
        <v>312.29526266423636</v>
      </c>
      <c r="F53" s="155">
        <v>9356.0635585289765</v>
      </c>
      <c r="G53" s="156">
        <v>2099.0281145867029</v>
      </c>
      <c r="H53" s="157">
        <v>2713.0981161437935</v>
      </c>
      <c r="I53" s="158">
        <v>0</v>
      </c>
      <c r="J53" s="159">
        <v>4.1990833064735362</v>
      </c>
      <c r="K53" s="160">
        <v>0</v>
      </c>
      <c r="L53" s="161">
        <v>39.3664059981894</v>
      </c>
      <c r="M53" s="162">
        <v>0</v>
      </c>
      <c r="N53" s="179">
        <v>9356.0635585289765</v>
      </c>
      <c r="O53" s="178">
        <v>13534.902151084325</v>
      </c>
      <c r="P53" s="163">
        <v>7.5583499516523647</v>
      </c>
      <c r="Q53" s="164">
        <v>0</v>
      </c>
      <c r="R53" s="170">
        <f t="shared" si="8"/>
        <v>46778.638159322298</v>
      </c>
      <c r="S53" s="86">
        <f t="shared" si="17"/>
        <v>-0.41626579504509637</v>
      </c>
      <c r="T53" s="86">
        <f t="shared" si="18"/>
        <v>0</v>
      </c>
      <c r="U53" s="86">
        <f t="shared" si="19"/>
        <v>0</v>
      </c>
      <c r="V53" s="86">
        <f t="shared" si="20"/>
        <v>0</v>
      </c>
      <c r="W53" s="86">
        <f t="shared" si="21"/>
        <v>-0.17758499107316028</v>
      </c>
      <c r="X53" s="86">
        <f t="shared" si="22"/>
        <v>0</v>
      </c>
      <c r="Y53" s="86">
        <f t="shared" si="23"/>
        <v>0</v>
      </c>
      <c r="Z53" s="86">
        <f t="shared" si="24"/>
        <v>0</v>
      </c>
      <c r="AA53" s="86">
        <f t="shared" si="25"/>
        <v>0</v>
      </c>
      <c r="AB53" s="86">
        <f t="shared" si="26"/>
        <v>0</v>
      </c>
      <c r="AC53" s="86">
        <f t="shared" si="27"/>
        <v>-0.32295300295503149</v>
      </c>
      <c r="AD53" s="86">
        <f t="shared" si="28"/>
        <v>0</v>
      </c>
      <c r="AE53" s="86">
        <f t="shared" si="29"/>
        <v>0</v>
      </c>
      <c r="AF53" s="86">
        <f t="shared" si="30"/>
        <v>0</v>
      </c>
      <c r="AH53" s="170">
        <f t="shared" si="32"/>
        <v>-3894.6092356835179</v>
      </c>
      <c r="AI53" s="170">
        <f t="shared" si="10"/>
        <v>0</v>
      </c>
      <c r="AJ53" s="170">
        <f t="shared" si="33"/>
        <v>0</v>
      </c>
      <c r="AK53" s="170">
        <f t="shared" si="34"/>
        <v>0</v>
      </c>
      <c r="AL53" s="170">
        <f t="shared" si="35"/>
        <v>-481.80550473600357</v>
      </c>
      <c r="AM53" s="170">
        <f t="shared" si="11"/>
        <v>0</v>
      </c>
      <c r="AN53" s="170">
        <f t="shared" si="36"/>
        <v>0</v>
      </c>
      <c r="AO53" s="170">
        <f t="shared" si="37"/>
        <v>0</v>
      </c>
      <c r="AP53" s="170">
        <f t="shared" si="38"/>
        <v>0</v>
      </c>
      <c r="AQ53" s="170">
        <f t="shared" si="40"/>
        <v>0</v>
      </c>
      <c r="AR53" s="170">
        <f t="shared" si="13"/>
        <v>-3021.5688220650709</v>
      </c>
      <c r="AS53" s="170">
        <f t="shared" si="14"/>
        <v>0</v>
      </c>
      <c r="AT53" s="170">
        <f t="shared" si="41"/>
        <v>0</v>
      </c>
      <c r="AU53" s="170">
        <f t="shared" si="39"/>
        <v>0</v>
      </c>
      <c r="AV53" s="170">
        <f t="shared" si="31"/>
        <v>-7397.9835624845928</v>
      </c>
      <c r="AW53" s="170">
        <f t="shared" si="16"/>
        <v>0</v>
      </c>
      <c r="AX53" s="170"/>
      <c r="AY53" s="170">
        <f>-'Projection - Scotland'!B$12*Scot19!AV53</f>
        <v>0</v>
      </c>
      <c r="AZ53" s="170">
        <f>-'Projection - Scotland'!B$12*Scot19!AW53</f>
        <v>0</v>
      </c>
      <c r="BA53" s="170">
        <f>-'Projection - Scotland'!C$12*Scot19!AV53</f>
        <v>5007.58045968027</v>
      </c>
      <c r="BB53" s="170">
        <f>-'Projection - Scotland'!C$12*Scot19!AW53</f>
        <v>0</v>
      </c>
      <c r="BC53" s="170">
        <f>-'Projection - Scotland'!D$12*Scot19!AV53</f>
        <v>0</v>
      </c>
      <c r="BD53" s="170">
        <f>-'Projection - Scotland'!D$12*Scot19!AW53</f>
        <v>0</v>
      </c>
      <c r="BE53" s="170">
        <f>-'Projection - Scotland'!F$12*Scot19!AV53</f>
        <v>608.61987668187442</v>
      </c>
      <c r="BF53" s="170">
        <f>-'Projection - Scotland'!F$12*Scot19!AW53</f>
        <v>0</v>
      </c>
      <c r="BG53" s="170">
        <f>-'Projection - Scotland'!G$12*Scot19!AV53</f>
        <v>949.70872912505445</v>
      </c>
      <c r="BH53" s="170">
        <f>-'Projection - Scotland'!G$12*Scot19!AW53</f>
        <v>0</v>
      </c>
      <c r="BI53" s="170">
        <f>-'Projection - Scotland'!E$12*Scot19!AV53</f>
        <v>0</v>
      </c>
      <c r="BJ53" s="170">
        <f>-'Projection - Scotland'!E$12*Scot19!AW53</f>
        <v>0</v>
      </c>
      <c r="BK53" s="170">
        <f>-'Projection - Scotland'!H$12*Scot19!AV53</f>
        <v>832.07449699739175</v>
      </c>
      <c r="BL53" s="170">
        <f>-'Projection - Scotland'!H$12*Scot19!AW53</f>
        <v>0</v>
      </c>
    </row>
    <row r="54" spans="1:64" ht="19.95" customHeight="1">
      <c r="A54" s="9" t="s">
        <v>647</v>
      </c>
      <c r="B54" s="8" t="s">
        <v>596</v>
      </c>
      <c r="C54" s="8" t="s">
        <v>596</v>
      </c>
      <c r="D54" s="153">
        <v>8104.20320266205</v>
      </c>
      <c r="E54" s="154">
        <v>0</v>
      </c>
      <c r="F54" s="155">
        <v>9046.5158240542441</v>
      </c>
      <c r="G54" s="156">
        <v>2845.6635373058562</v>
      </c>
      <c r="H54" s="157">
        <v>2990.0231464424701</v>
      </c>
      <c r="I54" s="158">
        <v>0</v>
      </c>
      <c r="J54" s="159">
        <v>0</v>
      </c>
      <c r="K54" s="160">
        <v>0</v>
      </c>
      <c r="L54" s="161">
        <v>0</v>
      </c>
      <c r="M54" s="162">
        <v>0</v>
      </c>
      <c r="N54" s="179">
        <v>9046.5158240542441</v>
      </c>
      <c r="O54" s="178">
        <v>13199.657585752357</v>
      </c>
      <c r="P54" s="163">
        <v>0</v>
      </c>
      <c r="Q54" s="164">
        <v>0</v>
      </c>
      <c r="R54" s="170">
        <f t="shared" si="8"/>
        <v>45232.579120271221</v>
      </c>
      <c r="S54" s="86">
        <f t="shared" si="17"/>
        <v>-0.41626579504509637</v>
      </c>
      <c r="T54" s="86">
        <f t="shared" si="18"/>
        <v>0</v>
      </c>
      <c r="U54" s="86">
        <f t="shared" si="19"/>
        <v>0</v>
      </c>
      <c r="V54" s="86">
        <f t="shared" si="20"/>
        <v>0</v>
      </c>
      <c r="W54" s="86">
        <f t="shared" si="21"/>
        <v>-0.17758499107316028</v>
      </c>
      <c r="X54" s="86">
        <f t="shared" si="22"/>
        <v>0</v>
      </c>
      <c r="Y54" s="86">
        <f t="shared" si="23"/>
        <v>0</v>
      </c>
      <c r="Z54" s="86">
        <f t="shared" si="24"/>
        <v>0</v>
      </c>
      <c r="AA54" s="86">
        <f t="shared" si="25"/>
        <v>0</v>
      </c>
      <c r="AB54" s="86">
        <f t="shared" si="26"/>
        <v>0</v>
      </c>
      <c r="AC54" s="86">
        <f t="shared" si="27"/>
        <v>-0.32295300295503149</v>
      </c>
      <c r="AD54" s="86">
        <f t="shared" si="28"/>
        <v>0</v>
      </c>
      <c r="AE54" s="86">
        <f t="shared" si="29"/>
        <v>0</v>
      </c>
      <c r="AF54" s="86">
        <f t="shared" si="30"/>
        <v>0</v>
      </c>
      <c r="AH54" s="170">
        <f t="shared" si="32"/>
        <v>-3373.5025893631346</v>
      </c>
      <c r="AI54" s="170">
        <f t="shared" si="10"/>
        <v>0</v>
      </c>
      <c r="AJ54" s="170">
        <f t="shared" si="33"/>
        <v>0</v>
      </c>
      <c r="AK54" s="170">
        <f t="shared" si="34"/>
        <v>0</v>
      </c>
      <c r="AL54" s="170">
        <f t="shared" si="35"/>
        <v>-530.98323376952862</v>
      </c>
      <c r="AM54" s="170">
        <f t="shared" si="11"/>
        <v>0</v>
      </c>
      <c r="AN54" s="170">
        <f t="shared" si="36"/>
        <v>0</v>
      </c>
      <c r="AO54" s="170">
        <f t="shared" si="37"/>
        <v>0</v>
      </c>
      <c r="AP54" s="170">
        <f t="shared" si="38"/>
        <v>0</v>
      </c>
      <c r="AQ54" s="170">
        <f t="shared" si="40"/>
        <v>0</v>
      </c>
      <c r="AR54" s="170">
        <f t="shared" si="13"/>
        <v>-2921.5994516585292</v>
      </c>
      <c r="AS54" s="170">
        <f t="shared" si="14"/>
        <v>0</v>
      </c>
      <c r="AT54" s="170">
        <f t="shared" si="41"/>
        <v>0</v>
      </c>
      <c r="AU54" s="170">
        <f t="shared" si="39"/>
        <v>0</v>
      </c>
      <c r="AV54" s="170">
        <f t="shared" si="31"/>
        <v>-6826.0852747911922</v>
      </c>
      <c r="AW54" s="170">
        <f t="shared" si="16"/>
        <v>0</v>
      </c>
      <c r="AX54" s="170"/>
      <c r="AY54" s="170">
        <f>-'Projection - Scotland'!B$12*Scot19!AV54</f>
        <v>0</v>
      </c>
      <c r="AZ54" s="170">
        <f>-'Projection - Scotland'!B$12*Scot19!AW54</f>
        <v>0</v>
      </c>
      <c r="BA54" s="170">
        <f>-'Projection - Scotland'!C$12*Scot19!AV54</f>
        <v>4620.4713689138844</v>
      </c>
      <c r="BB54" s="170">
        <f>-'Projection - Scotland'!C$12*Scot19!AW54</f>
        <v>0</v>
      </c>
      <c r="BC54" s="170">
        <f>-'Projection - Scotland'!D$12*Scot19!AV54</f>
        <v>0</v>
      </c>
      <c r="BD54" s="170">
        <f>-'Projection - Scotland'!D$12*Scot19!AW54</f>
        <v>0</v>
      </c>
      <c r="BE54" s="170">
        <f>-'Projection - Scotland'!F$12*Scot19!AV54</f>
        <v>561.57075006640048</v>
      </c>
      <c r="BF54" s="170">
        <f>-'Projection - Scotland'!F$12*Scot19!AW54</f>
        <v>0</v>
      </c>
      <c r="BG54" s="170">
        <f>-'Projection - Scotland'!G$12*Scot19!AV54</f>
        <v>876.29185932442954</v>
      </c>
      <c r="BH54" s="170">
        <f>-'Projection - Scotland'!G$12*Scot19!AW54</f>
        <v>0</v>
      </c>
      <c r="BI54" s="170">
        <f>-'Projection - Scotland'!E$12*Scot19!AV54</f>
        <v>0</v>
      </c>
      <c r="BJ54" s="170">
        <f>-'Projection - Scotland'!E$12*Scot19!AW54</f>
        <v>0</v>
      </c>
      <c r="BK54" s="170">
        <f>-'Projection - Scotland'!H$12*Scot19!AV54</f>
        <v>767.75129648647589</v>
      </c>
      <c r="BL54" s="170">
        <f>-'Projection - Scotland'!H$12*Scot19!AW54</f>
        <v>0</v>
      </c>
    </row>
    <row r="55" spans="1:64" ht="19.95" customHeight="1">
      <c r="A55" s="9" t="s">
        <v>648</v>
      </c>
      <c r="B55" s="8" t="s">
        <v>596</v>
      </c>
      <c r="C55" s="8" t="s">
        <v>596</v>
      </c>
      <c r="D55" s="153">
        <v>11253.980114805005</v>
      </c>
      <c r="E55" s="154">
        <v>10058.248566829416</v>
      </c>
      <c r="F55" s="155">
        <v>3384.5850024215247</v>
      </c>
      <c r="G55" s="156">
        <v>0</v>
      </c>
      <c r="H55" s="157">
        <v>3487.6987723956217</v>
      </c>
      <c r="I55" s="158">
        <v>0</v>
      </c>
      <c r="J55" s="159">
        <v>11.704383482911904</v>
      </c>
      <c r="K55" s="160">
        <v>0</v>
      </c>
      <c r="L55" s="161">
        <v>109.72859515229909</v>
      </c>
      <c r="M55" s="162">
        <v>0</v>
      </c>
      <c r="N55" s="179">
        <v>11253.980114805005</v>
      </c>
      <c r="O55" s="178">
        <v>16546.320173915192</v>
      </c>
      <c r="P55" s="163">
        <v>158.97309682487543</v>
      </c>
      <c r="Q55" s="164">
        <v>0</v>
      </c>
      <c r="R55" s="170">
        <f t="shared" si="8"/>
        <v>56265.218820631853</v>
      </c>
      <c r="S55" s="86">
        <f t="shared" si="17"/>
        <v>-0.41626579504509637</v>
      </c>
      <c r="T55" s="86">
        <f t="shared" si="18"/>
        <v>0</v>
      </c>
      <c r="U55" s="86">
        <f t="shared" si="19"/>
        <v>0</v>
      </c>
      <c r="V55" s="86">
        <f t="shared" si="20"/>
        <v>0</v>
      </c>
      <c r="W55" s="86">
        <f t="shared" si="21"/>
        <v>-0.17758499107316028</v>
      </c>
      <c r="X55" s="86">
        <f t="shared" si="22"/>
        <v>0</v>
      </c>
      <c r="Y55" s="86">
        <f t="shared" si="23"/>
        <v>0</v>
      </c>
      <c r="Z55" s="86">
        <f t="shared" si="24"/>
        <v>0</v>
      </c>
      <c r="AA55" s="86">
        <f t="shared" si="25"/>
        <v>0</v>
      </c>
      <c r="AB55" s="86">
        <f t="shared" si="26"/>
        <v>0</v>
      </c>
      <c r="AC55" s="86">
        <f t="shared" si="27"/>
        <v>-0.32295300295503149</v>
      </c>
      <c r="AD55" s="86">
        <f t="shared" si="28"/>
        <v>0</v>
      </c>
      <c r="AE55" s="86">
        <f t="shared" si="29"/>
        <v>0</v>
      </c>
      <c r="AF55" s="86">
        <f t="shared" si="30"/>
        <v>0</v>
      </c>
      <c r="AH55" s="170">
        <f t="shared" si="32"/>
        <v>-4684.64697991101</v>
      </c>
      <c r="AI55" s="170">
        <f t="shared" si="10"/>
        <v>0</v>
      </c>
      <c r="AJ55" s="170">
        <f t="shared" si="33"/>
        <v>0</v>
      </c>
      <c r="AK55" s="170">
        <f t="shared" si="34"/>
        <v>0</v>
      </c>
      <c r="AL55" s="170">
        <f t="shared" si="35"/>
        <v>-619.3629553617485</v>
      </c>
      <c r="AM55" s="170">
        <f t="shared" si="11"/>
        <v>0</v>
      </c>
      <c r="AN55" s="170">
        <f t="shared" si="36"/>
        <v>0</v>
      </c>
      <c r="AO55" s="170">
        <f t="shared" si="37"/>
        <v>0</v>
      </c>
      <c r="AP55" s="170">
        <f t="shared" si="38"/>
        <v>0</v>
      </c>
      <c r="AQ55" s="170">
        <f t="shared" si="40"/>
        <v>0</v>
      </c>
      <c r="AR55" s="170">
        <f t="shared" si="13"/>
        <v>-3634.5066732724863</v>
      </c>
      <c r="AS55" s="170">
        <f t="shared" si="14"/>
        <v>0</v>
      </c>
      <c r="AT55" s="170">
        <f t="shared" si="41"/>
        <v>0</v>
      </c>
      <c r="AU55" s="170">
        <f t="shared" si="39"/>
        <v>0</v>
      </c>
      <c r="AV55" s="170">
        <f t="shared" si="31"/>
        <v>-8938.5166085452438</v>
      </c>
      <c r="AW55" s="170">
        <f t="shared" si="16"/>
        <v>0</v>
      </c>
      <c r="AX55" s="170"/>
      <c r="AY55" s="170">
        <f>-'Projection - Scotland'!B$12*Scot19!AV55</f>
        <v>0</v>
      </c>
      <c r="AZ55" s="170">
        <f>-'Projection - Scotland'!B$12*Scot19!AW55</f>
        <v>0</v>
      </c>
      <c r="BA55" s="170">
        <f>-'Projection - Scotland'!C$12*Scot19!AV55</f>
        <v>6050.3434117453053</v>
      </c>
      <c r="BB55" s="170">
        <f>-'Projection - Scotland'!C$12*Scot19!AW55</f>
        <v>0</v>
      </c>
      <c r="BC55" s="170">
        <f>-'Projection - Scotland'!D$12*Scot19!AV55</f>
        <v>0</v>
      </c>
      <c r="BD55" s="170">
        <f>-'Projection - Scotland'!D$12*Scot19!AW55</f>
        <v>0</v>
      </c>
      <c r="BE55" s="170">
        <f>-'Projection - Scotland'!F$12*Scot19!AV55</f>
        <v>735.35698343517674</v>
      </c>
      <c r="BF55" s="170">
        <f>-'Projection - Scotland'!F$12*Scot19!AW55</f>
        <v>0</v>
      </c>
      <c r="BG55" s="170">
        <f>-'Projection - Scotland'!G$12*Scot19!AV55</f>
        <v>1147.4731157301587</v>
      </c>
      <c r="BH55" s="170">
        <f>-'Projection - Scotland'!G$12*Scot19!AW55</f>
        <v>0</v>
      </c>
      <c r="BI55" s="170">
        <f>-'Projection - Scotland'!E$12*Scot19!AV55</f>
        <v>0</v>
      </c>
      <c r="BJ55" s="170">
        <f>-'Projection - Scotland'!E$12*Scot19!AW55</f>
        <v>0</v>
      </c>
      <c r="BK55" s="170">
        <f>-'Projection - Scotland'!H$12*Scot19!AV55</f>
        <v>1005.3430976346002</v>
      </c>
      <c r="BL55" s="170">
        <f>-'Projection - Scotland'!H$12*Scot19!AW55</f>
        <v>0</v>
      </c>
    </row>
    <row r="56" spans="1:64" ht="19.95" customHeight="1">
      <c r="A56" s="9" t="s">
        <v>649</v>
      </c>
      <c r="B56" s="8" t="s">
        <v>596</v>
      </c>
      <c r="C56" s="8" t="s">
        <v>596</v>
      </c>
      <c r="D56" s="153">
        <v>8317.9960934911905</v>
      </c>
      <c r="E56" s="154">
        <v>0</v>
      </c>
      <c r="F56" s="155">
        <v>8922.6222038671385</v>
      </c>
      <c r="G56" s="156">
        <v>5501.7361886158615</v>
      </c>
      <c r="H56" s="157">
        <v>2667.7697950060301</v>
      </c>
      <c r="I56" s="158">
        <v>0</v>
      </c>
      <c r="J56" s="159">
        <v>0</v>
      </c>
      <c r="K56" s="160">
        <v>0</v>
      </c>
      <c r="L56" s="161">
        <v>0</v>
      </c>
      <c r="M56" s="162">
        <v>0</v>
      </c>
      <c r="N56" s="179">
        <v>8922.6222038671385</v>
      </c>
      <c r="O56" s="178">
        <v>9834.8600338148626</v>
      </c>
      <c r="P56" s="163">
        <v>445.50450067346299</v>
      </c>
      <c r="Q56" s="164">
        <v>0</v>
      </c>
      <c r="R56" s="170">
        <f t="shared" si="8"/>
        <v>44613.111019335687</v>
      </c>
      <c r="S56" s="86">
        <f t="shared" si="17"/>
        <v>-0.41626579504509637</v>
      </c>
      <c r="T56" s="86">
        <f t="shared" si="18"/>
        <v>0</v>
      </c>
      <c r="U56" s="86">
        <f t="shared" si="19"/>
        <v>0</v>
      </c>
      <c r="V56" s="86">
        <f t="shared" si="20"/>
        <v>0</v>
      </c>
      <c r="W56" s="86">
        <f t="shared" si="21"/>
        <v>-0.17758499107316028</v>
      </c>
      <c r="X56" s="86">
        <f t="shared" si="22"/>
        <v>0</v>
      </c>
      <c r="Y56" s="86">
        <f t="shared" si="23"/>
        <v>0</v>
      </c>
      <c r="Z56" s="86">
        <f t="shared" si="24"/>
        <v>0</v>
      </c>
      <c r="AA56" s="86">
        <f t="shared" si="25"/>
        <v>0</v>
      </c>
      <c r="AB56" s="86">
        <f t="shared" si="26"/>
        <v>0</v>
      </c>
      <c r="AC56" s="86">
        <f t="shared" si="27"/>
        <v>-0.32295300295503149</v>
      </c>
      <c r="AD56" s="86">
        <f t="shared" si="28"/>
        <v>0</v>
      </c>
      <c r="AE56" s="86">
        <f t="shared" si="29"/>
        <v>0</v>
      </c>
      <c r="AF56" s="86">
        <f t="shared" si="30"/>
        <v>0</v>
      </c>
      <c r="AH56" s="170">
        <f t="shared" si="32"/>
        <v>-3462.497257039116</v>
      </c>
      <c r="AI56" s="170">
        <f t="shared" si="10"/>
        <v>0</v>
      </c>
      <c r="AJ56" s="170">
        <f t="shared" si="33"/>
        <v>0</v>
      </c>
      <c r="AK56" s="170">
        <f t="shared" si="34"/>
        <v>0</v>
      </c>
      <c r="AL56" s="170">
        <f t="shared" si="35"/>
        <v>-473.75587523139251</v>
      </c>
      <c r="AM56" s="170">
        <f t="shared" si="11"/>
        <v>0</v>
      </c>
      <c r="AN56" s="170">
        <f t="shared" si="36"/>
        <v>0</v>
      </c>
      <c r="AO56" s="170">
        <f t="shared" si="37"/>
        <v>0</v>
      </c>
      <c r="AP56" s="170">
        <f t="shared" si="38"/>
        <v>0</v>
      </c>
      <c r="AQ56" s="170">
        <f t="shared" si="40"/>
        <v>0</v>
      </c>
      <c r="AR56" s="170">
        <f t="shared" si="13"/>
        <v>-2881.5876349721334</v>
      </c>
      <c r="AS56" s="170">
        <f t="shared" si="14"/>
        <v>0</v>
      </c>
      <c r="AT56" s="170">
        <f t="shared" si="41"/>
        <v>0</v>
      </c>
      <c r="AU56" s="170">
        <f t="shared" si="39"/>
        <v>0</v>
      </c>
      <c r="AV56" s="170">
        <f t="shared" si="31"/>
        <v>-6817.840767242642</v>
      </c>
      <c r="AW56" s="170">
        <f t="shared" si="16"/>
        <v>0</v>
      </c>
      <c r="AX56" s="170"/>
      <c r="AY56" s="170">
        <f>-'Projection - Scotland'!B$12*Scot19!AV56</f>
        <v>0</v>
      </c>
      <c r="AZ56" s="170">
        <f>-'Projection - Scotland'!B$12*Scot19!AW56</f>
        <v>0</v>
      </c>
      <c r="BA56" s="170">
        <f>-'Projection - Scotland'!C$12*Scot19!AV56</f>
        <v>4614.8907894828671</v>
      </c>
      <c r="BB56" s="170">
        <f>-'Projection - Scotland'!C$12*Scot19!AW56</f>
        <v>0</v>
      </c>
      <c r="BC56" s="170">
        <f>-'Projection - Scotland'!D$12*Scot19!AV56</f>
        <v>0</v>
      </c>
      <c r="BD56" s="170">
        <f>-'Projection - Scotland'!D$12*Scot19!AW56</f>
        <v>0</v>
      </c>
      <c r="BE56" s="170">
        <f>-'Projection - Scotland'!F$12*Scot19!AV56</f>
        <v>560.89248806093372</v>
      </c>
      <c r="BF56" s="170">
        <f>-'Projection - Scotland'!F$12*Scot19!AW56</f>
        <v>0</v>
      </c>
      <c r="BG56" s="170">
        <f>-'Projection - Scotland'!G$12*Scot19!AV56</f>
        <v>875.23347892657341</v>
      </c>
      <c r="BH56" s="170">
        <f>-'Projection - Scotland'!G$12*Scot19!AW56</f>
        <v>0</v>
      </c>
      <c r="BI56" s="170">
        <f>-'Projection - Scotland'!E$12*Scot19!AV56</f>
        <v>0</v>
      </c>
      <c r="BJ56" s="170">
        <f>-'Projection - Scotland'!E$12*Scot19!AW56</f>
        <v>0</v>
      </c>
      <c r="BK56" s="170">
        <f>-'Projection - Scotland'!H$12*Scot19!AV56</f>
        <v>766.82401077226609</v>
      </c>
      <c r="BL56" s="170">
        <f>-'Projection - Scotland'!H$12*Scot19!AW56</f>
        <v>0</v>
      </c>
    </row>
    <row r="57" spans="1:64" ht="19.95" customHeight="1">
      <c r="A57" s="9" t="s">
        <v>650</v>
      </c>
      <c r="B57" s="8" t="s">
        <v>596</v>
      </c>
      <c r="C57" s="8" t="s">
        <v>596</v>
      </c>
      <c r="D57" s="153">
        <v>10524</v>
      </c>
      <c r="E57" s="154">
        <v>7117</v>
      </c>
      <c r="F57" s="155">
        <v>4275</v>
      </c>
      <c r="G57" s="156">
        <v>0</v>
      </c>
      <c r="H57" s="157">
        <v>2867</v>
      </c>
      <c r="I57" s="158">
        <v>0</v>
      </c>
      <c r="J57" s="159">
        <v>942</v>
      </c>
      <c r="K57" s="160">
        <v>0</v>
      </c>
      <c r="L57" s="161">
        <v>0</v>
      </c>
      <c r="M57" s="162">
        <v>0</v>
      </c>
      <c r="N57" s="179">
        <v>10524</v>
      </c>
      <c r="O57" s="178">
        <v>16371</v>
      </c>
      <c r="P57" s="163">
        <v>0</v>
      </c>
      <c r="Q57" s="164">
        <v>0</v>
      </c>
      <c r="R57" s="170">
        <f t="shared" si="8"/>
        <v>52620</v>
      </c>
      <c r="S57" s="86">
        <f t="shared" si="17"/>
        <v>-0.41626579504509637</v>
      </c>
      <c r="T57" s="86">
        <f t="shared" si="18"/>
        <v>0</v>
      </c>
      <c r="U57" s="86">
        <f t="shared" si="19"/>
        <v>0</v>
      </c>
      <c r="V57" s="86">
        <f t="shared" si="20"/>
        <v>0</v>
      </c>
      <c r="W57" s="86">
        <f t="shared" si="21"/>
        <v>-0.17758499107316028</v>
      </c>
      <c r="X57" s="86">
        <f t="shared" si="22"/>
        <v>0</v>
      </c>
      <c r="Y57" s="86">
        <f t="shared" si="23"/>
        <v>0</v>
      </c>
      <c r="Z57" s="86">
        <f t="shared" si="24"/>
        <v>0</v>
      </c>
      <c r="AA57" s="86">
        <f t="shared" si="25"/>
        <v>0</v>
      </c>
      <c r="AB57" s="86">
        <f t="shared" si="26"/>
        <v>0</v>
      </c>
      <c r="AC57" s="86">
        <f t="shared" si="27"/>
        <v>-0.32295300295503149</v>
      </c>
      <c r="AD57" s="86">
        <f t="shared" si="28"/>
        <v>0</v>
      </c>
      <c r="AE57" s="86">
        <f t="shared" si="29"/>
        <v>0</v>
      </c>
      <c r="AF57" s="86">
        <f t="shared" si="30"/>
        <v>0</v>
      </c>
      <c r="AH57" s="170">
        <f t="shared" si="32"/>
        <v>-4380.7812270545937</v>
      </c>
      <c r="AI57" s="170">
        <f t="shared" si="10"/>
        <v>0</v>
      </c>
      <c r="AJ57" s="170">
        <f t="shared" si="33"/>
        <v>0</v>
      </c>
      <c r="AK57" s="170">
        <f t="shared" si="34"/>
        <v>0</v>
      </c>
      <c r="AL57" s="170">
        <f t="shared" si="35"/>
        <v>-509.13616940675053</v>
      </c>
      <c r="AM57" s="170">
        <f t="shared" si="11"/>
        <v>0</v>
      </c>
      <c r="AN57" s="170">
        <f t="shared" si="36"/>
        <v>0</v>
      </c>
      <c r="AO57" s="170">
        <f t="shared" si="37"/>
        <v>0</v>
      </c>
      <c r="AP57" s="170">
        <f t="shared" si="38"/>
        <v>0</v>
      </c>
      <c r="AQ57" s="170">
        <f t="shared" si="40"/>
        <v>0</v>
      </c>
      <c r="AR57" s="170">
        <f t="shared" si="13"/>
        <v>-3398.7574030987512</v>
      </c>
      <c r="AS57" s="170">
        <f t="shared" si="14"/>
        <v>0</v>
      </c>
      <c r="AT57" s="170">
        <f t="shared" si="41"/>
        <v>0</v>
      </c>
      <c r="AU57" s="170">
        <f t="shared" si="39"/>
        <v>0</v>
      </c>
      <c r="AV57" s="170">
        <f t="shared" si="31"/>
        <v>-8288.6747995600963</v>
      </c>
      <c r="AW57" s="170">
        <f t="shared" si="16"/>
        <v>0</v>
      </c>
      <c r="AX57" s="170"/>
      <c r="AY57" s="170">
        <f>-'Projection - Scotland'!B$12*Scot19!AV57</f>
        <v>0</v>
      </c>
      <c r="AZ57" s="170">
        <f>-'Projection - Scotland'!B$12*Scot19!AW57</f>
        <v>0</v>
      </c>
      <c r="BA57" s="170">
        <f>-'Projection - Scotland'!C$12*Scot19!AV57</f>
        <v>5610.4755589618626</v>
      </c>
      <c r="BB57" s="170">
        <f>-'Projection - Scotland'!C$12*Scot19!AW57</f>
        <v>0</v>
      </c>
      <c r="BC57" s="170">
        <f>-'Projection - Scotland'!D$12*Scot19!AV57</f>
        <v>0</v>
      </c>
      <c r="BD57" s="170">
        <f>-'Projection - Scotland'!D$12*Scot19!AW57</f>
        <v>0</v>
      </c>
      <c r="BE57" s="170">
        <f>-'Projection - Scotland'!F$12*Scot19!AV57</f>
        <v>681.89557218618552</v>
      </c>
      <c r="BF57" s="170">
        <f>-'Projection - Scotland'!F$12*Scot19!AW57</f>
        <v>0</v>
      </c>
      <c r="BG57" s="170">
        <f>-'Projection - Scotland'!G$12*Scot19!AV57</f>
        <v>1064.0503244612985</v>
      </c>
      <c r="BH57" s="170">
        <f>-'Projection - Scotland'!G$12*Scot19!AW57</f>
        <v>0</v>
      </c>
      <c r="BI57" s="170">
        <f>-'Projection - Scotland'!E$12*Scot19!AV57</f>
        <v>0</v>
      </c>
      <c r="BJ57" s="170">
        <f>-'Projection - Scotland'!E$12*Scot19!AW57</f>
        <v>0</v>
      </c>
      <c r="BK57" s="170">
        <f>-'Projection - Scotland'!H$12*Scot19!AV57</f>
        <v>932.25334395074731</v>
      </c>
      <c r="BL57" s="170">
        <f>-'Projection - Scotland'!H$12*Scot19!AW57</f>
        <v>0</v>
      </c>
    </row>
    <row r="58" spans="1:64" ht="19.95" customHeight="1">
      <c r="A58" s="9" t="s">
        <v>651</v>
      </c>
      <c r="B58" s="8" t="s">
        <v>596</v>
      </c>
      <c r="C58" s="8" t="s">
        <v>596</v>
      </c>
      <c r="D58" s="153">
        <v>10703.62929383407</v>
      </c>
      <c r="E58" s="154">
        <v>12165.302676757128</v>
      </c>
      <c r="F58" s="155">
        <v>2440.3247544864898</v>
      </c>
      <c r="G58" s="156">
        <v>0</v>
      </c>
      <c r="H58" s="157">
        <v>6331.2081032304604</v>
      </c>
      <c r="I58" s="158">
        <v>0</v>
      </c>
      <c r="J58" s="159">
        <v>0</v>
      </c>
      <c r="K58" s="160">
        <v>0</v>
      </c>
      <c r="L58" s="161">
        <v>0</v>
      </c>
      <c r="M58" s="162">
        <v>0</v>
      </c>
      <c r="N58" s="179">
        <v>10703.62929383407</v>
      </c>
      <c r="O58" s="178">
        <v>11174.05234702813</v>
      </c>
      <c r="P58" s="163">
        <v>0</v>
      </c>
      <c r="Q58" s="164">
        <v>0</v>
      </c>
      <c r="R58" s="170">
        <f t="shared" si="8"/>
        <v>53518.146469170344</v>
      </c>
      <c r="S58" s="86">
        <f t="shared" si="17"/>
        <v>-0.41626579504509637</v>
      </c>
      <c r="T58" s="86">
        <f t="shared" si="18"/>
        <v>0</v>
      </c>
      <c r="U58" s="86">
        <f t="shared" si="19"/>
        <v>0</v>
      </c>
      <c r="V58" s="86">
        <f t="shared" si="20"/>
        <v>0</v>
      </c>
      <c r="W58" s="86">
        <f t="shared" si="21"/>
        <v>-0.17758499107316028</v>
      </c>
      <c r="X58" s="86">
        <f t="shared" si="22"/>
        <v>0</v>
      </c>
      <c r="Y58" s="86">
        <f t="shared" si="23"/>
        <v>0</v>
      </c>
      <c r="Z58" s="86">
        <f t="shared" si="24"/>
        <v>0</v>
      </c>
      <c r="AA58" s="86">
        <f t="shared" si="25"/>
        <v>0</v>
      </c>
      <c r="AB58" s="86">
        <f t="shared" si="26"/>
        <v>0</v>
      </c>
      <c r="AC58" s="86">
        <f t="shared" si="27"/>
        <v>-0.32295300295503149</v>
      </c>
      <c r="AD58" s="86">
        <f t="shared" si="28"/>
        <v>0</v>
      </c>
      <c r="AE58" s="86">
        <f t="shared" si="29"/>
        <v>0</v>
      </c>
      <c r="AF58" s="86">
        <f t="shared" si="30"/>
        <v>0</v>
      </c>
      <c r="AH58" s="170">
        <f t="shared" si="32"/>
        <v>-4455.5547578658225</v>
      </c>
      <c r="AI58" s="170">
        <f t="shared" si="10"/>
        <v>0</v>
      </c>
      <c r="AJ58" s="170">
        <f t="shared" si="33"/>
        <v>0</v>
      </c>
      <c r="AK58" s="170">
        <f t="shared" si="34"/>
        <v>0</v>
      </c>
      <c r="AL58" s="170">
        <f t="shared" si="35"/>
        <v>-1124.3275344945014</v>
      </c>
      <c r="AM58" s="170">
        <f t="shared" si="11"/>
        <v>0</v>
      </c>
      <c r="AN58" s="170">
        <f t="shared" si="36"/>
        <v>0</v>
      </c>
      <c r="AO58" s="170">
        <f t="shared" si="37"/>
        <v>0</v>
      </c>
      <c r="AP58" s="170">
        <f t="shared" si="38"/>
        <v>0</v>
      </c>
      <c r="AQ58" s="170">
        <f t="shared" si="40"/>
        <v>0</v>
      </c>
      <c r="AR58" s="170">
        <f t="shared" si="13"/>
        <v>-3456.7692229611562</v>
      </c>
      <c r="AS58" s="170">
        <f t="shared" si="14"/>
        <v>0</v>
      </c>
      <c r="AT58" s="170">
        <f t="shared" si="41"/>
        <v>0</v>
      </c>
      <c r="AU58" s="170">
        <f t="shared" si="39"/>
        <v>0</v>
      </c>
      <c r="AV58" s="170">
        <f t="shared" si="31"/>
        <v>-9036.6515153214805</v>
      </c>
      <c r="AW58" s="170">
        <f t="shared" si="16"/>
        <v>0</v>
      </c>
      <c r="AX58" s="170"/>
      <c r="AY58" s="170">
        <f>-'Projection - Scotland'!B$12*Scot19!AV58</f>
        <v>0</v>
      </c>
      <c r="AZ58" s="170">
        <f>-'Projection - Scotland'!B$12*Scot19!AW58</f>
        <v>0</v>
      </c>
      <c r="BA58" s="170">
        <f>-'Projection - Scotland'!C$12*Scot19!AV58</f>
        <v>6116.7694097803951</v>
      </c>
      <c r="BB58" s="170">
        <f>-'Projection - Scotland'!C$12*Scot19!AW58</f>
        <v>0</v>
      </c>
      <c r="BC58" s="170">
        <f>-'Projection - Scotland'!D$12*Scot19!AV58</f>
        <v>0</v>
      </c>
      <c r="BD58" s="170">
        <f>-'Projection - Scotland'!D$12*Scot19!AW58</f>
        <v>0</v>
      </c>
      <c r="BE58" s="170">
        <f>-'Projection - Scotland'!F$12*Scot19!AV58</f>
        <v>743.4303799703107</v>
      </c>
      <c r="BF58" s="170">
        <f>-'Projection - Scotland'!F$12*Scot19!AW58</f>
        <v>0</v>
      </c>
      <c r="BG58" s="170">
        <f>-'Projection - Scotland'!G$12*Scot19!AV58</f>
        <v>1160.0710860838485</v>
      </c>
      <c r="BH58" s="170">
        <f>-'Projection - Scotland'!G$12*Scot19!AW58</f>
        <v>0</v>
      </c>
      <c r="BI58" s="170">
        <f>-'Projection - Scotland'!E$12*Scot19!AV58</f>
        <v>0</v>
      </c>
      <c r="BJ58" s="170">
        <f>-'Projection - Scotland'!E$12*Scot19!AW58</f>
        <v>0</v>
      </c>
      <c r="BK58" s="170">
        <f>-'Projection - Scotland'!H$12*Scot19!AV58</f>
        <v>1016.3806394869235</v>
      </c>
      <c r="BL58" s="170">
        <f>-'Projection - Scotland'!H$12*Scot19!AW58</f>
        <v>0</v>
      </c>
    </row>
    <row r="59" spans="1:64" ht="19.95" customHeight="1">
      <c r="A59" s="9" t="s">
        <v>652</v>
      </c>
      <c r="B59" s="8" t="s">
        <v>596</v>
      </c>
      <c r="C59" s="8" t="s">
        <v>596</v>
      </c>
      <c r="D59" s="153">
        <v>6587.1407307628397</v>
      </c>
      <c r="E59" s="154">
        <v>0</v>
      </c>
      <c r="F59" s="155">
        <v>9295.5770751602886</v>
      </c>
      <c r="G59" s="156">
        <v>4024.3189097935119</v>
      </c>
      <c r="H59" s="157">
        <v>1935.8974962136001</v>
      </c>
      <c r="I59" s="158">
        <v>0</v>
      </c>
      <c r="J59" s="159">
        <v>867</v>
      </c>
      <c r="K59" s="160">
        <v>0</v>
      </c>
      <c r="L59" s="161">
        <v>0</v>
      </c>
      <c r="M59" s="162">
        <v>0</v>
      </c>
      <c r="N59" s="179">
        <v>9295.5770751602886</v>
      </c>
      <c r="O59" s="178">
        <v>13764.374088710911</v>
      </c>
      <c r="P59" s="163">
        <v>708</v>
      </c>
      <c r="Q59" s="164">
        <v>0</v>
      </c>
      <c r="R59" s="170">
        <f t="shared" si="8"/>
        <v>46477.885375801437</v>
      </c>
      <c r="S59" s="86">
        <f t="shared" si="17"/>
        <v>-0.41626579504509637</v>
      </c>
      <c r="T59" s="86">
        <f t="shared" si="18"/>
        <v>0</v>
      </c>
      <c r="U59" s="86">
        <f t="shared" si="19"/>
        <v>0</v>
      </c>
      <c r="V59" s="86">
        <f t="shared" si="20"/>
        <v>0</v>
      </c>
      <c r="W59" s="86">
        <f t="shared" si="21"/>
        <v>-0.17758499107316028</v>
      </c>
      <c r="X59" s="86">
        <f t="shared" si="22"/>
        <v>0</v>
      </c>
      <c r="Y59" s="86">
        <f t="shared" si="23"/>
        <v>0</v>
      </c>
      <c r="Z59" s="86">
        <f t="shared" si="24"/>
        <v>0</v>
      </c>
      <c r="AA59" s="86">
        <f t="shared" si="25"/>
        <v>0</v>
      </c>
      <c r="AB59" s="86">
        <f t="shared" si="26"/>
        <v>0</v>
      </c>
      <c r="AC59" s="86">
        <f t="shared" si="27"/>
        <v>-0.32295300295503149</v>
      </c>
      <c r="AD59" s="86">
        <f t="shared" si="28"/>
        <v>0</v>
      </c>
      <c r="AE59" s="86">
        <f t="shared" si="29"/>
        <v>0</v>
      </c>
      <c r="AF59" s="86">
        <f t="shared" si="30"/>
        <v>0</v>
      </c>
      <c r="AH59" s="170">
        <f t="shared" si="32"/>
        <v>-2742.0013733649307</v>
      </c>
      <c r="AI59" s="170">
        <f t="shared" si="10"/>
        <v>0</v>
      </c>
      <c r="AJ59" s="170">
        <f t="shared" si="33"/>
        <v>0</v>
      </c>
      <c r="AK59" s="170">
        <f t="shared" si="34"/>
        <v>0</v>
      </c>
      <c r="AL59" s="170">
        <f t="shared" si="35"/>
        <v>-343.78633958364549</v>
      </c>
      <c r="AM59" s="170">
        <f t="shared" si="11"/>
        <v>0</v>
      </c>
      <c r="AN59" s="170">
        <f t="shared" si="36"/>
        <v>0</v>
      </c>
      <c r="AO59" s="170">
        <f t="shared" si="37"/>
        <v>0</v>
      </c>
      <c r="AP59" s="170">
        <f t="shared" si="38"/>
        <v>0</v>
      </c>
      <c r="AQ59" s="170">
        <f t="shared" si="40"/>
        <v>0</v>
      </c>
      <c r="AR59" s="170">
        <f t="shared" si="13"/>
        <v>-3002.0345306229638</v>
      </c>
      <c r="AS59" s="170">
        <f t="shared" si="14"/>
        <v>0</v>
      </c>
      <c r="AT59" s="170">
        <f t="shared" si="41"/>
        <v>0</v>
      </c>
      <c r="AU59" s="170">
        <f t="shared" si="39"/>
        <v>0</v>
      </c>
      <c r="AV59" s="170">
        <f t="shared" si="31"/>
        <v>-6087.8222435715397</v>
      </c>
      <c r="AW59" s="170">
        <f t="shared" si="16"/>
        <v>0</v>
      </c>
      <c r="AX59" s="170"/>
      <c r="AY59" s="170">
        <f>-'Projection - Scotland'!B$12*Scot19!AV59</f>
        <v>0</v>
      </c>
      <c r="AZ59" s="170">
        <f>-'Projection - Scotland'!B$12*Scot19!AW59</f>
        <v>0</v>
      </c>
      <c r="BA59" s="170">
        <f>-'Projection - Scotland'!C$12*Scot19!AV59</f>
        <v>4120.752560671729</v>
      </c>
      <c r="BB59" s="170">
        <f>-'Projection - Scotland'!C$12*Scot19!AW59</f>
        <v>0</v>
      </c>
      <c r="BC59" s="170">
        <f>-'Projection - Scotland'!D$12*Scot19!AV59</f>
        <v>0</v>
      </c>
      <c r="BD59" s="170">
        <f>-'Projection - Scotland'!D$12*Scot19!AW59</f>
        <v>0</v>
      </c>
      <c r="BE59" s="170">
        <f>-'Projection - Scotland'!F$12*Scot19!AV59</f>
        <v>500.83507104999723</v>
      </c>
      <c r="BF59" s="170">
        <f>-'Projection - Scotland'!F$12*Scot19!AW59</f>
        <v>0</v>
      </c>
      <c r="BG59" s="170">
        <f>-'Projection - Scotland'!G$12*Scot19!AV59</f>
        <v>781.51808222453121</v>
      </c>
      <c r="BH59" s="170">
        <f>-'Projection - Scotland'!G$12*Scot19!AW59</f>
        <v>0</v>
      </c>
      <c r="BI59" s="170">
        <f>-'Projection - Scotland'!E$12*Scot19!AV59</f>
        <v>0</v>
      </c>
      <c r="BJ59" s="170">
        <f>-'Projection - Scotland'!E$12*Scot19!AW59</f>
        <v>0</v>
      </c>
      <c r="BK59" s="170">
        <f>-'Projection - Scotland'!H$12*Scot19!AV59</f>
        <v>684.71652962528083</v>
      </c>
      <c r="BL59" s="170">
        <f>-'Projection - Scotland'!H$12*Scot19!AW59</f>
        <v>0</v>
      </c>
    </row>
    <row r="60" spans="1:64" ht="19.95" customHeight="1">
      <c r="AH60" s="66">
        <f>SUM(AH3:AH59)</f>
        <v>-207811.09446297563</v>
      </c>
      <c r="AI60" s="66">
        <f t="shared" ref="AI60:AU60" si="42">SUM(AI3:AI59)</f>
        <v>0</v>
      </c>
      <c r="AJ60" s="66">
        <f t="shared" si="42"/>
        <v>0</v>
      </c>
      <c r="AK60" s="66">
        <f t="shared" si="42"/>
        <v>0</v>
      </c>
      <c r="AL60" s="66">
        <f t="shared" si="42"/>
        <v>-39855.318349051631</v>
      </c>
      <c r="AM60" s="66">
        <f t="shared" si="42"/>
        <v>0</v>
      </c>
      <c r="AN60" s="66">
        <f t="shared" si="42"/>
        <v>0</v>
      </c>
      <c r="AO60" s="66">
        <f t="shared" si="42"/>
        <v>0</v>
      </c>
      <c r="AP60" s="66">
        <f t="shared" si="42"/>
        <v>0</v>
      </c>
      <c r="AQ60" s="66">
        <f t="shared" si="42"/>
        <v>0</v>
      </c>
      <c r="AR60" s="66">
        <f t="shared" si="42"/>
        <v>-178157.90229126779</v>
      </c>
      <c r="AS60" s="66">
        <f t="shared" si="42"/>
        <v>0</v>
      </c>
      <c r="AT60" s="66">
        <f t="shared" si="42"/>
        <v>0</v>
      </c>
      <c r="AU60" s="66">
        <f t="shared" si="42"/>
        <v>0</v>
      </c>
    </row>
  </sheetData>
  <mergeCells count="4">
    <mergeCell ref="AY1:BL1"/>
    <mergeCell ref="AH1:AW1"/>
    <mergeCell ref="S1:AE1"/>
    <mergeCell ref="D1:Q1"/>
  </mergeCells>
  <pageMargins left="0.7" right="0.7" top="0.75" bottom="0.75" header="0.3" footer="0.3"/>
  <pageSetup paperSize="9"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594A1-E677-483B-AB6D-759D86587B9E}">
  <dimension ref="A1:AT78"/>
  <sheetViews>
    <sheetView topLeftCell="AD1" workbookViewId="0">
      <pane ySplit="2" topLeftCell="A53" activePane="bottomLeft" state="frozen"/>
      <selection pane="bottomLeft" activeCell="AI3" sqref="AI3:AI59"/>
    </sheetView>
  </sheetViews>
  <sheetFormatPr defaultRowHeight="19.95" customHeight="1"/>
  <cols>
    <col min="1" max="1" width="34.44140625" style="18" customWidth="1"/>
    <col min="2" max="2" width="22.33203125" style="20" customWidth="1"/>
    <col min="3" max="3" width="8.88671875" style="20"/>
    <col min="4" max="12" width="8.88671875" style="22"/>
    <col min="13" max="28" width="8.88671875" style="20"/>
    <col min="29" max="29" width="8.88671875" style="33"/>
    <col min="30" max="30" width="8.88671875" style="20"/>
    <col min="31" max="32" width="8.88671875" style="33"/>
    <col min="33" max="33" width="8.88671875" style="20"/>
    <col min="34" max="34" width="8.88671875" style="22"/>
    <col min="35" max="35" width="8.88671875" style="20"/>
    <col min="36" max="36" width="8.88671875" style="22"/>
    <col min="37" max="37" width="10.44140625" style="22" bestFit="1" customWidth="1"/>
    <col min="38" max="16384" width="8.88671875" style="22"/>
  </cols>
  <sheetData>
    <row r="1" spans="1:46" ht="19.95" customHeight="1">
      <c r="A1" s="134"/>
      <c r="B1" s="1"/>
      <c r="C1" s="1"/>
      <c r="D1" s="248" t="s">
        <v>735</v>
      </c>
      <c r="E1" s="248"/>
      <c r="F1" s="248"/>
      <c r="G1" s="248"/>
      <c r="H1" s="248"/>
      <c r="I1" s="248"/>
      <c r="J1" s="248"/>
      <c r="K1" s="1"/>
      <c r="M1" s="248" t="s">
        <v>737</v>
      </c>
      <c r="N1" s="248" t="s">
        <v>2</v>
      </c>
      <c r="O1" s="248" t="s">
        <v>3</v>
      </c>
      <c r="P1" s="248" t="s">
        <v>5</v>
      </c>
      <c r="Q1" s="248" t="s">
        <v>6</v>
      </c>
      <c r="R1" s="248" t="s">
        <v>4</v>
      </c>
      <c r="S1" s="248" t="s">
        <v>8</v>
      </c>
      <c r="U1" s="248" t="s">
        <v>736</v>
      </c>
      <c r="V1" s="248" t="s">
        <v>2</v>
      </c>
      <c r="W1" s="248" t="s">
        <v>3</v>
      </c>
      <c r="X1" s="248" t="s">
        <v>5</v>
      </c>
      <c r="Y1" s="248" t="s">
        <v>6</v>
      </c>
      <c r="Z1" s="248" t="s">
        <v>4</v>
      </c>
      <c r="AA1" s="248" t="s">
        <v>8</v>
      </c>
      <c r="AC1" s="167"/>
      <c r="AD1" s="22"/>
      <c r="AE1" s="167"/>
      <c r="AF1" s="167"/>
      <c r="AG1" s="22"/>
      <c r="AN1" s="248" t="s">
        <v>739</v>
      </c>
      <c r="AO1" s="248"/>
      <c r="AP1" s="248"/>
      <c r="AQ1" s="248"/>
      <c r="AR1" s="248"/>
      <c r="AS1" s="248"/>
      <c r="AT1" s="248"/>
    </row>
    <row r="2" spans="1:46" ht="19.95" customHeight="1">
      <c r="D2" s="73" t="s">
        <v>697</v>
      </c>
      <c r="E2" s="75" t="s">
        <v>698</v>
      </c>
      <c r="F2" s="77" t="s">
        <v>3</v>
      </c>
      <c r="G2" s="189" t="s">
        <v>699</v>
      </c>
      <c r="H2" s="81" t="s">
        <v>708</v>
      </c>
      <c r="I2" s="83" t="s">
        <v>4</v>
      </c>
      <c r="J2" s="85" t="s">
        <v>700</v>
      </c>
      <c r="K2" s="65" t="s">
        <v>731</v>
      </c>
      <c r="M2" s="73" t="s">
        <v>697</v>
      </c>
      <c r="N2" s="75" t="s">
        <v>698</v>
      </c>
      <c r="O2" s="77" t="s">
        <v>3</v>
      </c>
      <c r="P2" s="189" t="s">
        <v>699</v>
      </c>
      <c r="Q2" s="81" t="s">
        <v>708</v>
      </c>
      <c r="R2" s="83" t="s">
        <v>4</v>
      </c>
      <c r="S2" s="85" t="s">
        <v>700</v>
      </c>
      <c r="U2" s="73" t="s">
        <v>697</v>
      </c>
      <c r="V2" s="75" t="s">
        <v>698</v>
      </c>
      <c r="W2" s="77" t="s">
        <v>3</v>
      </c>
      <c r="X2" s="189" t="s">
        <v>699</v>
      </c>
      <c r="Y2" s="81" t="s">
        <v>708</v>
      </c>
      <c r="Z2" s="83" t="s">
        <v>4</v>
      </c>
      <c r="AA2" s="85" t="s">
        <v>700</v>
      </c>
      <c r="AC2" s="168" t="s">
        <v>590</v>
      </c>
      <c r="AD2" s="65" t="s">
        <v>591</v>
      </c>
      <c r="AE2" s="168" t="s">
        <v>592</v>
      </c>
      <c r="AF2" s="168" t="s">
        <v>593</v>
      </c>
      <c r="AG2" s="65" t="s">
        <v>594</v>
      </c>
      <c r="AI2" s="65">
        <v>2019</v>
      </c>
      <c r="AJ2" s="65">
        <v>2024</v>
      </c>
      <c r="AK2" s="165" t="s">
        <v>701</v>
      </c>
      <c r="AL2" s="166" t="s">
        <v>13</v>
      </c>
      <c r="AN2" s="73" t="s">
        <v>697</v>
      </c>
      <c r="AO2" s="75" t="s">
        <v>698</v>
      </c>
      <c r="AP2" s="77" t="s">
        <v>3</v>
      </c>
      <c r="AQ2" s="189" t="s">
        <v>699</v>
      </c>
      <c r="AR2" s="81" t="s">
        <v>738</v>
      </c>
      <c r="AS2" s="83" t="s">
        <v>4</v>
      </c>
      <c r="AT2" s="85" t="s">
        <v>700</v>
      </c>
    </row>
    <row r="3" spans="1:46" ht="19.95" customHeight="1">
      <c r="A3" s="18" t="s">
        <v>595</v>
      </c>
      <c r="B3" s="20" t="s">
        <v>596</v>
      </c>
      <c r="C3" s="20" t="s">
        <v>596</v>
      </c>
      <c r="D3" s="170">
        <f>(Scot19!D3+Scot19!AH3+(Scot19!AY3)+Scot19!AZ3+Scot19!AI3+Scot19!E3)</f>
        <v>10118.849313114286</v>
      </c>
      <c r="E3" s="170">
        <f>(Scot19!F3+Scot19!AJ3+Scot19!BA3)+(Scot19!BB3+Scot19!AK3+Scot19!G3)</f>
        <v>9950.5139243205776</v>
      </c>
      <c r="F3" s="170">
        <f>(Scot19!H3+Scot19!AL3+Scot19!BC3)+(Scot19!BD3+Scot19!AM3+Scot19!I3)</f>
        <v>3232.6345189312133</v>
      </c>
      <c r="G3" s="170">
        <f>(Scot19!J3+Scot19!AN3+Scot19!BE3)+(Scot19!BF3+Scot19!AO3+Scot19!K3)</f>
        <v>1186.1837892080437</v>
      </c>
      <c r="H3" s="170">
        <f>(Scot19!L3+Scot19!AP3+Scot19!BG3)+(Scot19!BH3+Scot19!AQ3+Scot19!M3)</f>
        <v>1199.7563589349295</v>
      </c>
      <c r="I3" s="170">
        <f>(Scot19!N3+Scot19!AR3+Scot19!BI3)+(Scot19!BJ3+Scot19!AS3+Scot19!O3)</f>
        <v>17549.309110827991</v>
      </c>
      <c r="J3" s="170">
        <f>(Scot19!P3+Scot19!AT3+Scot19!BK3)+(Scot19!BL3+Scot19!AU3+Scot19!Q3)</f>
        <v>864.44406866043141</v>
      </c>
      <c r="K3" s="188">
        <f>SUM(D3:J3)</f>
        <v>44101.691083997466</v>
      </c>
      <c r="M3" s="33">
        <f>D3/K3</f>
        <v>0.22944356700158294</v>
      </c>
      <c r="N3" s="33">
        <f>E3/K3</f>
        <v>0.22562658437220731</v>
      </c>
      <c r="O3" s="33">
        <f>F3/K3</f>
        <v>7.3299559256678748E-2</v>
      </c>
      <c r="P3" s="33">
        <f>G3/K3</f>
        <v>2.6896560201031764E-2</v>
      </c>
      <c r="Q3" s="33">
        <f>H3/K3</f>
        <v>2.7204316420652349E-2</v>
      </c>
      <c r="R3" s="33">
        <f>I3/K3</f>
        <v>0.39792825806618221</v>
      </c>
      <c r="S3" s="33">
        <f>J3/K3</f>
        <v>1.9601154681664793E-2</v>
      </c>
      <c r="U3" s="174">
        <f>M3-AN3</f>
        <v>-7.5481181794304048E-2</v>
      </c>
      <c r="V3" s="174">
        <f t="shared" ref="V3:AA3" si="0">N3-AO3</f>
        <v>0.11402607850526632</v>
      </c>
      <c r="W3" s="174">
        <f t="shared" si="0"/>
        <v>-1.5027741987475154E-2</v>
      </c>
      <c r="X3" s="174">
        <f t="shared" si="0"/>
        <v>1.4148441011208063E-2</v>
      </c>
      <c r="Y3" s="174">
        <f t="shared" si="0"/>
        <v>6.6097515069168493E-3</v>
      </c>
      <c r="Z3" s="174">
        <f t="shared" si="0"/>
        <v>-6.3876501923276818E-2</v>
      </c>
      <c r="AA3" s="174">
        <f t="shared" si="0"/>
        <v>1.9601154681664793E-2</v>
      </c>
      <c r="AC3" s="33">
        <f t="shared" ref="AC3:AC34" si="1">LARGE(M3:S3,1)</f>
        <v>0.39792825806618221</v>
      </c>
      <c r="AD3" s="60" t="str">
        <f t="shared" ref="AD3:AD34" si="2">IF(M3=AC3,"Con",IF(N3=AC3,"Lab",IF(O3=AC3,"LD",IF(P3=AC3,"Grn",IF(Q3=AC3,"Ref",IF(R3=AC3,"SNP","OTH "))))))</f>
        <v>SNP</v>
      </c>
      <c r="AE3" s="33">
        <f>AC3-AF3</f>
        <v>0.16848469106459926</v>
      </c>
      <c r="AF3" s="33">
        <f t="shared" ref="AF3:AF34" si="3">LARGE(M3:S3,2)</f>
        <v>0.22944356700158294</v>
      </c>
      <c r="AG3" s="60" t="str">
        <f t="shared" ref="AG3:AG34" si="4">IF(M3=AF3,"Con",IF(N3=AF3,"Lab",IF(O3=AF3,"LD",IF(P3=AF3,"Grn",IF(Q3=AF3,"Ref",IF(R3=AF3,"SNP","OTH "))))))</f>
        <v>Con</v>
      </c>
      <c r="AI3" s="20" t="s">
        <v>4</v>
      </c>
      <c r="AJ3" s="151" t="str">
        <f>AD3</f>
        <v>SNP</v>
      </c>
      <c r="AK3" s="149" t="str">
        <f t="shared" ref="AK3" si="5">IF(AJ3=AI3,"Hold","Gain from")</f>
        <v>Hold</v>
      </c>
      <c r="AL3" s="149" t="str">
        <f t="shared" ref="AL3" si="6">IF(AK3="Hold","",(AI3))</f>
        <v/>
      </c>
      <c r="AN3" s="33">
        <v>0.30492474879588699</v>
      </c>
      <c r="AO3" s="33">
        <v>0.11160050586694099</v>
      </c>
      <c r="AP3" s="33">
        <v>8.8327301244153902E-2</v>
      </c>
      <c r="AQ3" s="33">
        <v>1.2748119189823701E-2</v>
      </c>
      <c r="AR3" s="33">
        <v>2.05945649137355E-2</v>
      </c>
      <c r="AS3" s="33">
        <v>0.46180475998945902</v>
      </c>
      <c r="AT3" s="33">
        <v>0</v>
      </c>
    </row>
    <row r="4" spans="1:46" ht="19.95" customHeight="1">
      <c r="A4" s="18" t="s">
        <v>597</v>
      </c>
      <c r="B4" s="20" t="s">
        <v>596</v>
      </c>
      <c r="C4" s="20" t="s">
        <v>596</v>
      </c>
      <c r="D4" s="170">
        <f>(Scot19!D4+Scot19!AH4+(Scot19!AY4)+Scot19!AZ4+Scot19!AI4+Scot19!E4)</f>
        <v>12941.097709891084</v>
      </c>
      <c r="E4" s="170">
        <f>(Scot19!F4+Scot19!AJ4+Scot19!BA4)+(Scot19!BB4+Scot19!AK4+Scot19!G4)</f>
        <v>11028.155619450858</v>
      </c>
      <c r="F4" s="170">
        <f>(Scot19!H4+Scot19!AL4+Scot19!BC4)+(Scot19!BD4+Scot19!AM4+Scot19!I4)</f>
        <v>4513.9117435428643</v>
      </c>
      <c r="G4" s="170">
        <f>(Scot19!J4+Scot19!AN4+Scot19!BE4)+(Scot19!BF4+Scot19!AO4+Scot19!K4)</f>
        <v>1072.9615204405372</v>
      </c>
      <c r="H4" s="170">
        <f>(Scot19!L4+Scot19!AP4+Scot19!BG4)+(Scot19!BH4+Scot19!AQ4+Scot19!M4)</f>
        <v>1204.3701596143299</v>
      </c>
      <c r="I4" s="170">
        <f>(Scot19!N4+Scot19!AR4+Scot19!BI4)+(Scot19!BJ4+Scot19!AS4+Scot19!O4)</f>
        <v>23513.647864752442</v>
      </c>
      <c r="J4" s="170">
        <f>(Scot19!P4+Scot19!AT4+Scot19!BK4)+(Scot19!BL4+Scot19!AU4+Scot19!Q4)</f>
        <v>1035.016080547487</v>
      </c>
      <c r="K4" s="188">
        <f t="shared" ref="K4:K59" si="7">SUM(D4:J4)</f>
        <v>55309.160698239604</v>
      </c>
      <c r="M4" s="33">
        <f>D4/K4</f>
        <v>0.23397747401187696</v>
      </c>
      <c r="N4" s="33">
        <f>E4/K4</f>
        <v>0.19939112219798816</v>
      </c>
      <c r="O4" s="33">
        <f>F4/K4</f>
        <v>8.1612371016986596E-2</v>
      </c>
      <c r="P4" s="33">
        <f>G4/K4</f>
        <v>1.939934554954633E-2</v>
      </c>
      <c r="Q4" s="33">
        <f>H4/K4</f>
        <v>2.1775238394688982E-2</v>
      </c>
      <c r="R4" s="33">
        <f t="shared" ref="R4:R59" si="8">I4/K4</f>
        <v>0.42513116395022138</v>
      </c>
      <c r="S4" s="33">
        <f>J4/K4</f>
        <v>1.8713284878691529E-2</v>
      </c>
      <c r="U4" s="174">
        <f t="shared" ref="U4:U59" si="9">M4-AN4</f>
        <v>-8.2581874332241012E-2</v>
      </c>
      <c r="V4" s="174">
        <f t="shared" ref="V4:V59" si="10">N4-AO4</f>
        <v>0.11227744496945416</v>
      </c>
      <c r="W4" s="174">
        <f t="shared" ref="W4:W59" si="11">O4-AP4</f>
        <v>-1.755224476600141E-2</v>
      </c>
      <c r="X4" s="174">
        <f t="shared" ref="X4:X59" si="12">P4-AQ4</f>
        <v>1.3670583262220141E-2</v>
      </c>
      <c r="Y4" s="174">
        <f t="shared" ref="Y4:Y59" si="13">Q4-AR4</f>
        <v>1.9998074282676401E-2</v>
      </c>
      <c r="Z4" s="174">
        <f t="shared" ref="Z4:Z59" si="14">R4-AS4</f>
        <v>-6.4525268294799598E-2</v>
      </c>
      <c r="AA4" s="174">
        <f t="shared" ref="AA4:AA59" si="15">S4-AT4</f>
        <v>1.8713284878691529E-2</v>
      </c>
      <c r="AC4" s="33">
        <f t="shared" si="1"/>
        <v>0.42513116395022138</v>
      </c>
      <c r="AD4" s="60" t="str">
        <f t="shared" si="2"/>
        <v>SNP</v>
      </c>
      <c r="AE4" s="33">
        <f t="shared" ref="AE4:AE59" si="16">AC4-AF4</f>
        <v>0.19115368993834442</v>
      </c>
      <c r="AF4" s="33">
        <f t="shared" si="3"/>
        <v>0.23397747401187696</v>
      </c>
      <c r="AG4" s="60" t="str">
        <f t="shared" si="4"/>
        <v>Con</v>
      </c>
      <c r="AI4" s="20" t="s">
        <v>4</v>
      </c>
      <c r="AJ4" s="151" t="str">
        <f t="shared" ref="AJ4:AJ59" si="17">AD4</f>
        <v>SNP</v>
      </c>
      <c r="AK4" s="149" t="str">
        <f t="shared" ref="AK4:AK59" si="18">IF(AJ4=AI4,"Hold","Gain from")</f>
        <v>Hold</v>
      </c>
      <c r="AL4" s="149" t="str">
        <f t="shared" ref="AL4:AL59" si="19">IF(AK4="Hold","",(AI4))</f>
        <v/>
      </c>
      <c r="AN4" s="33">
        <v>0.31655934834411797</v>
      </c>
      <c r="AO4" s="33">
        <v>8.7113677228533998E-2</v>
      </c>
      <c r="AP4" s="33">
        <v>9.9164615782988005E-2</v>
      </c>
      <c r="AQ4" s="33">
        <v>5.7287622873261898E-3</v>
      </c>
      <c r="AR4" s="33">
        <v>1.7771641120125799E-3</v>
      </c>
      <c r="AS4" s="33">
        <v>0.48965643224502098</v>
      </c>
      <c r="AT4" s="33">
        <v>0</v>
      </c>
    </row>
    <row r="5" spans="1:46" ht="19.95" customHeight="1">
      <c r="A5" s="18" t="s">
        <v>598</v>
      </c>
      <c r="B5" s="20" t="s">
        <v>596</v>
      </c>
      <c r="C5" s="20" t="s">
        <v>596</v>
      </c>
      <c r="D5" s="170">
        <f>(Scot19!D5+Scot19!AH5+(Scot19!AY5)+Scot19!AZ5+Scot19!AI5+Scot19!E5)</f>
        <v>19031.38119988604</v>
      </c>
      <c r="E5" s="170">
        <f>(Scot19!F5+Scot19!AJ5+Scot19!BA5)+(Scot19!BB5+Scot19!AK5+Scot19!G5)</f>
        <v>8395.2699079151371</v>
      </c>
      <c r="F5" s="170">
        <f>(Scot19!H5+Scot19!AL5+Scot19!BC5)+(Scot19!BD5+Scot19!AM5+Scot19!I5)</f>
        <v>4359.4303769293847</v>
      </c>
      <c r="G5" s="170">
        <f>(Scot19!J5+Scot19!AN5+Scot19!BE5)+(Scot19!BF5+Scot19!AO5+Scot19!K5)</f>
        <v>725.17153045777582</v>
      </c>
      <c r="H5" s="170">
        <f>(Scot19!L5+Scot19!AP5+Scot19!BG5)+(Scot19!BH5+Scot19!AQ5+Scot19!M5)</f>
        <v>1131.5794290903668</v>
      </c>
      <c r="I5" s="170">
        <f>(Scot19!N5+Scot19!AR5+Scot19!BI5)+(Scot19!BJ5+Scot19!AS5+Scot19!O5)</f>
        <v>18620.430543289644</v>
      </c>
      <c r="J5" s="170">
        <f>(Scot19!P5+Scot19!AT5+Scot19!BK5)+(Scot19!BL5+Scot19!AU5+Scot19!Q5)</f>
        <v>991.41805839817812</v>
      </c>
      <c r="K5" s="188">
        <f t="shared" si="7"/>
        <v>53254.681045966528</v>
      </c>
      <c r="M5" s="33">
        <f t="shared" ref="M5:M59" si="20">D5/K5</f>
        <v>0.35736541513522901</v>
      </c>
      <c r="N5" s="33">
        <f t="shared" ref="N5:N59" si="21">E5/K5</f>
        <v>0.15764379286524688</v>
      </c>
      <c r="O5" s="33">
        <f t="shared" ref="O5:O59" si="22">F5/K5</f>
        <v>8.1860041057546906E-2</v>
      </c>
      <c r="P5" s="33">
        <f t="shared" ref="P5:P59" si="23">G5/K5</f>
        <v>1.3617047670078944E-2</v>
      </c>
      <c r="Q5" s="33">
        <f t="shared" ref="Q5:Q59" si="24">H5/K5</f>
        <v>2.1248450030404827E-2</v>
      </c>
      <c r="R5" s="33">
        <f t="shared" si="8"/>
        <v>0.34964871026487804</v>
      </c>
      <c r="S5" s="33">
        <f t="shared" ref="S5:S59" si="25">J5/K5</f>
        <v>1.8616542976615337E-2</v>
      </c>
      <c r="U5" s="174">
        <f t="shared" si="9"/>
        <v>-8.3253159009019972E-2</v>
      </c>
      <c r="V5" s="174">
        <f t="shared" si="10"/>
        <v>0.11203784898215569</v>
      </c>
      <c r="W5" s="174">
        <f t="shared" si="11"/>
        <v>-1.76761300592293E-2</v>
      </c>
      <c r="X5" s="174">
        <f t="shared" si="12"/>
        <v>1.3617047670078944E-2</v>
      </c>
      <c r="Y5" s="174">
        <f t="shared" si="13"/>
        <v>2.1248450030404827E-2</v>
      </c>
      <c r="Z5" s="174">
        <f t="shared" si="14"/>
        <v>-6.4590600591005964E-2</v>
      </c>
      <c r="AA5" s="174">
        <f t="shared" si="15"/>
        <v>1.8616542976615337E-2</v>
      </c>
      <c r="AC5" s="33">
        <f t="shared" si="1"/>
        <v>0.35736541513522901</v>
      </c>
      <c r="AD5" s="60" t="str">
        <f t="shared" si="2"/>
        <v>Con</v>
      </c>
      <c r="AE5" s="33">
        <f t="shared" si="16"/>
        <v>7.7167048703509766E-3</v>
      </c>
      <c r="AF5" s="33">
        <f t="shared" si="3"/>
        <v>0.34964871026487804</v>
      </c>
      <c r="AG5" s="60" t="str">
        <f t="shared" si="4"/>
        <v>SNP</v>
      </c>
      <c r="AI5" s="20" t="s">
        <v>1</v>
      </c>
      <c r="AJ5" s="151" t="str">
        <f t="shared" si="17"/>
        <v>Con</v>
      </c>
      <c r="AK5" s="149" t="str">
        <f t="shared" si="18"/>
        <v>Hold</v>
      </c>
      <c r="AL5" s="149" t="str">
        <f t="shared" si="19"/>
        <v/>
      </c>
      <c r="AN5" s="33">
        <v>0.44061857414424899</v>
      </c>
      <c r="AO5" s="33">
        <v>4.56059438830912E-2</v>
      </c>
      <c r="AP5" s="33">
        <v>9.9536171116776206E-2</v>
      </c>
      <c r="AQ5" s="33">
        <v>0</v>
      </c>
      <c r="AR5" s="33">
        <v>0</v>
      </c>
      <c r="AS5" s="33">
        <v>0.414239310855884</v>
      </c>
      <c r="AT5" s="33">
        <v>0</v>
      </c>
    </row>
    <row r="6" spans="1:46" ht="19.95" customHeight="1">
      <c r="A6" s="18" t="s">
        <v>599</v>
      </c>
      <c r="B6" s="20" t="s">
        <v>596</v>
      </c>
      <c r="C6" s="20" t="s">
        <v>596</v>
      </c>
      <c r="D6" s="170">
        <f>(Scot19!D6+Scot19!AH6+(Scot19!AY6)+Scot19!AZ6+Scot19!AI6+Scot19!E6)</f>
        <v>18026.869179388275</v>
      </c>
      <c r="E6" s="170">
        <f>(Scot19!F6+Scot19!AJ6+Scot19!BA6)+(Scot19!BB6+Scot19!AK6+Scot19!G6)</f>
        <v>6698.2110255255375</v>
      </c>
      <c r="F6" s="170">
        <f>(Scot19!H6+Scot19!AL6+Scot19!BC6)+(Scot19!BD6+Scot19!AM6+Scot19!I6)</f>
        <v>1627.4172187121653</v>
      </c>
      <c r="G6" s="170">
        <f>(Scot19!J6+Scot19!AN6+Scot19!BE6)+(Scot19!BF6+Scot19!AO6+Scot19!K6)</f>
        <v>568.49442492481944</v>
      </c>
      <c r="H6" s="170">
        <f>(Scot19!L6+Scot19!AP6+Scot19!BG6)+(Scot19!BH6+Scot19!AQ6+Scot19!M6)</f>
        <v>887.09576945387334</v>
      </c>
      <c r="I6" s="170">
        <f>(Scot19!N6+Scot19!AR6+Scot19!BI6)+(Scot19!BJ6+Scot19!AS6+Scot19!O6)</f>
        <v>15623.024706258137</v>
      </c>
      <c r="J6" s="170">
        <f>(Scot19!P6+Scot19!AT6+Scot19!BK6)+(Scot19!BL6+Scot19!AU6+Scot19!Q6)</f>
        <v>932.17308326991815</v>
      </c>
      <c r="K6" s="188">
        <f t="shared" si="7"/>
        <v>44363.285407532727</v>
      </c>
      <c r="M6" s="33">
        <f t="shared" si="20"/>
        <v>0.40634657721556794</v>
      </c>
      <c r="N6" s="33">
        <f t="shared" si="21"/>
        <v>0.15098545934986604</v>
      </c>
      <c r="O6" s="33">
        <f t="shared" si="22"/>
        <v>3.6683875050332403E-2</v>
      </c>
      <c r="P6" s="33">
        <f t="shared" si="23"/>
        <v>1.2814524887020453E-2</v>
      </c>
      <c r="Q6" s="33">
        <f t="shared" si="24"/>
        <v>1.9996169384318134E-2</v>
      </c>
      <c r="R6" s="33">
        <f t="shared" si="8"/>
        <v>0.35216112969859992</v>
      </c>
      <c r="S6" s="33">
        <f t="shared" si="25"/>
        <v>2.1012264414295125E-2</v>
      </c>
      <c r="U6" s="174">
        <f t="shared" si="9"/>
        <v>-8.3253159009019084E-2</v>
      </c>
      <c r="V6" s="174">
        <f t="shared" si="10"/>
        <v>0.10543488124997874</v>
      </c>
      <c r="W6" s="174">
        <f t="shared" si="11"/>
        <v>-7.9211900957921952E-3</v>
      </c>
      <c r="X6" s="174">
        <f t="shared" si="12"/>
        <v>1.2814524887020453E-2</v>
      </c>
      <c r="Y6" s="174">
        <f t="shared" si="13"/>
        <v>1.9996169384318134E-2</v>
      </c>
      <c r="Z6" s="174">
        <f t="shared" si="14"/>
        <v>-6.4590600591006075E-2</v>
      </c>
      <c r="AA6" s="174">
        <f t="shared" si="15"/>
        <v>1.7519374174500495E-2</v>
      </c>
      <c r="AC6" s="33">
        <f t="shared" si="1"/>
        <v>0.40634657721556794</v>
      </c>
      <c r="AD6" s="60" t="str">
        <f t="shared" si="2"/>
        <v>Con</v>
      </c>
      <c r="AE6" s="33">
        <f t="shared" si="16"/>
        <v>5.4185447516968022E-2</v>
      </c>
      <c r="AF6" s="33">
        <f t="shared" si="3"/>
        <v>0.35216112969859992</v>
      </c>
      <c r="AG6" s="60" t="str">
        <f t="shared" si="4"/>
        <v>SNP</v>
      </c>
      <c r="AI6" s="20" t="s">
        <v>1</v>
      </c>
      <c r="AJ6" s="151" t="str">
        <f t="shared" si="17"/>
        <v>Con</v>
      </c>
      <c r="AK6" s="149" t="str">
        <f t="shared" si="18"/>
        <v>Hold</v>
      </c>
      <c r="AL6" s="149" t="str">
        <f t="shared" si="19"/>
        <v/>
      </c>
      <c r="AN6" s="33">
        <v>0.48959973622458702</v>
      </c>
      <c r="AO6" s="33">
        <v>4.5550578099887301E-2</v>
      </c>
      <c r="AP6" s="33">
        <v>4.4605065146124598E-2</v>
      </c>
      <c r="AQ6" s="33">
        <v>0</v>
      </c>
      <c r="AR6" s="33">
        <v>0</v>
      </c>
      <c r="AS6" s="33">
        <v>0.41675173028960599</v>
      </c>
      <c r="AT6" s="33">
        <v>3.4928902397946301E-3</v>
      </c>
    </row>
    <row r="7" spans="1:46" ht="19.95" customHeight="1">
      <c r="A7" s="18" t="s">
        <v>600</v>
      </c>
      <c r="B7" s="20" t="s">
        <v>596</v>
      </c>
      <c r="C7" s="20" t="s">
        <v>596</v>
      </c>
      <c r="D7" s="170">
        <f>(Scot19!D7+Scot19!AH7+(Scot19!AY7)+Scot19!AZ7+Scot19!AI7+Scot19!E7)</f>
        <v>4604.2394955566615</v>
      </c>
      <c r="E7" s="170">
        <f>(Scot19!F7+Scot19!AJ7+Scot19!BA7)+(Scot19!BB7+Scot19!AK7+Scot19!G7)</f>
        <v>18783.779807054842</v>
      </c>
      <c r="F7" s="170">
        <f>(Scot19!H7+Scot19!AL7+Scot19!BC7)+(Scot19!BD7+Scot19!AM7+Scot19!I7)</f>
        <v>1314.1111753859504</v>
      </c>
      <c r="G7" s="170">
        <f>(Scot19!J7+Scot19!AN7+Scot19!BE7)+(Scot19!BF7+Scot19!AO7+Scot19!K7)</f>
        <v>1176.9531180096442</v>
      </c>
      <c r="H7" s="170">
        <f>(Scot19!L7+Scot19!AP7+Scot19!BG7)+(Scot19!BH7+Scot19!AQ7+Scot19!M7)</f>
        <v>833.19151436870175</v>
      </c>
      <c r="I7" s="170">
        <f>(Scot19!N7+Scot19!AR7+Scot19!BI7)+(Scot19!BJ7+Scot19!AS7+Scot19!O7)</f>
        <v>17688.974681270105</v>
      </c>
      <c r="J7" s="170">
        <f>(Scot19!P7+Scot19!AT7+Scot19!BK7)+(Scot19!BL7+Scot19!AU7+Scot19!Q7)</f>
        <v>857.11906475759986</v>
      </c>
      <c r="K7" s="188">
        <f t="shared" si="7"/>
        <v>45258.368856403504</v>
      </c>
      <c r="M7" s="33">
        <f t="shared" si="20"/>
        <v>0.10173233397264202</v>
      </c>
      <c r="N7" s="33">
        <f t="shared" si="21"/>
        <v>0.41503439654779267</v>
      </c>
      <c r="O7" s="33">
        <f t="shared" si="22"/>
        <v>2.9035760867904541E-2</v>
      </c>
      <c r="P7" s="33">
        <f t="shared" si="23"/>
        <v>2.6005204070520094E-2</v>
      </c>
      <c r="Q7" s="33">
        <f t="shared" si="24"/>
        <v>1.8409667326108582E-2</v>
      </c>
      <c r="R7" s="33">
        <f t="shared" si="8"/>
        <v>0.39084428202425886</v>
      </c>
      <c r="S7" s="33">
        <f t="shared" si="25"/>
        <v>1.8938355190773255E-2</v>
      </c>
      <c r="U7" s="174">
        <f t="shared" si="9"/>
        <v>-7.2546187157537981E-2</v>
      </c>
      <c r="V7" s="174">
        <f t="shared" si="10"/>
        <v>9.7069646244449692E-2</v>
      </c>
      <c r="W7" s="174">
        <f t="shared" si="11"/>
        <v>-6.2697242615471563E-3</v>
      </c>
      <c r="X7" s="174">
        <f t="shared" si="12"/>
        <v>1.1797816650682994E-2</v>
      </c>
      <c r="Y7" s="174">
        <f t="shared" si="13"/>
        <v>1.8409667326108582E-2</v>
      </c>
      <c r="Z7" s="174">
        <f t="shared" si="14"/>
        <v>-6.4590600591006131E-2</v>
      </c>
      <c r="AA7" s="174">
        <f t="shared" si="15"/>
        <v>1.6129381788849574E-2</v>
      </c>
      <c r="AC7" s="33">
        <f t="shared" si="1"/>
        <v>0.41503439654779267</v>
      </c>
      <c r="AD7" s="60" t="str">
        <f t="shared" si="2"/>
        <v>Lab</v>
      </c>
      <c r="AE7" s="33">
        <f t="shared" si="16"/>
        <v>2.4190114523533812E-2</v>
      </c>
      <c r="AF7" s="33">
        <f t="shared" si="3"/>
        <v>0.39084428202425886</v>
      </c>
      <c r="AG7" s="60" t="str">
        <f t="shared" si="4"/>
        <v>SNP</v>
      </c>
      <c r="AI7" s="20" t="s">
        <v>4</v>
      </c>
      <c r="AJ7" s="151" t="str">
        <f t="shared" si="17"/>
        <v>Lab</v>
      </c>
      <c r="AK7" s="149" t="str">
        <f t="shared" si="18"/>
        <v>Gain from</v>
      </c>
      <c r="AL7" s="149" t="str">
        <f t="shared" si="19"/>
        <v>SNP</v>
      </c>
      <c r="AN7" s="33">
        <v>0.17427852113018</v>
      </c>
      <c r="AO7" s="33">
        <v>0.31796475030334298</v>
      </c>
      <c r="AP7" s="33">
        <v>3.5305485129451697E-2</v>
      </c>
      <c r="AQ7" s="33">
        <v>1.4207387419837099E-2</v>
      </c>
      <c r="AR7" s="33">
        <v>0</v>
      </c>
      <c r="AS7" s="33">
        <v>0.45543488261526499</v>
      </c>
      <c r="AT7" s="33">
        <v>2.8089734019236799E-3</v>
      </c>
    </row>
    <row r="8" spans="1:46" ht="19.95" customHeight="1">
      <c r="A8" s="18" t="s">
        <v>601</v>
      </c>
      <c r="B8" s="20" t="s">
        <v>596</v>
      </c>
      <c r="C8" s="20" t="s">
        <v>596</v>
      </c>
      <c r="D8" s="170">
        <f>(Scot19!D8+Scot19!AH8+(Scot19!AY8)+Scot19!AZ8+Scot19!AI8+Scot19!E8)</f>
        <v>13234.967691917976</v>
      </c>
      <c r="E8" s="170">
        <f>(Scot19!F8+Scot19!AJ8+Scot19!BA8)+(Scot19!BB8+Scot19!AK8+Scot19!G8)</f>
        <v>9444.715349987513</v>
      </c>
      <c r="F8" s="170">
        <f>(Scot19!H8+Scot19!AL8+Scot19!BC8)+(Scot19!BD8+Scot19!AM8+Scot19!I8)</f>
        <v>6513.6618201660949</v>
      </c>
      <c r="G8" s="170">
        <f>(Scot19!J8+Scot19!AN8+Scot19!BE8)+(Scot19!BF8+Scot19!AO8+Scot19!K8)</f>
        <v>739.08701707056343</v>
      </c>
      <c r="H8" s="170">
        <f>(Scot19!L8+Scot19!AP8+Scot19!BG8)+(Scot19!BH8+Scot19!AQ8+Scot19!M8)</f>
        <v>1168.2608781176355</v>
      </c>
      <c r="I8" s="170">
        <f>(Scot19!N8+Scot19!AR8+Scot19!BI8)+(Scot19!BJ8+Scot19!AS8+Scot19!O8)</f>
        <v>18937.423315295258</v>
      </c>
      <c r="J8" s="170">
        <f>(Scot19!P8+Scot19!AT8+Scot19!BK8)+(Scot19!BL8+Scot19!AU8+Scot19!Q8)</f>
        <v>1056.0911526654345</v>
      </c>
      <c r="K8" s="188">
        <f t="shared" si="7"/>
        <v>51094.207225220482</v>
      </c>
      <c r="M8" s="33">
        <f t="shared" si="20"/>
        <v>0.25903068881329266</v>
      </c>
      <c r="N8" s="33">
        <f t="shared" si="21"/>
        <v>0.18484904381343509</v>
      </c>
      <c r="O8" s="33">
        <f t="shared" si="22"/>
        <v>0.12748337187137923</v>
      </c>
      <c r="P8" s="33">
        <f t="shared" si="23"/>
        <v>1.4465182203781108E-2</v>
      </c>
      <c r="Q8" s="33">
        <f t="shared" si="24"/>
        <v>2.2864840097586898E-2</v>
      </c>
      <c r="R8" s="33">
        <f t="shared" si="8"/>
        <v>0.37063738423066489</v>
      </c>
      <c r="S8" s="33">
        <f t="shared" si="25"/>
        <v>2.0669488969859973E-2</v>
      </c>
      <c r="U8" s="174">
        <f t="shared" si="9"/>
        <v>-8.280846385409335E-2</v>
      </c>
      <c r="V8" s="174">
        <f t="shared" si="10"/>
        <v>0.11888604075261629</v>
      </c>
      <c r="W8" s="174">
        <f t="shared" si="11"/>
        <v>-2.7476207993126778E-2</v>
      </c>
      <c r="X8" s="174">
        <f t="shared" si="12"/>
        <v>1.4465182203781108E-2</v>
      </c>
      <c r="Y8" s="174">
        <f t="shared" si="13"/>
        <v>2.1693513891209496E-2</v>
      </c>
      <c r="Z8" s="174">
        <f t="shared" si="14"/>
        <v>-6.4552439478876122E-2</v>
      </c>
      <c r="AA8" s="174">
        <f t="shared" si="15"/>
        <v>1.979237447848959E-2</v>
      </c>
      <c r="AC8" s="33">
        <f t="shared" si="1"/>
        <v>0.37063738423066489</v>
      </c>
      <c r="AD8" s="60" t="str">
        <f t="shared" si="2"/>
        <v>SNP</v>
      </c>
      <c r="AE8" s="33">
        <f t="shared" si="16"/>
        <v>0.11160669541737223</v>
      </c>
      <c r="AF8" s="33">
        <f t="shared" si="3"/>
        <v>0.25903068881329266</v>
      </c>
      <c r="AG8" s="60" t="str">
        <f t="shared" si="4"/>
        <v>Con</v>
      </c>
      <c r="AI8" s="20" t="s">
        <v>4</v>
      </c>
      <c r="AJ8" s="151" t="str">
        <f t="shared" si="17"/>
        <v>SNP</v>
      </c>
      <c r="AK8" s="149" t="str">
        <f t="shared" si="18"/>
        <v>Hold</v>
      </c>
      <c r="AL8" s="149" t="str">
        <f t="shared" si="19"/>
        <v/>
      </c>
      <c r="AN8" s="33">
        <v>0.34183915266738601</v>
      </c>
      <c r="AO8" s="33">
        <v>6.5963003060818801E-2</v>
      </c>
      <c r="AP8" s="33">
        <v>0.15495957986450601</v>
      </c>
      <c r="AQ8" s="33">
        <v>0</v>
      </c>
      <c r="AR8" s="33">
        <v>1.1713262063774001E-3</v>
      </c>
      <c r="AS8" s="33">
        <v>0.43518982370954101</v>
      </c>
      <c r="AT8" s="33">
        <v>8.7711449137038505E-4</v>
      </c>
    </row>
    <row r="9" spans="1:46" ht="19.95" customHeight="1">
      <c r="A9" s="18" t="s">
        <v>602</v>
      </c>
      <c r="B9" s="20" t="s">
        <v>596</v>
      </c>
      <c r="C9" s="20" t="s">
        <v>596</v>
      </c>
      <c r="D9" s="170">
        <f>(Scot19!D9+Scot19!AH9+(Scot19!AY9)+Scot19!AZ9+Scot19!AI9+Scot19!E9)</f>
        <v>14034.078814504541</v>
      </c>
      <c r="E9" s="170">
        <f>(Scot19!F9+Scot19!AJ9+Scot19!BA9)+(Scot19!BB9+Scot19!AK9+Scot19!G9)</f>
        <v>11143.74933716868</v>
      </c>
      <c r="F9" s="170">
        <f>(Scot19!H9+Scot19!AL9+Scot19!BC9)+(Scot19!BD9+Scot19!AM9+Scot19!I9)</f>
        <v>1780.1568474149847</v>
      </c>
      <c r="G9" s="170">
        <f>(Scot19!J9+Scot19!AN9+Scot19!BE9)+(Scot19!BF9+Scot19!AO9+Scot19!K9)</f>
        <v>598.17251714034217</v>
      </c>
      <c r="H9" s="170">
        <f>(Scot19!L9+Scot19!AP9+Scot19!BG9)+(Scot19!BH9+Scot19!AQ9+Scot19!M9)</f>
        <v>933.40635561895976</v>
      </c>
      <c r="I9" s="170">
        <f>(Scot19!N9+Scot19!AR9+Scot19!BI9)+(Scot19!BJ9+Scot19!AS9+Scot19!O9)</f>
        <v>17272.264345367956</v>
      </c>
      <c r="J9" s="170">
        <f>(Scot19!P9+Scot19!AT9+Scot19!BK9)+(Scot19!BL9+Scot19!AU9+Scot19!Q9)</f>
        <v>818.43383366527075</v>
      </c>
      <c r="K9" s="188">
        <f t="shared" si="7"/>
        <v>46580.262050880738</v>
      </c>
      <c r="M9" s="33">
        <f t="shared" si="20"/>
        <v>0.30128810351420476</v>
      </c>
      <c r="N9" s="33">
        <f t="shared" si="21"/>
        <v>0.23923758361419467</v>
      </c>
      <c r="O9" s="33">
        <f t="shared" si="22"/>
        <v>3.8216977943801106E-2</v>
      </c>
      <c r="P9" s="33">
        <f t="shared" si="23"/>
        <v>1.2841759380549298E-2</v>
      </c>
      <c r="Q9" s="33">
        <f t="shared" si="24"/>
        <v>2.0038666905724523E-2</v>
      </c>
      <c r="R9" s="33">
        <f t="shared" si="8"/>
        <v>0.37080650869892162</v>
      </c>
      <c r="S9" s="33">
        <f t="shared" si="25"/>
        <v>1.7570399942603926E-2</v>
      </c>
      <c r="U9" s="174">
        <f t="shared" si="9"/>
        <v>-8.3253159009019251E-2</v>
      </c>
      <c r="V9" s="174">
        <f t="shared" si="10"/>
        <v>0.10565896022414567</v>
      </c>
      <c r="W9" s="174">
        <f t="shared" si="11"/>
        <v>-8.2522347152309966E-3</v>
      </c>
      <c r="X9" s="174">
        <f t="shared" si="12"/>
        <v>1.2841759380549298E-2</v>
      </c>
      <c r="Y9" s="174">
        <f t="shared" si="13"/>
        <v>2.0038666905724523E-2</v>
      </c>
      <c r="Z9" s="174">
        <f t="shared" si="14"/>
        <v>-6.4590600591006353E-2</v>
      </c>
      <c r="AA9" s="174">
        <f t="shared" si="15"/>
        <v>1.7556607804837268E-2</v>
      </c>
      <c r="AC9" s="33">
        <f t="shared" si="1"/>
        <v>0.37080650869892162</v>
      </c>
      <c r="AD9" s="60" t="str">
        <f t="shared" si="2"/>
        <v>SNP</v>
      </c>
      <c r="AE9" s="33">
        <f t="shared" si="16"/>
        <v>6.9518405184716858E-2</v>
      </c>
      <c r="AF9" s="33">
        <f t="shared" si="3"/>
        <v>0.30128810351420476</v>
      </c>
      <c r="AG9" s="60" t="str">
        <f t="shared" si="4"/>
        <v>Con</v>
      </c>
      <c r="AI9" s="20" t="s">
        <v>4</v>
      </c>
      <c r="AJ9" s="151" t="str">
        <f t="shared" si="17"/>
        <v>SNP</v>
      </c>
      <c r="AK9" s="149" t="str">
        <f t="shared" si="18"/>
        <v>Hold</v>
      </c>
      <c r="AL9" s="149" t="str">
        <f t="shared" si="19"/>
        <v/>
      </c>
      <c r="AN9" s="33">
        <v>0.38454126252322401</v>
      </c>
      <c r="AO9" s="33">
        <v>0.133578623390049</v>
      </c>
      <c r="AP9" s="33">
        <v>4.6469212659032103E-2</v>
      </c>
      <c r="AQ9" s="33">
        <v>0</v>
      </c>
      <c r="AR9" s="33">
        <v>0</v>
      </c>
      <c r="AS9" s="33">
        <v>0.43539710928992797</v>
      </c>
      <c r="AT9" s="33">
        <v>1.3792137766657201E-5</v>
      </c>
    </row>
    <row r="10" spans="1:46" ht="19.95" customHeight="1">
      <c r="A10" s="18" t="s">
        <v>603</v>
      </c>
      <c r="B10" s="20" t="s">
        <v>596</v>
      </c>
      <c r="C10" s="20" t="s">
        <v>596</v>
      </c>
      <c r="D10" s="170">
        <f>(Scot19!D10+Scot19!AH10+(Scot19!AY10)+Scot19!AZ10+Scot19!AI10+Scot19!E10)</f>
        <v>6986.2342028907233</v>
      </c>
      <c r="E10" s="170">
        <f>(Scot19!F10+Scot19!AJ10+Scot19!BA10)+(Scot19!BB10+Scot19!AK10+Scot19!G10)</f>
        <v>13569.230640117214</v>
      </c>
      <c r="F10" s="170">
        <f>(Scot19!H10+Scot19!AL10+Scot19!BC10)+(Scot19!BD10+Scot19!AM10+Scot19!I10)</f>
        <v>2959.1484813889565</v>
      </c>
      <c r="G10" s="170">
        <f>(Scot19!J10+Scot19!AN10+Scot19!BE10)+(Scot19!BF10+Scot19!AO10+Scot19!K10)</f>
        <v>1561.4581248767058</v>
      </c>
      <c r="H10" s="170">
        <f>(Scot19!L10+Scot19!AP10+Scot19!BG10)+(Scot19!BH10+Scot19!AQ10+Scot19!M10)</f>
        <v>1207.5777259365561</v>
      </c>
      <c r="I10" s="170">
        <f>(Scot19!N10+Scot19!AR10+Scot19!BI10)+(Scot19!BJ10+Scot19!AS10+Scot19!O10)</f>
        <v>17346.943054206007</v>
      </c>
      <c r="J10" s="170">
        <f>(Scot19!P10+Scot19!AT10+Scot19!BK10)+(Scot19!BL10+Scot19!AU10+Scot19!Q10)</f>
        <v>1302.5214637260347</v>
      </c>
      <c r="K10" s="188">
        <f t="shared" si="7"/>
        <v>44933.113693142201</v>
      </c>
      <c r="M10" s="33">
        <f t="shared" si="20"/>
        <v>0.15548074968944292</v>
      </c>
      <c r="N10" s="33">
        <f t="shared" si="21"/>
        <v>0.3019873212612057</v>
      </c>
      <c r="O10" s="33">
        <f t="shared" si="22"/>
        <v>6.5856742125587189E-2</v>
      </c>
      <c r="P10" s="33">
        <f t="shared" si="23"/>
        <v>3.4750721606791726E-2</v>
      </c>
      <c r="Q10" s="33">
        <f t="shared" si="24"/>
        <v>2.6875006574958539E-2</v>
      </c>
      <c r="R10" s="33">
        <f t="shared" si="8"/>
        <v>0.3860614506413238</v>
      </c>
      <c r="S10" s="33">
        <f t="shared" si="25"/>
        <v>2.8988008100690084E-2</v>
      </c>
      <c r="U10" s="174">
        <f t="shared" si="9"/>
        <v>-7.5749891266282066E-2</v>
      </c>
      <c r="V10" s="174">
        <f t="shared" si="10"/>
        <v>0.11299399715840769</v>
      </c>
      <c r="W10" s="174">
        <f t="shared" si="11"/>
        <v>-1.3450489761158507E-2</v>
      </c>
      <c r="X10" s="174">
        <f t="shared" si="12"/>
        <v>1.4015046238326327E-2</v>
      </c>
      <c r="Y10" s="174">
        <f t="shared" si="13"/>
        <v>6.6888133116016386E-3</v>
      </c>
      <c r="Z10" s="174">
        <f t="shared" si="14"/>
        <v>-6.3909048316730221E-2</v>
      </c>
      <c r="AA10" s="174">
        <f t="shared" si="15"/>
        <v>1.9411572635834776E-2</v>
      </c>
      <c r="AC10" s="33">
        <f t="shared" si="1"/>
        <v>0.3860614506413238</v>
      </c>
      <c r="AD10" s="60" t="str">
        <f t="shared" si="2"/>
        <v>SNP</v>
      </c>
      <c r="AE10" s="33">
        <f t="shared" si="16"/>
        <v>8.4074129380118101E-2</v>
      </c>
      <c r="AF10" s="33">
        <f t="shared" si="3"/>
        <v>0.3019873212612057</v>
      </c>
      <c r="AG10" s="60" t="str">
        <f t="shared" si="4"/>
        <v>Lab</v>
      </c>
      <c r="AI10" s="20" t="s">
        <v>4</v>
      </c>
      <c r="AJ10" s="151" t="str">
        <f t="shared" si="17"/>
        <v>SNP</v>
      </c>
      <c r="AK10" s="149" t="str">
        <f t="shared" si="18"/>
        <v>Hold</v>
      </c>
      <c r="AL10" s="149" t="str">
        <f t="shared" si="19"/>
        <v/>
      </c>
      <c r="AN10" s="33">
        <v>0.23123064095572499</v>
      </c>
      <c r="AO10" s="33">
        <v>0.18899332410279801</v>
      </c>
      <c r="AP10" s="33">
        <v>7.9307231886745697E-2</v>
      </c>
      <c r="AQ10" s="33">
        <v>2.0735675368465399E-2</v>
      </c>
      <c r="AR10" s="33">
        <v>2.01861932633569E-2</v>
      </c>
      <c r="AS10" s="33">
        <v>0.44997049895805402</v>
      </c>
      <c r="AT10" s="33">
        <v>9.57643546485531E-3</v>
      </c>
    </row>
    <row r="11" spans="1:46" ht="19.95" customHeight="1">
      <c r="A11" s="18" t="s">
        <v>604</v>
      </c>
      <c r="B11" s="20" t="s">
        <v>596</v>
      </c>
      <c r="C11" s="20" t="s">
        <v>596</v>
      </c>
      <c r="D11" s="170">
        <f>(Scot19!D11+Scot19!AH11+(Scot19!AY11)+Scot19!AZ11+Scot19!AI11+Scot19!E11)</f>
        <v>4896.2718485251116</v>
      </c>
      <c r="E11" s="170">
        <f>(Scot19!F11+Scot19!AJ11+Scot19!BA11)+(Scot19!BB11+Scot19!AK11+Scot19!G11)</f>
        <v>12477.344582134585</v>
      </c>
      <c r="F11" s="170">
        <f>(Scot19!H11+Scot19!AL11+Scot19!BC11)+(Scot19!BD11+Scot19!AM11+Scot19!I11)</f>
        <v>15459.479608571324</v>
      </c>
      <c r="G11" s="170">
        <f>(Scot19!J11+Scot19!AN11+Scot19!BE11)+(Scot19!BF11+Scot19!AO11+Scot19!K11)</f>
        <v>1586.8135156804242</v>
      </c>
      <c r="H11" s="170">
        <f>(Scot19!L11+Scot19!AP11+Scot19!BG11)+(Scot19!BH11+Scot19!AQ11+Scot19!M11)</f>
        <v>1147.3026673317663</v>
      </c>
      <c r="I11" s="170">
        <f>(Scot19!N11+Scot19!AR11+Scot19!BI11)+(Scot19!BJ11+Scot19!AS11+Scot19!O11)</f>
        <v>17319.502193994282</v>
      </c>
      <c r="J11" s="170">
        <f>(Scot19!P11+Scot19!AT11+Scot19!BK11)+(Scot19!BL11+Scot19!AU11+Scot19!Q11)</f>
        <v>1510.9146184715094</v>
      </c>
      <c r="K11" s="188">
        <f t="shared" si="7"/>
        <v>54397.629034709003</v>
      </c>
      <c r="M11" s="33">
        <f t="shared" si="20"/>
        <v>9.0008920157181704E-2</v>
      </c>
      <c r="N11" s="33">
        <f t="shared" si="21"/>
        <v>0.22937294884990811</v>
      </c>
      <c r="O11" s="33">
        <f t="shared" si="22"/>
        <v>0.28419399674032181</v>
      </c>
      <c r="P11" s="33">
        <f t="shared" si="23"/>
        <v>2.9170637467819425E-2</v>
      </c>
      <c r="Q11" s="33">
        <f t="shared" si="24"/>
        <v>2.1091041791540532E-2</v>
      </c>
      <c r="R11" s="33">
        <f t="shared" si="8"/>
        <v>0.31838707865269977</v>
      </c>
      <c r="S11" s="33">
        <f t="shared" si="25"/>
        <v>2.7775376340528624E-2</v>
      </c>
      <c r="U11" s="174">
        <f t="shared" si="9"/>
        <v>-6.4186121684054298E-2</v>
      </c>
      <c r="V11" s="174">
        <f t="shared" si="10"/>
        <v>0.11120787406778811</v>
      </c>
      <c r="W11" s="174">
        <f t="shared" si="11"/>
        <v>-3.5516998214631168E-2</v>
      </c>
      <c r="X11" s="174">
        <f t="shared" si="12"/>
        <v>1.3516172759710825E-2</v>
      </c>
      <c r="Y11" s="174">
        <f t="shared" si="13"/>
        <v>2.1091041791540532E-2</v>
      </c>
      <c r="Z11" s="174">
        <f t="shared" si="14"/>
        <v>-6.4590600591006242E-2</v>
      </c>
      <c r="AA11" s="174">
        <f t="shared" si="15"/>
        <v>1.8478631870652434E-2</v>
      </c>
      <c r="AC11" s="33">
        <f t="shared" si="1"/>
        <v>0.31838707865269977</v>
      </c>
      <c r="AD11" s="60" t="str">
        <f t="shared" si="2"/>
        <v>SNP</v>
      </c>
      <c r="AE11" s="33">
        <f t="shared" si="16"/>
        <v>3.4193081912377965E-2</v>
      </c>
      <c r="AF11" s="33">
        <f t="shared" si="3"/>
        <v>0.28419399674032181</v>
      </c>
      <c r="AG11" s="60" t="str">
        <f t="shared" si="4"/>
        <v>LD</v>
      </c>
      <c r="AI11" s="20" t="s">
        <v>4</v>
      </c>
      <c r="AJ11" s="151" t="str">
        <f t="shared" si="17"/>
        <v>SNP</v>
      </c>
      <c r="AK11" s="149" t="str">
        <f t="shared" si="18"/>
        <v>Hold</v>
      </c>
      <c r="AL11" s="149" t="str">
        <f t="shared" si="19"/>
        <v/>
      </c>
      <c r="AN11" s="33">
        <v>0.154195041841236</v>
      </c>
      <c r="AO11" s="33">
        <v>0.11816507478212</v>
      </c>
      <c r="AP11" s="33">
        <v>0.31971099495495298</v>
      </c>
      <c r="AQ11" s="33">
        <v>1.5654464708108599E-2</v>
      </c>
      <c r="AR11" s="33">
        <v>0</v>
      </c>
      <c r="AS11" s="33">
        <v>0.38297767924370602</v>
      </c>
      <c r="AT11" s="33">
        <v>9.2967444698761892E-3</v>
      </c>
    </row>
    <row r="12" spans="1:46" ht="19.95" customHeight="1">
      <c r="A12" s="18" t="s">
        <v>605</v>
      </c>
      <c r="B12" s="20" t="s">
        <v>596</v>
      </c>
      <c r="C12" s="20" t="s">
        <v>596</v>
      </c>
      <c r="D12" s="170">
        <f>(Scot19!D12+Scot19!AH12+(Scot19!AY12)+Scot19!AZ12+Scot19!AI12+Scot19!E12)</f>
        <v>21093.184551246508</v>
      </c>
      <c r="E12" s="170">
        <f>(Scot19!F12+Scot19!AJ12+Scot19!BA12)+(Scot19!BB12+Scot19!AK12+Scot19!G12)</f>
        <v>8239.0035419755095</v>
      </c>
      <c r="F12" s="170">
        <f>(Scot19!H12+Scot19!AL12+Scot19!BC12)+(Scot19!BD12+Scot19!AM12+Scot19!I12)</f>
        <v>3437.1616839837466</v>
      </c>
      <c r="G12" s="170">
        <f>(Scot19!J12+Scot19!AN12+Scot19!BE12)+(Scot19!BF12+Scot19!AO12+Scot19!K12)</f>
        <v>699.11797993003381</v>
      </c>
      <c r="H12" s="170">
        <f>(Scot19!L12+Scot19!AP12+Scot19!BG12)+(Scot19!BH12+Scot19!AQ12+Scot19!M12)</f>
        <v>1090.9246866002024</v>
      </c>
      <c r="I12" s="170">
        <f>(Scot19!N12+Scot19!AR12+Scot19!BI12)+(Scot19!BJ12+Scot19!AS12+Scot19!O12)</f>
        <v>16944.438551279312</v>
      </c>
      <c r="J12" s="170">
        <f>(Scot19!P12+Scot19!AT12+Scot19!BK12)+(Scot19!BL12+Scot19!AU12+Scot19!Q12)</f>
        <v>955.79895396051882</v>
      </c>
      <c r="K12" s="188">
        <f t="shared" si="7"/>
        <v>52459.629948975824</v>
      </c>
      <c r="M12" s="33">
        <f t="shared" si="20"/>
        <v>0.40208412777144098</v>
      </c>
      <c r="N12" s="33">
        <f t="shared" si="21"/>
        <v>0.1570541681286938</v>
      </c>
      <c r="O12" s="33">
        <f t="shared" si="22"/>
        <v>6.5520128283917692E-2</v>
      </c>
      <c r="P12" s="33">
        <f t="shared" si="23"/>
        <v>1.3326780623691433E-2</v>
      </c>
      <c r="Q12" s="33">
        <f t="shared" si="24"/>
        <v>2.0795508616078234E-2</v>
      </c>
      <c r="R12" s="33">
        <f t="shared" si="8"/>
        <v>0.32299958211218988</v>
      </c>
      <c r="S12" s="33">
        <f t="shared" si="25"/>
        <v>1.8219704463988105E-2</v>
      </c>
      <c r="U12" s="174">
        <f t="shared" si="9"/>
        <v>-8.3253159009019029E-2</v>
      </c>
      <c r="V12" s="174">
        <f t="shared" si="10"/>
        <v>0.1096496003473859</v>
      </c>
      <c r="W12" s="174">
        <f t="shared" si="11"/>
        <v>-1.4147834451118405E-2</v>
      </c>
      <c r="X12" s="174">
        <f t="shared" si="12"/>
        <v>1.3326780623691433E-2</v>
      </c>
      <c r="Y12" s="174">
        <f t="shared" si="13"/>
        <v>2.0795508616078234E-2</v>
      </c>
      <c r="Z12" s="174">
        <f t="shared" si="14"/>
        <v>-6.4590600591006131E-2</v>
      </c>
      <c r="AA12" s="174">
        <f t="shared" si="15"/>
        <v>1.8219704463988105E-2</v>
      </c>
      <c r="AC12" s="33">
        <f t="shared" si="1"/>
        <v>0.40208412777144098</v>
      </c>
      <c r="AD12" s="60" t="str">
        <f t="shared" si="2"/>
        <v>Con</v>
      </c>
      <c r="AE12" s="33">
        <f t="shared" si="16"/>
        <v>7.9084545659251104E-2</v>
      </c>
      <c r="AF12" s="33">
        <f t="shared" si="3"/>
        <v>0.32299958211218988</v>
      </c>
      <c r="AG12" s="60" t="str">
        <f t="shared" si="4"/>
        <v>SNP</v>
      </c>
      <c r="AI12" s="20" t="s">
        <v>1</v>
      </c>
      <c r="AJ12" s="151" t="str">
        <f t="shared" si="17"/>
        <v>Con</v>
      </c>
      <c r="AK12" s="149" t="str">
        <f t="shared" si="18"/>
        <v>Hold</v>
      </c>
      <c r="AL12" s="149" t="str">
        <f t="shared" si="19"/>
        <v/>
      </c>
      <c r="AN12" s="33">
        <v>0.48533728678046001</v>
      </c>
      <c r="AO12" s="33">
        <v>4.7404567781307902E-2</v>
      </c>
      <c r="AP12" s="33">
        <v>7.9667962735036096E-2</v>
      </c>
      <c r="AQ12" s="33">
        <v>0</v>
      </c>
      <c r="AR12" s="33">
        <v>0</v>
      </c>
      <c r="AS12" s="33">
        <v>0.38759018270319601</v>
      </c>
      <c r="AT12" s="33">
        <v>0</v>
      </c>
    </row>
    <row r="13" spans="1:46" ht="19.95" customHeight="1">
      <c r="A13" s="18" t="s">
        <v>606</v>
      </c>
      <c r="B13" s="20" t="s">
        <v>596</v>
      </c>
      <c r="C13" s="20" t="s">
        <v>596</v>
      </c>
      <c r="D13" s="170">
        <f>(Scot19!D13+Scot19!AH13+(Scot19!AY13)+Scot19!AZ13+Scot19!AI13+Scot19!E13)</f>
        <v>5555.2355041588289</v>
      </c>
      <c r="E13" s="170">
        <f>(Scot19!F13+Scot19!AJ13+Scot19!BA13)+(Scot19!BB13+Scot19!AK13+Scot19!G13)</f>
        <v>9462.4219422197002</v>
      </c>
      <c r="F13" s="170">
        <f>(Scot19!H13+Scot19!AL13+Scot19!BC13)+(Scot19!BD13+Scot19!AM13+Scot19!I13)</f>
        <v>14017.059203034618</v>
      </c>
      <c r="G13" s="170">
        <f>(Scot19!J13+Scot19!AN13+Scot19!BE13)+(Scot19!BF13+Scot19!AO13+Scot19!K13)</f>
        <v>855.55323857840972</v>
      </c>
      <c r="H13" s="170">
        <f>(Scot19!L13+Scot19!AP13+Scot19!BG13)+(Scot19!BH13+Scot19!AQ13+Scot19!M13)</f>
        <v>1569.8732804080882</v>
      </c>
      <c r="I13" s="170">
        <f>(Scot19!N13+Scot19!AR13+Scot19!BI13)+(Scot19!BJ13+Scot19!AS13+Scot19!O13)</f>
        <v>16513.233737736635</v>
      </c>
      <c r="J13" s="170">
        <f>(Scot19!P13+Scot19!AT13+Scot19!BK13)+(Scot19!BL13+Scot19!AU13+Scot19!Q13)</f>
        <v>1421.0395974209778</v>
      </c>
      <c r="K13" s="188">
        <f t="shared" si="7"/>
        <v>49394.416503557251</v>
      </c>
      <c r="M13" s="33">
        <f t="shared" si="20"/>
        <v>0.11246687171127441</v>
      </c>
      <c r="N13" s="33">
        <f t="shared" si="21"/>
        <v>0.19156865516446059</v>
      </c>
      <c r="O13" s="33">
        <f t="shared" si="22"/>
        <v>0.28377821209863158</v>
      </c>
      <c r="P13" s="33">
        <f t="shared" si="23"/>
        <v>1.7320849179720446E-2</v>
      </c>
      <c r="Q13" s="33">
        <f t="shared" si="24"/>
        <v>3.1782403589989371E-2</v>
      </c>
      <c r="R13" s="33">
        <f t="shared" si="8"/>
        <v>0.33431377282384533</v>
      </c>
      <c r="S13" s="33">
        <f t="shared" si="25"/>
        <v>2.8769235432078408E-2</v>
      </c>
      <c r="U13" s="174">
        <f t="shared" si="9"/>
        <v>-6.960199215396258E-2</v>
      </c>
      <c r="V13" s="174">
        <f t="shared" si="10"/>
        <v>0.126451701519677</v>
      </c>
      <c r="W13" s="174">
        <f t="shared" si="11"/>
        <v>-3.3907955909119436E-2</v>
      </c>
      <c r="X13" s="174">
        <f t="shared" si="12"/>
        <v>1.5760785023870516E-2</v>
      </c>
      <c r="Y13" s="174">
        <f t="shared" si="13"/>
        <v>3.0767058105709705E-3</v>
      </c>
      <c r="Z13" s="174">
        <f t="shared" si="14"/>
        <v>-6.3735418610384675E-2</v>
      </c>
      <c r="AA13" s="174">
        <f t="shared" si="15"/>
        <v>2.1956174319347658E-2</v>
      </c>
      <c r="AC13" s="33">
        <f t="shared" si="1"/>
        <v>0.33431377282384533</v>
      </c>
      <c r="AD13" s="60" t="str">
        <f t="shared" si="2"/>
        <v>SNP</v>
      </c>
      <c r="AE13" s="33">
        <f t="shared" si="16"/>
        <v>5.0535560725213757E-2</v>
      </c>
      <c r="AF13" s="33">
        <f t="shared" si="3"/>
        <v>0.28377821209863158</v>
      </c>
      <c r="AG13" s="60" t="str">
        <f t="shared" si="4"/>
        <v>LD</v>
      </c>
      <c r="AI13" s="20" t="s">
        <v>4</v>
      </c>
      <c r="AJ13" s="151" t="str">
        <f t="shared" si="17"/>
        <v>SNP</v>
      </c>
      <c r="AK13" s="149" t="str">
        <f t="shared" si="18"/>
        <v>Hold</v>
      </c>
      <c r="AL13" s="149" t="str">
        <f t="shared" si="19"/>
        <v/>
      </c>
      <c r="AN13" s="33">
        <v>0.18206886386523699</v>
      </c>
      <c r="AO13" s="33">
        <v>6.5116953644783607E-2</v>
      </c>
      <c r="AP13" s="33">
        <v>0.31768616800775101</v>
      </c>
      <c r="AQ13" s="33">
        <v>1.5600641558499301E-3</v>
      </c>
      <c r="AR13" s="33">
        <v>2.87056977794184E-2</v>
      </c>
      <c r="AS13" s="33">
        <v>0.39804919143423001</v>
      </c>
      <c r="AT13" s="33">
        <v>6.8130611127307497E-3</v>
      </c>
    </row>
    <row r="14" spans="1:46" ht="19.95" customHeight="1">
      <c r="A14" s="18" t="s">
        <v>607</v>
      </c>
      <c r="B14" s="20" t="s">
        <v>596</v>
      </c>
      <c r="C14" s="20" t="s">
        <v>596</v>
      </c>
      <c r="D14" s="170">
        <f>(Scot19!D14+Scot19!AH14+(Scot19!AY14)+Scot19!AZ14+Scot19!AI14+Scot19!E14)</f>
        <v>12317.830179243594</v>
      </c>
      <c r="E14" s="170">
        <f>(Scot19!F14+Scot19!AJ14+Scot19!BA14)+(Scot19!BB14+Scot19!AK14+Scot19!G14)</f>
        <v>11504.453716879259</v>
      </c>
      <c r="F14" s="170">
        <f>(Scot19!H14+Scot19!AL14+Scot19!BC14)+(Scot19!BD14+Scot19!AM14+Scot19!I14)</f>
        <v>1877.1884225245772</v>
      </c>
      <c r="G14" s="170">
        <f>(Scot19!J14+Scot19!AN14+Scot19!BE14)+(Scot19!BF14+Scot19!AO14+Scot19!K14)</f>
        <v>598.97523848213359</v>
      </c>
      <c r="H14" s="170">
        <f>(Scot19!L14+Scot19!AP14+Scot19!BG14)+(Scot19!BH14+Scot19!AQ14+Scot19!M14)</f>
        <v>934.65894610205498</v>
      </c>
      <c r="I14" s="170">
        <f>(Scot19!N14+Scot19!AR14+Scot19!BI14)+(Scot19!BJ14+Scot19!AS14+Scot19!O14)</f>
        <v>18452.546354221729</v>
      </c>
      <c r="J14" s="170">
        <f>(Scot19!P14+Scot19!AT14+Scot19!BK14)+(Scot19!BL14+Scot19!AU14+Scot19!Q14)</f>
        <v>818.88883253549</v>
      </c>
      <c r="K14" s="188">
        <f t="shared" si="7"/>
        <v>46504.541689988844</v>
      </c>
      <c r="M14" s="33">
        <f t="shared" si="20"/>
        <v>0.26487370333326576</v>
      </c>
      <c r="N14" s="33">
        <f t="shared" si="21"/>
        <v>0.24738344468742188</v>
      </c>
      <c r="O14" s="33">
        <f t="shared" si="22"/>
        <v>4.0365700946767627E-2</v>
      </c>
      <c r="P14" s="33">
        <f t="shared" si="23"/>
        <v>1.287992993189903E-2</v>
      </c>
      <c r="Q14" s="33">
        <f t="shared" si="24"/>
        <v>2.0098229380105071E-2</v>
      </c>
      <c r="R14" s="33">
        <f t="shared" si="8"/>
        <v>0.39679019905692475</v>
      </c>
      <c r="S14" s="33">
        <f t="shared" si="25"/>
        <v>1.7608792663615785E-2</v>
      </c>
      <c r="U14" s="174">
        <f t="shared" si="9"/>
        <v>-8.3253159009019251E-2</v>
      </c>
      <c r="V14" s="174">
        <f t="shared" si="10"/>
        <v>0.10597301849663587</v>
      </c>
      <c r="W14" s="174">
        <f t="shared" si="11"/>
        <v>-8.7162108722304704E-3</v>
      </c>
      <c r="X14" s="174">
        <f t="shared" si="12"/>
        <v>1.287992993189903E-2</v>
      </c>
      <c r="Y14" s="174">
        <f t="shared" si="13"/>
        <v>2.0098229380105071E-2</v>
      </c>
      <c r="Z14" s="174">
        <f t="shared" si="14"/>
        <v>-6.4590600591006242E-2</v>
      </c>
      <c r="AA14" s="174">
        <f t="shared" si="15"/>
        <v>1.7608792663615785E-2</v>
      </c>
      <c r="AC14" s="33">
        <f t="shared" si="1"/>
        <v>0.39679019905692475</v>
      </c>
      <c r="AD14" s="60" t="str">
        <f t="shared" si="2"/>
        <v>SNP</v>
      </c>
      <c r="AE14" s="33">
        <f t="shared" si="16"/>
        <v>0.13191649572365899</v>
      </c>
      <c r="AF14" s="33">
        <f t="shared" si="3"/>
        <v>0.26487370333326576</v>
      </c>
      <c r="AG14" s="60" t="str">
        <f t="shared" si="4"/>
        <v>Con</v>
      </c>
      <c r="AI14" s="20" t="s">
        <v>4</v>
      </c>
      <c r="AJ14" s="151" t="str">
        <f t="shared" si="17"/>
        <v>SNP</v>
      </c>
      <c r="AK14" s="149" t="str">
        <f t="shared" si="18"/>
        <v>Hold</v>
      </c>
      <c r="AL14" s="149" t="str">
        <f t="shared" si="19"/>
        <v/>
      </c>
      <c r="AN14" s="33">
        <v>0.34812686234228502</v>
      </c>
      <c r="AO14" s="33">
        <v>0.141410426190786</v>
      </c>
      <c r="AP14" s="33">
        <v>4.9081911818998097E-2</v>
      </c>
      <c r="AQ14" s="33">
        <v>0</v>
      </c>
      <c r="AR14" s="33">
        <v>0</v>
      </c>
      <c r="AS14" s="33">
        <v>0.46138079964793099</v>
      </c>
      <c r="AT14" s="33">
        <v>0</v>
      </c>
    </row>
    <row r="15" spans="1:46" ht="19.95" customHeight="1">
      <c r="A15" s="18" t="s">
        <v>608</v>
      </c>
      <c r="B15" s="20" t="s">
        <v>596</v>
      </c>
      <c r="C15" s="20" t="s">
        <v>596</v>
      </c>
      <c r="D15" s="170">
        <f>(Scot19!D15+Scot19!AH15+(Scot19!AY15)+Scot19!AZ15+Scot19!AI15+Scot19!E15)</f>
        <v>12041.49107271976</v>
      </c>
      <c r="E15" s="170">
        <f>(Scot19!F15+Scot19!AJ15+Scot19!BA15)+(Scot19!BB15+Scot19!AK15+Scot19!G15)</f>
        <v>11521.346817846672</v>
      </c>
      <c r="F15" s="170">
        <f>(Scot19!H15+Scot19!AL15+Scot19!BC15)+(Scot19!BD15+Scot19!AM15+Scot19!I15)</f>
        <v>2111.43380365454</v>
      </c>
      <c r="G15" s="170">
        <f>(Scot19!J15+Scot19!AN15+Scot19!BE15)+(Scot19!BF15+Scot19!AO15+Scot19!K15)</f>
        <v>1421.0897141677938</v>
      </c>
      <c r="H15" s="170">
        <f>(Scot19!L15+Scot19!AP15+Scot19!BG15)+(Scot19!BH15+Scot19!AQ15+Scot19!M15)</f>
        <v>1052.8550294334641</v>
      </c>
      <c r="I15" s="170">
        <f>(Scot19!N15+Scot19!AR15+Scot19!BI15)+(Scot19!BJ15+Scot19!AS15+Scot19!O15)</f>
        <v>23106.039700588488</v>
      </c>
      <c r="J15" s="170">
        <f>(Scot19!P15+Scot19!AT15+Scot19!BK15)+(Scot19!BL15+Scot19!AU15+Scot19!Q15)</f>
        <v>1135.7948891979502</v>
      </c>
      <c r="K15" s="188">
        <f t="shared" si="7"/>
        <v>52390.051027608664</v>
      </c>
      <c r="M15" s="33">
        <f t="shared" si="20"/>
        <v>0.22984308731392722</v>
      </c>
      <c r="N15" s="33">
        <f t="shared" si="21"/>
        <v>0.21991478519032398</v>
      </c>
      <c r="O15" s="33">
        <f t="shared" si="22"/>
        <v>4.0302190248714405E-2</v>
      </c>
      <c r="P15" s="33">
        <f t="shared" si="23"/>
        <v>2.7125182859984307E-2</v>
      </c>
      <c r="Q15" s="33">
        <f t="shared" si="24"/>
        <v>2.0096468867316572E-2</v>
      </c>
      <c r="R15" s="33">
        <f t="shared" si="8"/>
        <v>0.44103869432026321</v>
      </c>
      <c r="S15" s="33">
        <f t="shared" si="25"/>
        <v>2.1679591199470404E-2</v>
      </c>
      <c r="U15" s="174">
        <f t="shared" si="9"/>
        <v>-8.3253159009018807E-2</v>
      </c>
      <c r="V15" s="174">
        <f t="shared" si="10"/>
        <v>0.10596373574586399</v>
      </c>
      <c r="W15" s="174">
        <f t="shared" si="11"/>
        <v>-8.702496936292492E-3</v>
      </c>
      <c r="X15" s="174">
        <f t="shared" si="12"/>
        <v>1.2878801709062507E-2</v>
      </c>
      <c r="Y15" s="174">
        <f t="shared" si="13"/>
        <v>2.0096468867316572E-2</v>
      </c>
      <c r="Z15" s="174">
        <f t="shared" si="14"/>
        <v>-6.4590600591006742E-2</v>
      </c>
      <c r="AA15" s="174">
        <f t="shared" si="15"/>
        <v>1.7607250214075172E-2</v>
      </c>
      <c r="AC15" s="33">
        <f t="shared" si="1"/>
        <v>0.44103869432026321</v>
      </c>
      <c r="AD15" s="60" t="str">
        <f t="shared" si="2"/>
        <v>SNP</v>
      </c>
      <c r="AE15" s="33">
        <f t="shared" si="16"/>
        <v>0.21119560700633599</v>
      </c>
      <c r="AF15" s="33">
        <f t="shared" si="3"/>
        <v>0.22984308731392722</v>
      </c>
      <c r="AG15" s="60" t="str">
        <f t="shared" si="4"/>
        <v>Con</v>
      </c>
      <c r="AI15" s="20" t="s">
        <v>4</v>
      </c>
      <c r="AJ15" s="151" t="str">
        <f t="shared" si="17"/>
        <v>SNP</v>
      </c>
      <c r="AK15" s="149" t="str">
        <f t="shared" si="18"/>
        <v>Hold</v>
      </c>
      <c r="AL15" s="149" t="str">
        <f t="shared" si="19"/>
        <v/>
      </c>
      <c r="AN15" s="33">
        <v>0.31309624632294603</v>
      </c>
      <c r="AO15" s="33">
        <v>0.11395104944446</v>
      </c>
      <c r="AP15" s="33">
        <v>4.9004687185006897E-2</v>
      </c>
      <c r="AQ15" s="33">
        <v>1.42463811509218E-2</v>
      </c>
      <c r="AR15" s="33">
        <v>0</v>
      </c>
      <c r="AS15" s="33">
        <v>0.50562929491126996</v>
      </c>
      <c r="AT15" s="33">
        <v>4.0723409853952296E-3</v>
      </c>
    </row>
    <row r="16" spans="1:46" ht="19.95" customHeight="1">
      <c r="A16" s="18" t="s">
        <v>609</v>
      </c>
      <c r="B16" s="20" t="s">
        <v>596</v>
      </c>
      <c r="C16" s="20" t="s">
        <v>596</v>
      </c>
      <c r="D16" s="170">
        <f>(Scot19!D16+Scot19!AH16+(Scot19!AY16)+Scot19!AZ16+Scot19!AI16+Scot19!E16)</f>
        <v>3356.5152650336963</v>
      </c>
      <c r="E16" s="170">
        <f>(Scot19!F16+Scot19!AJ16+Scot19!BA16)+(Scot19!BB16+Scot19!AK16+Scot19!G16)</f>
        <v>21326.823659713598</v>
      </c>
      <c r="F16" s="170">
        <f>(Scot19!H16+Scot19!AL16+Scot19!BC16)+(Scot19!BD16+Scot19!AM16+Scot19!I16)</f>
        <v>1109.0977423841966</v>
      </c>
      <c r="G16" s="170">
        <f>(Scot19!J16+Scot19!AN16+Scot19!BE16)+(Scot19!BF16+Scot19!AO16+Scot19!K16)</f>
        <v>1134.2607731551093</v>
      </c>
      <c r="H16" s="170">
        <f>(Scot19!L16+Scot19!AP16+Scot19!BG16)+(Scot19!BH16+Scot19!AQ16+Scot19!M16)</f>
        <v>730.27675779727304</v>
      </c>
      <c r="I16" s="170">
        <f>(Scot19!N16+Scot19!AR16+Scot19!BI16)+(Scot19!BJ16+Scot19!AS16+Scot19!O16)</f>
        <v>18935.638850742082</v>
      </c>
      <c r="J16" s="170">
        <f>(Scot19!P16+Scot19!AT16+Scot19!BK16)+(Scot19!BL16+Scot19!AU16+Scot19!Q16)</f>
        <v>714.85168340610494</v>
      </c>
      <c r="K16" s="188">
        <f t="shared" si="7"/>
        <v>47307.464732232067</v>
      </c>
      <c r="M16" s="33">
        <f t="shared" si="20"/>
        <v>7.0951070492407869E-2</v>
      </c>
      <c r="N16" s="33">
        <f t="shared" si="21"/>
        <v>0.4508130752816048</v>
      </c>
      <c r="O16" s="33">
        <f t="shared" si="22"/>
        <v>2.3444455302389804E-2</v>
      </c>
      <c r="P16" s="33">
        <f t="shared" si="23"/>
        <v>2.3976359324584598E-2</v>
      </c>
      <c r="Q16" s="33">
        <f t="shared" si="24"/>
        <v>1.543681873316945E-2</v>
      </c>
      <c r="R16" s="33">
        <f t="shared" si="8"/>
        <v>0.40026746218426357</v>
      </c>
      <c r="S16" s="33">
        <f t="shared" si="25"/>
        <v>1.5110758681579779E-2</v>
      </c>
      <c r="U16" s="174">
        <f t="shared" si="9"/>
        <v>-5.0595808018659136E-2</v>
      </c>
      <c r="V16" s="174">
        <f t="shared" si="10"/>
        <v>8.1394547061878819E-2</v>
      </c>
      <c r="W16" s="174">
        <f t="shared" si="11"/>
        <v>-5.0623874083021957E-3</v>
      </c>
      <c r="X16" s="174">
        <f t="shared" si="12"/>
        <v>9.892669642404598E-3</v>
      </c>
      <c r="Y16" s="174">
        <f t="shared" si="13"/>
        <v>1.543681873316945E-2</v>
      </c>
      <c r="Z16" s="174">
        <f t="shared" si="14"/>
        <v>-6.4590600591006408E-2</v>
      </c>
      <c r="AA16" s="174">
        <f t="shared" si="15"/>
        <v>1.3524760580515369E-2</v>
      </c>
      <c r="AC16" s="33">
        <f t="shared" si="1"/>
        <v>0.4508130752816048</v>
      </c>
      <c r="AD16" s="60" t="str">
        <f t="shared" si="2"/>
        <v>Lab</v>
      </c>
      <c r="AE16" s="33">
        <f t="shared" si="16"/>
        <v>5.0545613097341235E-2</v>
      </c>
      <c r="AF16" s="33">
        <f t="shared" si="3"/>
        <v>0.40026746218426357</v>
      </c>
      <c r="AG16" s="60" t="str">
        <f t="shared" si="4"/>
        <v>SNP</v>
      </c>
      <c r="AI16" s="20" t="s">
        <v>4</v>
      </c>
      <c r="AJ16" s="151" t="str">
        <f t="shared" si="17"/>
        <v>Lab</v>
      </c>
      <c r="AK16" s="149" t="str">
        <f t="shared" si="18"/>
        <v>Gain from</v>
      </c>
      <c r="AL16" s="149" t="str">
        <f t="shared" si="19"/>
        <v>SNP</v>
      </c>
      <c r="AN16" s="33">
        <v>0.12154687851106701</v>
      </c>
      <c r="AO16" s="33">
        <v>0.36941852821972598</v>
      </c>
      <c r="AP16" s="33">
        <v>2.8506842710691999E-2</v>
      </c>
      <c r="AQ16" s="33">
        <v>1.408368968218E-2</v>
      </c>
      <c r="AR16" s="33">
        <v>0</v>
      </c>
      <c r="AS16" s="33">
        <v>0.46485806277526998</v>
      </c>
      <c r="AT16" s="33">
        <v>1.58599810106441E-3</v>
      </c>
    </row>
    <row r="17" spans="1:46" ht="19.95" customHeight="1">
      <c r="A17" s="181" t="s">
        <v>610</v>
      </c>
      <c r="B17" s="20" t="s">
        <v>596</v>
      </c>
      <c r="C17" s="20" t="s">
        <v>596</v>
      </c>
      <c r="D17" s="170">
        <f>(Scot19!D17+Scot19!AH17+(Scot19!AY17)+Scot19!AZ17+Scot19!AI17+Scot19!E17)</f>
        <v>18647.022698594927</v>
      </c>
      <c r="E17" s="170">
        <f>(Scot19!F17+Scot19!AJ17+Scot19!BA17)+(Scot19!BB17+Scot19!AK17+Scot19!G17)</f>
        <v>10840.898583326609</v>
      </c>
      <c r="F17" s="170">
        <f>(Scot19!H17+Scot19!AL17+Scot19!BC17)+(Scot19!BD17+Scot19!AM17+Scot19!I17)</f>
        <v>2616.4216992908086</v>
      </c>
      <c r="G17" s="170">
        <f>(Scot19!J17+Scot19!AN17+Scot19!BE17)+(Scot19!BF17+Scot19!AO17+Scot19!K17)</f>
        <v>686.75182793784643</v>
      </c>
      <c r="H17" s="170">
        <f>(Scot19!L17+Scot19!AP17+Scot19!BG17)+(Scot19!BH17+Scot19!AQ17+Scot19!M17)</f>
        <v>1071.6281717431855</v>
      </c>
      <c r="I17" s="170">
        <f>(Scot19!N17+Scot19!AR17+Scot19!BI17)+(Scot19!BJ17+Scot19!AS17+Scot19!O17)</f>
        <v>17840.0205759729</v>
      </c>
      <c r="J17" s="170">
        <f>(Scot19!P17+Scot19!AT17+Scot19!BK17)+(Scot19!BL17+Scot19!AU17+Scot19!Q17)</f>
        <v>938.89257266585889</v>
      </c>
      <c r="K17" s="188">
        <f t="shared" si="7"/>
        <v>52641.636129532133</v>
      </c>
      <c r="M17" s="33">
        <f t="shared" si="20"/>
        <v>0.35422574352953828</v>
      </c>
      <c r="N17" s="33">
        <f t="shared" si="21"/>
        <v>0.20593772117285747</v>
      </c>
      <c r="O17" s="33">
        <f t="shared" si="22"/>
        <v>4.9702514808862244E-2</v>
      </c>
      <c r="P17" s="33">
        <f t="shared" si="23"/>
        <v>1.3045791856620815E-2</v>
      </c>
      <c r="Q17" s="33">
        <f t="shared" si="24"/>
        <v>2.0357045307374071E-2</v>
      </c>
      <c r="R17" s="33">
        <f t="shared" si="8"/>
        <v>0.33889563257637029</v>
      </c>
      <c r="S17" s="33">
        <f t="shared" si="25"/>
        <v>1.7835550748376856E-2</v>
      </c>
      <c r="U17" s="174">
        <f t="shared" si="9"/>
        <v>-8.3253159009019695E-2</v>
      </c>
      <c r="V17" s="174">
        <f t="shared" si="10"/>
        <v>0.10733769120132956</v>
      </c>
      <c r="W17" s="174">
        <f t="shared" si="11"/>
        <v>-1.0732319513675856E-2</v>
      </c>
      <c r="X17" s="174">
        <f t="shared" si="12"/>
        <v>1.3045791856620815E-2</v>
      </c>
      <c r="Y17" s="174">
        <f t="shared" si="13"/>
        <v>2.0357045307374071E-2</v>
      </c>
      <c r="Z17" s="174">
        <f t="shared" si="14"/>
        <v>-6.4590600591005687E-2</v>
      </c>
      <c r="AA17" s="174">
        <f t="shared" si="15"/>
        <v>1.7835550748376856E-2</v>
      </c>
      <c r="AC17" s="33">
        <f t="shared" si="1"/>
        <v>0.35422574352953828</v>
      </c>
      <c r="AD17" s="60" t="str">
        <f t="shared" si="2"/>
        <v>Con</v>
      </c>
      <c r="AE17" s="33">
        <f t="shared" si="16"/>
        <v>1.5330110953167997E-2</v>
      </c>
      <c r="AF17" s="33">
        <f t="shared" si="3"/>
        <v>0.33889563257637029</v>
      </c>
      <c r="AG17" s="60" t="str">
        <f t="shared" si="4"/>
        <v>SNP</v>
      </c>
      <c r="AI17" s="20" t="s">
        <v>1</v>
      </c>
      <c r="AJ17" s="151" t="str">
        <f t="shared" si="17"/>
        <v>Con</v>
      </c>
      <c r="AK17" s="149" t="str">
        <f t="shared" si="18"/>
        <v>Hold</v>
      </c>
      <c r="AL17" s="149" t="str">
        <f t="shared" si="19"/>
        <v/>
      </c>
      <c r="AN17" s="33">
        <v>0.43747890253855798</v>
      </c>
      <c r="AO17" s="33">
        <v>9.8600029971527905E-2</v>
      </c>
      <c r="AP17" s="33">
        <v>6.04348343225381E-2</v>
      </c>
      <c r="AQ17" s="33">
        <v>0</v>
      </c>
      <c r="AR17" s="33">
        <v>0</v>
      </c>
      <c r="AS17" s="33">
        <v>0.40348623316737597</v>
      </c>
      <c r="AT17" s="33">
        <v>0</v>
      </c>
    </row>
    <row r="18" spans="1:46" ht="19.95" customHeight="1">
      <c r="A18" s="186" t="s">
        <v>611</v>
      </c>
      <c r="B18" s="20" t="s">
        <v>596</v>
      </c>
      <c r="C18" s="20" t="s">
        <v>596</v>
      </c>
      <c r="D18" s="170">
        <f>(Scot19!D18+Scot19!AH18+(Scot19!AY18)+Scot19!AZ18+Scot19!AI18+Scot19!E18)</f>
        <v>19102.865412635623</v>
      </c>
      <c r="E18" s="170">
        <f>(Scot19!F18+Scot19!AJ18+Scot19!BA18)+(Scot19!BB18+Scot19!AK18+Scot19!G18)</f>
        <v>9876.6876892150831</v>
      </c>
      <c r="F18" s="170">
        <f>(Scot19!H18+Scot19!AL18+Scot19!BC18)+(Scot19!BD18+Scot19!AM18+Scot19!I18)</f>
        <v>3068.8015455136974</v>
      </c>
      <c r="G18" s="170">
        <f>(Scot19!J18+Scot19!AN18+Scot19!BE18)+(Scot19!BF18+Scot19!AO18+Scot19!K18)</f>
        <v>672.41280747622363</v>
      </c>
      <c r="H18" s="170">
        <f>(Scot19!L18+Scot19!AP18+Scot19!BG18)+(Scot19!BH18+Scot19!AQ18+Scot19!M18)</f>
        <v>1049.2531336919324</v>
      </c>
      <c r="I18" s="170">
        <f>(Scot19!N18+Scot19!AR18+Scot19!BI18)+(Scot19!BJ18+Scot19!AS18+Scot19!O18)</f>
        <v>16112.691235683666</v>
      </c>
      <c r="J18" s="170">
        <f>(Scot19!P18+Scot19!AT18+Scot19!BK18)+(Scot19!BL18+Scot19!AU18+Scot19!Q18)</f>
        <v>919.28898478587166</v>
      </c>
      <c r="K18" s="188">
        <f t="shared" si="7"/>
        <v>50802.0008090021</v>
      </c>
      <c r="M18" s="33">
        <f t="shared" si="20"/>
        <v>0.3760258475735192</v>
      </c>
      <c r="N18" s="33">
        <f t="shared" si="21"/>
        <v>0.19441532876525872</v>
      </c>
      <c r="O18" s="33">
        <f t="shared" si="22"/>
        <v>6.0407100048112804E-2</v>
      </c>
      <c r="P18" s="33">
        <f t="shared" si="23"/>
        <v>1.323595127688499E-2</v>
      </c>
      <c r="Q18" s="33">
        <f t="shared" si="24"/>
        <v>2.0653775776209291E-2</v>
      </c>
      <c r="R18" s="33">
        <f t="shared" si="8"/>
        <v>0.31716646941252952</v>
      </c>
      <c r="S18" s="33">
        <f t="shared" si="25"/>
        <v>1.8095527147485378E-2</v>
      </c>
      <c r="U18" s="174">
        <f t="shared" si="9"/>
        <v>-8.3253159009019806E-2</v>
      </c>
      <c r="V18" s="174">
        <f t="shared" si="10"/>
        <v>0.10890227795510211</v>
      </c>
      <c r="W18" s="174">
        <f t="shared" si="11"/>
        <v>-1.3043772555655996E-2</v>
      </c>
      <c r="X18" s="174">
        <f t="shared" si="12"/>
        <v>1.323595127688499E-2</v>
      </c>
      <c r="Y18" s="174">
        <f t="shared" si="13"/>
        <v>2.0653775776209291E-2</v>
      </c>
      <c r="Z18" s="174">
        <f t="shared" si="14"/>
        <v>-6.4590600591006464E-2</v>
      </c>
      <c r="AA18" s="174">
        <f t="shared" si="15"/>
        <v>1.8095527147485378E-2</v>
      </c>
      <c r="AC18" s="33">
        <f t="shared" si="1"/>
        <v>0.3760258475735192</v>
      </c>
      <c r="AD18" s="60" t="str">
        <f t="shared" si="2"/>
        <v>Con</v>
      </c>
      <c r="AE18" s="33">
        <f t="shared" si="16"/>
        <v>5.8859378160989684E-2</v>
      </c>
      <c r="AF18" s="33">
        <f t="shared" si="3"/>
        <v>0.31716646941252952</v>
      </c>
      <c r="AG18" s="60" t="str">
        <f t="shared" si="4"/>
        <v>SNP</v>
      </c>
      <c r="AI18" s="20" t="s">
        <v>1</v>
      </c>
      <c r="AJ18" s="151" t="str">
        <f t="shared" si="17"/>
        <v>Con</v>
      </c>
      <c r="AK18" s="149" t="str">
        <f t="shared" si="18"/>
        <v>Hold</v>
      </c>
      <c r="AL18" s="149" t="str">
        <f t="shared" si="19"/>
        <v/>
      </c>
      <c r="AN18" s="33">
        <v>0.45927900658253901</v>
      </c>
      <c r="AO18" s="33">
        <v>8.5513050810156602E-2</v>
      </c>
      <c r="AP18" s="33">
        <v>7.3450872603768799E-2</v>
      </c>
      <c r="AQ18" s="33">
        <v>0</v>
      </c>
      <c r="AR18" s="33">
        <v>0</v>
      </c>
      <c r="AS18" s="33">
        <v>0.38175707000353598</v>
      </c>
      <c r="AT18" s="33">
        <v>0</v>
      </c>
    </row>
    <row r="19" spans="1:46" ht="19.95" customHeight="1">
      <c r="A19" s="18" t="s">
        <v>612</v>
      </c>
      <c r="B19" s="20" t="s">
        <v>596</v>
      </c>
      <c r="C19" s="20" t="s">
        <v>596</v>
      </c>
      <c r="D19" s="170">
        <f>(Scot19!D19+Scot19!AH19+(Scot19!AY19)+Scot19!AZ19+Scot19!AI19+Scot19!E19)</f>
        <v>11428.757638117606</v>
      </c>
      <c r="E19" s="170">
        <f>(Scot19!F19+Scot19!AJ19+Scot19!BA19)+(Scot19!BB19+Scot19!AK19+Scot19!G19)</f>
        <v>10482.717332442779</v>
      </c>
      <c r="F19" s="170">
        <f>(Scot19!H19+Scot19!AL19+Scot19!BC19)+(Scot19!BD19+Scot19!AM19+Scot19!I19)</f>
        <v>3267.9855704921324</v>
      </c>
      <c r="G19" s="170">
        <f>(Scot19!J19+Scot19!AN19+Scot19!BE19)+(Scot19!BF19+Scot19!AO19+Scot19!K19)</f>
        <v>691.12379270831536</v>
      </c>
      <c r="H19" s="170">
        <f>(Scot19!L19+Scot19!AP19+Scot19!BG19)+(Scot19!BH19+Scot19!AQ19+Scot19!M19)</f>
        <v>1078.4503168373915</v>
      </c>
      <c r="I19" s="170">
        <f>(Scot19!N19+Scot19!AR19+Scot19!BI19)+(Scot19!BJ19+Scot19!AS19+Scot19!O19)</f>
        <v>23892.940717796289</v>
      </c>
      <c r="J19" s="170">
        <f>(Scot19!P19+Scot19!AT19+Scot19!BK19)+(Scot19!BL19+Scot19!AU19+Scot19!Q19)</f>
        <v>1207.48032990451</v>
      </c>
      <c r="K19" s="188">
        <f t="shared" si="7"/>
        <v>52049.455698299025</v>
      </c>
      <c r="M19" s="33">
        <f t="shared" si="20"/>
        <v>0.21957496932078577</v>
      </c>
      <c r="N19" s="33">
        <f t="shared" si="21"/>
        <v>0.20139917299433649</v>
      </c>
      <c r="O19" s="33">
        <f t="shared" si="22"/>
        <v>6.2786162249895153E-2</v>
      </c>
      <c r="P19" s="33">
        <f t="shared" si="23"/>
        <v>1.3278213641932499E-2</v>
      </c>
      <c r="Q19" s="33">
        <f t="shared" si="24"/>
        <v>2.0719723239538797E-2</v>
      </c>
      <c r="R19" s="33">
        <f t="shared" si="8"/>
        <v>0.45904304660340778</v>
      </c>
      <c r="S19" s="33">
        <f t="shared" si="25"/>
        <v>2.3198711950103455E-2</v>
      </c>
      <c r="U19" s="174">
        <f t="shared" si="9"/>
        <v>-8.3253159009019223E-2</v>
      </c>
      <c r="V19" s="174">
        <f t="shared" si="10"/>
        <v>0.10925000270333989</v>
      </c>
      <c r="W19" s="174">
        <f t="shared" si="11"/>
        <v>-1.3557486113020947E-2</v>
      </c>
      <c r="X19" s="174">
        <f t="shared" si="12"/>
        <v>1.3278213641932499E-2</v>
      </c>
      <c r="Y19" s="174">
        <f t="shared" si="13"/>
        <v>2.0719723239538797E-2</v>
      </c>
      <c r="Z19" s="174">
        <f t="shared" si="14"/>
        <v>-6.4590600591007186E-2</v>
      </c>
      <c r="AA19" s="174">
        <f t="shared" si="15"/>
        <v>1.8153306128235316E-2</v>
      </c>
      <c r="AC19" s="33">
        <f t="shared" si="1"/>
        <v>0.45904304660340778</v>
      </c>
      <c r="AD19" s="60" t="str">
        <f t="shared" si="2"/>
        <v>SNP</v>
      </c>
      <c r="AE19" s="33">
        <f t="shared" si="16"/>
        <v>0.23946807728262201</v>
      </c>
      <c r="AF19" s="33">
        <f t="shared" si="3"/>
        <v>0.21957496932078577</v>
      </c>
      <c r="AG19" s="60" t="str">
        <f t="shared" si="4"/>
        <v>Con</v>
      </c>
      <c r="AI19" s="20" t="s">
        <v>4</v>
      </c>
      <c r="AJ19" s="151" t="str">
        <f t="shared" si="17"/>
        <v>SNP</v>
      </c>
      <c r="AK19" s="149" t="str">
        <f t="shared" si="18"/>
        <v>Hold</v>
      </c>
      <c r="AL19" s="149" t="str">
        <f t="shared" si="19"/>
        <v/>
      </c>
      <c r="AN19" s="33">
        <v>0.30282812832980499</v>
      </c>
      <c r="AO19" s="33">
        <v>9.2149170290996604E-2</v>
      </c>
      <c r="AP19" s="33">
        <v>7.63436483629161E-2</v>
      </c>
      <c r="AQ19" s="33">
        <v>0</v>
      </c>
      <c r="AR19" s="33">
        <v>0</v>
      </c>
      <c r="AS19" s="33">
        <v>0.52363364719441496</v>
      </c>
      <c r="AT19" s="33">
        <v>5.0454058218681397E-3</v>
      </c>
    </row>
    <row r="20" spans="1:46" ht="19.95" customHeight="1">
      <c r="A20" s="18" t="s">
        <v>613</v>
      </c>
      <c r="B20" s="20" t="s">
        <v>596</v>
      </c>
      <c r="C20" s="20" t="s">
        <v>596</v>
      </c>
      <c r="D20" s="170">
        <f>(Scot19!D20+Scot19!AH20+(Scot19!AY20)+Scot19!AZ20+Scot19!AI20+Scot19!E20)</f>
        <v>3648.6259906678893</v>
      </c>
      <c r="E20" s="170">
        <f>(Scot19!F20+Scot19!AJ20+Scot19!BA20)+(Scot19!BB20+Scot19!AK20+Scot19!G20)</f>
        <v>16169.918436484104</v>
      </c>
      <c r="F20" s="170">
        <f>(Scot19!H20+Scot19!AL20+Scot19!BC20)+(Scot19!BD20+Scot19!AM20+Scot19!I20)</f>
        <v>2142.7882877547004</v>
      </c>
      <c r="G20" s="170">
        <f>(Scot19!J20+Scot19!AN20+Scot19!BE20)+(Scot19!BF20+Scot19!AO20+Scot19!K20)</f>
        <v>546.29274456073824</v>
      </c>
      <c r="H20" s="170">
        <f>(Scot19!L20+Scot19!AP20+Scot19!BG20)+(Scot19!BH20+Scot19!AQ20+Scot19!M20)</f>
        <v>1160.0929569057225</v>
      </c>
      <c r="I20" s="170">
        <f>(Scot19!N20+Scot19!AR20+Scot19!BI20)+(Scot19!BJ20+Scot19!AS20+Scot19!O20)</f>
        <v>23240.766454644618</v>
      </c>
      <c r="J20" s="170">
        <f>(Scot19!P20+Scot19!AT20+Scot19!BK20)+(Scot19!BL20+Scot19!AU20+Scot19!Q20)</f>
        <v>1028.3755292731439</v>
      </c>
      <c r="K20" s="188">
        <f t="shared" si="7"/>
        <v>47936.86040029092</v>
      </c>
      <c r="M20" s="33">
        <f t="shared" si="20"/>
        <v>7.6113161358513717E-2</v>
      </c>
      <c r="N20" s="33">
        <f t="shared" si="21"/>
        <v>0.33731701036444955</v>
      </c>
      <c r="O20" s="33">
        <f t="shared" si="22"/>
        <v>4.4700221705418493E-2</v>
      </c>
      <c r="P20" s="33">
        <f t="shared" si="23"/>
        <v>1.139608935585241E-2</v>
      </c>
      <c r="Q20" s="33">
        <f t="shared" si="24"/>
        <v>2.4200436724860733E-2</v>
      </c>
      <c r="R20" s="33">
        <f t="shared" si="8"/>
        <v>0.48482037122530397</v>
      </c>
      <c r="S20" s="33">
        <f t="shared" si="25"/>
        <v>2.1452709265601024E-2</v>
      </c>
      <c r="U20" s="174">
        <f t="shared" si="9"/>
        <v>-4.494210712075028E-2</v>
      </c>
      <c r="V20" s="174">
        <f t="shared" si="10"/>
        <v>9.1269737371700549E-2</v>
      </c>
      <c r="W20" s="174">
        <f t="shared" si="11"/>
        <v>-8.7256886333749104E-3</v>
      </c>
      <c r="X20" s="174">
        <f t="shared" si="12"/>
        <v>1.139608935585241E-2</v>
      </c>
      <c r="Y20" s="174">
        <f t="shared" si="13"/>
        <v>-1.4128564488974683E-3</v>
      </c>
      <c r="Z20" s="174">
        <f t="shared" si="14"/>
        <v>-6.3531655235679052E-2</v>
      </c>
      <c r="AA20" s="174">
        <f t="shared" si="15"/>
        <v>1.5946480711148743E-2</v>
      </c>
      <c r="AC20" s="33">
        <f t="shared" si="1"/>
        <v>0.48482037122530397</v>
      </c>
      <c r="AD20" s="60" t="str">
        <f t="shared" si="2"/>
        <v>SNP</v>
      </c>
      <c r="AE20" s="33">
        <f t="shared" si="16"/>
        <v>0.14750336086085442</v>
      </c>
      <c r="AF20" s="33">
        <f t="shared" si="3"/>
        <v>0.33731701036444955</v>
      </c>
      <c r="AG20" s="60" t="str">
        <f t="shared" si="4"/>
        <v>Lab</v>
      </c>
      <c r="AI20" s="20" t="s">
        <v>4</v>
      </c>
      <c r="AJ20" s="151" t="str">
        <f t="shared" si="17"/>
        <v>SNP</v>
      </c>
      <c r="AK20" s="149" t="str">
        <f t="shared" si="18"/>
        <v>Hold</v>
      </c>
      <c r="AL20" s="149" t="str">
        <f t="shared" si="19"/>
        <v/>
      </c>
      <c r="AN20" s="33">
        <v>0.121055268479264</v>
      </c>
      <c r="AO20" s="33">
        <v>0.24604727299274901</v>
      </c>
      <c r="AP20" s="33">
        <v>5.3425910338793403E-2</v>
      </c>
      <c r="AQ20" s="33">
        <v>0</v>
      </c>
      <c r="AR20" s="33">
        <v>2.5613293173758201E-2</v>
      </c>
      <c r="AS20" s="33">
        <v>0.54835202646098302</v>
      </c>
      <c r="AT20" s="33">
        <v>5.5062285544522803E-3</v>
      </c>
    </row>
    <row r="21" spans="1:46" ht="19.95" customHeight="1">
      <c r="A21" s="18" t="s">
        <v>614</v>
      </c>
      <c r="B21" s="20" t="s">
        <v>596</v>
      </c>
      <c r="C21" s="20" t="s">
        <v>596</v>
      </c>
      <c r="D21" s="170">
        <f>(Scot19!D21+Scot19!AH21+(Scot19!AY21)+Scot19!AZ21+Scot19!AI21+Scot19!E21)</f>
        <v>6850.0416383421489</v>
      </c>
      <c r="E21" s="170">
        <f>(Scot19!F21+Scot19!AJ21+Scot19!BA21)+(Scot19!BB21+Scot19!AK21+Scot19!G21)</f>
        <v>17033.877159254254</v>
      </c>
      <c r="F21" s="170">
        <f>(Scot19!H21+Scot19!AL21+Scot19!BC21)+(Scot19!BD21+Scot19!AM21+Scot19!I21)</f>
        <v>3451.495332524039</v>
      </c>
      <c r="G21" s="170">
        <f>(Scot19!J21+Scot19!AN21+Scot19!BE21)+(Scot19!BF21+Scot19!AO21+Scot19!K21)</f>
        <v>1800.5262456290013</v>
      </c>
      <c r="H21" s="170">
        <f>(Scot19!L21+Scot19!AP21+Scot19!BG21)+(Scot19!BH21+Scot19!AQ21+Scot19!M21)</f>
        <v>1049.0059574668157</v>
      </c>
      <c r="I21" s="170">
        <f>(Scot19!N21+Scot19!AR21+Scot19!BI21)+(Scot19!BJ21+Scot19!AS21+Scot19!O21)</f>
        <v>19110.99689453117</v>
      </c>
      <c r="J21" s="170">
        <f>(Scot19!P21+Scot19!AT21+Scot19!BK21)+(Scot19!BL21+Scot19!AU21+Scot19!Q21)</f>
        <v>934.0961043854478</v>
      </c>
      <c r="K21" s="188">
        <f t="shared" si="7"/>
        <v>50230.039332132874</v>
      </c>
      <c r="M21" s="33">
        <f t="shared" si="20"/>
        <v>0.13637340781375976</v>
      </c>
      <c r="N21" s="33">
        <f t="shared" si="21"/>
        <v>0.33911733667222993</v>
      </c>
      <c r="O21" s="33">
        <f t="shared" si="22"/>
        <v>6.871376925870866E-2</v>
      </c>
      <c r="P21" s="33">
        <f t="shared" si="23"/>
        <v>3.5845606923050506E-2</v>
      </c>
      <c r="Q21" s="33">
        <f t="shared" si="24"/>
        <v>2.0884036154750762E-2</v>
      </c>
      <c r="R21" s="33">
        <f t="shared" si="8"/>
        <v>0.38046947899373018</v>
      </c>
      <c r="S21" s="33">
        <f t="shared" si="25"/>
        <v>1.859636418377027E-2</v>
      </c>
      <c r="U21" s="174">
        <f t="shared" si="9"/>
        <v>-8.3253159009019251E-2</v>
      </c>
      <c r="V21" s="174">
        <f t="shared" si="10"/>
        <v>0.11011638427724194</v>
      </c>
      <c r="W21" s="174">
        <f t="shared" si="11"/>
        <v>-1.4837440912385536E-2</v>
      </c>
      <c r="X21" s="174">
        <f t="shared" si="12"/>
        <v>1.3383513407141206E-2</v>
      </c>
      <c r="Y21" s="174">
        <f t="shared" si="13"/>
        <v>2.0884036154750762E-2</v>
      </c>
      <c r="Z21" s="174">
        <f t="shared" si="14"/>
        <v>-6.4590600591005798E-2</v>
      </c>
      <c r="AA21" s="174">
        <f t="shared" si="15"/>
        <v>1.8297266673276441E-2</v>
      </c>
      <c r="AC21" s="33">
        <f t="shared" si="1"/>
        <v>0.38046947899373018</v>
      </c>
      <c r="AD21" s="60" t="str">
        <f t="shared" si="2"/>
        <v>SNP</v>
      </c>
      <c r="AE21" s="33">
        <f t="shared" si="16"/>
        <v>4.1352142321500251E-2</v>
      </c>
      <c r="AF21" s="33">
        <f t="shared" si="3"/>
        <v>0.33911733667222993</v>
      </c>
      <c r="AG21" s="60" t="str">
        <f t="shared" si="4"/>
        <v>Lab</v>
      </c>
      <c r="AI21" s="20" t="s">
        <v>4</v>
      </c>
      <c r="AJ21" s="151" t="str">
        <f t="shared" si="17"/>
        <v>SNP</v>
      </c>
      <c r="AK21" s="149" t="str">
        <f t="shared" si="18"/>
        <v>Hold</v>
      </c>
      <c r="AL21" s="149" t="str">
        <f t="shared" si="19"/>
        <v/>
      </c>
      <c r="AN21" s="33">
        <v>0.21962656682277901</v>
      </c>
      <c r="AO21" s="33">
        <v>0.22900095239498799</v>
      </c>
      <c r="AP21" s="33">
        <v>8.3551210171094195E-2</v>
      </c>
      <c r="AQ21" s="33">
        <v>2.24620935159093E-2</v>
      </c>
      <c r="AR21" s="33">
        <v>0</v>
      </c>
      <c r="AS21" s="33">
        <v>0.44506007958473598</v>
      </c>
      <c r="AT21" s="33">
        <v>2.9909751049382903E-4</v>
      </c>
    </row>
    <row r="22" spans="1:46" ht="19.95" customHeight="1">
      <c r="A22" s="18" t="s">
        <v>615</v>
      </c>
      <c r="B22" s="20" t="s">
        <v>596</v>
      </c>
      <c r="C22" s="20" t="s">
        <v>596</v>
      </c>
      <c r="D22" s="170">
        <f>(Scot19!D22+Scot19!AH22+(Scot19!AY22)+Scot19!AZ22+Scot19!AI22+Scot19!E22)</f>
        <v>6737.3854161951085</v>
      </c>
      <c r="E22" s="170">
        <f>(Scot19!F22+Scot19!AJ22+Scot19!BA22)+(Scot19!BB22+Scot19!AK22+Scot19!G22)</f>
        <v>17029.441946162835</v>
      </c>
      <c r="F22" s="170">
        <f>(Scot19!H22+Scot19!AL22+Scot19!BC22)+(Scot19!BD22+Scot19!AM22+Scot19!I22)</f>
        <v>2881.3047527940953</v>
      </c>
      <c r="G22" s="170">
        <f>(Scot19!J22+Scot19!AN22+Scot19!BE22)+(Scot19!BF22+Scot19!AO22+Scot19!K22)</f>
        <v>1707.2408551774138</v>
      </c>
      <c r="H22" s="170">
        <f>(Scot19!L22+Scot19!AP22+Scot19!BG22)+(Scot19!BH22+Scot19!AQ22+Scot19!M22)</f>
        <v>1065.8235625649288</v>
      </c>
      <c r="I22" s="170">
        <f>(Scot19!N22+Scot19!AR22+Scot19!BI22)+(Scot19!BJ22+Scot19!AS22+Scot19!O22)</f>
        <v>21108.144247425393</v>
      </c>
      <c r="J22" s="170">
        <f>(Scot19!P22+Scot19!AT22+Scot19!BK22)+(Scot19!BL22+Scot19!AU22+Scot19!Q22)</f>
        <v>1419.5851062096408</v>
      </c>
      <c r="K22" s="188">
        <f t="shared" si="7"/>
        <v>51948.925886529418</v>
      </c>
      <c r="M22" s="33">
        <f t="shared" si="20"/>
        <v>0.12969248740409745</v>
      </c>
      <c r="N22" s="33">
        <f t="shared" si="21"/>
        <v>0.32781124259161332</v>
      </c>
      <c r="O22" s="33">
        <f t="shared" si="22"/>
        <v>5.5464183399819442E-2</v>
      </c>
      <c r="P22" s="33">
        <f t="shared" si="23"/>
        <v>3.2863833583518014E-2</v>
      </c>
      <c r="Q22" s="33">
        <f t="shared" si="24"/>
        <v>2.0516758419471027E-2</v>
      </c>
      <c r="R22" s="33">
        <f t="shared" si="8"/>
        <v>0.40632494103018263</v>
      </c>
      <c r="S22" s="33">
        <f t="shared" si="25"/>
        <v>2.7326553571298099E-2</v>
      </c>
      <c r="U22" s="174">
        <f t="shared" si="9"/>
        <v>-8.3253159009019556E-2</v>
      </c>
      <c r="V22" s="174">
        <f t="shared" si="10"/>
        <v>0.10817981914515531</v>
      </c>
      <c r="W22" s="174">
        <f t="shared" si="11"/>
        <v>-1.1976443045208757E-2</v>
      </c>
      <c r="X22" s="174">
        <f t="shared" si="12"/>
        <v>1.3148143842664415E-2</v>
      </c>
      <c r="Y22" s="174">
        <f t="shared" si="13"/>
        <v>2.0516758419471027E-2</v>
      </c>
      <c r="Z22" s="174">
        <f t="shared" si="14"/>
        <v>-6.4590600591006353E-2</v>
      </c>
      <c r="AA22" s="174">
        <f t="shared" si="15"/>
        <v>1.7975481237943257E-2</v>
      </c>
      <c r="AC22" s="33">
        <f t="shared" si="1"/>
        <v>0.40632494103018263</v>
      </c>
      <c r="AD22" s="60" t="str">
        <f t="shared" si="2"/>
        <v>SNP</v>
      </c>
      <c r="AE22" s="33">
        <f t="shared" si="16"/>
        <v>7.8513698438569313E-2</v>
      </c>
      <c r="AF22" s="33">
        <f t="shared" si="3"/>
        <v>0.32781124259161332</v>
      </c>
      <c r="AG22" s="60" t="str">
        <f t="shared" si="4"/>
        <v>Lab</v>
      </c>
      <c r="AI22" s="20" t="s">
        <v>4</v>
      </c>
      <c r="AJ22" s="151" t="str">
        <f t="shared" si="17"/>
        <v>SNP</v>
      </c>
      <c r="AK22" s="149" t="str">
        <f t="shared" si="18"/>
        <v>Hold</v>
      </c>
      <c r="AL22" s="149" t="str">
        <f t="shared" si="19"/>
        <v/>
      </c>
      <c r="AN22" s="33">
        <v>0.212945646413117</v>
      </c>
      <c r="AO22" s="33">
        <v>0.219631423446458</v>
      </c>
      <c r="AP22" s="33">
        <v>6.7440626445028198E-2</v>
      </c>
      <c r="AQ22" s="33">
        <v>1.9715689740853599E-2</v>
      </c>
      <c r="AR22" s="33">
        <v>0</v>
      </c>
      <c r="AS22" s="33">
        <v>0.47091554162118898</v>
      </c>
      <c r="AT22" s="33">
        <v>9.3510723333548405E-3</v>
      </c>
    </row>
    <row r="23" spans="1:46" ht="19.95" customHeight="1">
      <c r="A23" s="18" t="s">
        <v>616</v>
      </c>
      <c r="B23" s="20" t="s">
        <v>596</v>
      </c>
      <c r="C23" s="20" t="s">
        <v>596</v>
      </c>
      <c r="D23" s="170">
        <f>(Scot19!D23+Scot19!AH23+(Scot19!AY23)+Scot19!AZ23+Scot19!AI23+Scot19!E23)</f>
        <v>8981.8520675841646</v>
      </c>
      <c r="E23" s="170">
        <f>(Scot19!F23+Scot19!AJ23+Scot19!BA23)+(Scot19!BB23+Scot19!AK23+Scot19!G23)</f>
        <v>19594.333200020556</v>
      </c>
      <c r="F23" s="170">
        <f>(Scot19!H23+Scot19!AL23+Scot19!BC23)+(Scot19!BD23+Scot19!AM23+Scot19!I23)</f>
        <v>2986.5585233198681</v>
      </c>
      <c r="G23" s="170">
        <f>(Scot19!J23+Scot19!AN23+Scot19!BE23)+(Scot19!BF23+Scot19!AO23+Scot19!K23)</f>
        <v>647.3765465182546</v>
      </c>
      <c r="H23" s="170">
        <f>(Scot19!L23+Scot19!AP23+Scot19!BG23)+(Scot19!BH23+Scot19!AQ23+Scot19!M23)</f>
        <v>1010.1858003901245</v>
      </c>
      <c r="I23" s="170">
        <f>(Scot19!N23+Scot19!AR23+Scot19!BI23)+(Scot19!BJ23+Scot19!AS23+Scot19!O23)</f>
        <v>14325.753111637601</v>
      </c>
      <c r="J23" s="170">
        <f>(Scot19!P23+Scot19!AT23+Scot19!BK23)+(Scot19!BL23+Scot19!AU23+Scot19!Q23)</f>
        <v>1317.6418235267986</v>
      </c>
      <c r="K23" s="188">
        <f t="shared" si="7"/>
        <v>48863.701072997363</v>
      </c>
      <c r="M23" s="33">
        <f t="shared" si="20"/>
        <v>0.18381440354192979</v>
      </c>
      <c r="N23" s="33">
        <f t="shared" si="21"/>
        <v>0.40099977631143063</v>
      </c>
      <c r="O23" s="33">
        <f t="shared" si="22"/>
        <v>6.1120186513466422E-2</v>
      </c>
      <c r="P23" s="33">
        <f t="shared" si="23"/>
        <v>1.3248618755896946E-2</v>
      </c>
      <c r="Q23" s="33">
        <f t="shared" si="24"/>
        <v>2.0673542490795171E-2</v>
      </c>
      <c r="R23" s="33">
        <f t="shared" si="8"/>
        <v>0.29317781496404444</v>
      </c>
      <c r="S23" s="33">
        <f t="shared" si="25"/>
        <v>2.6965657422436683E-2</v>
      </c>
      <c r="U23" s="174">
        <f t="shared" si="9"/>
        <v>-8.3253159009019195E-2</v>
      </c>
      <c r="V23" s="174">
        <f t="shared" si="10"/>
        <v>0.10900650297765563</v>
      </c>
      <c r="W23" s="174">
        <f t="shared" si="11"/>
        <v>-1.3197750112254276E-2</v>
      </c>
      <c r="X23" s="174">
        <f t="shared" si="12"/>
        <v>1.3248618755896946E-2</v>
      </c>
      <c r="Y23" s="174">
        <f t="shared" si="13"/>
        <v>2.0673542490795171E-2</v>
      </c>
      <c r="Z23" s="174">
        <f t="shared" si="14"/>
        <v>-6.4590600591006575E-2</v>
      </c>
      <c r="AA23" s="174">
        <f t="shared" si="15"/>
        <v>1.8112845487932246E-2</v>
      </c>
      <c r="AC23" s="33">
        <f t="shared" si="1"/>
        <v>0.40099977631143063</v>
      </c>
      <c r="AD23" s="60" t="str">
        <f t="shared" si="2"/>
        <v>Lab</v>
      </c>
      <c r="AE23" s="33">
        <f t="shared" si="16"/>
        <v>0.1078219613473862</v>
      </c>
      <c r="AF23" s="33">
        <f t="shared" si="3"/>
        <v>0.29317781496404444</v>
      </c>
      <c r="AG23" s="60" t="str">
        <f t="shared" si="4"/>
        <v>SNP</v>
      </c>
      <c r="AI23" s="20" t="s">
        <v>4</v>
      </c>
      <c r="AJ23" s="151" t="str">
        <f t="shared" si="17"/>
        <v>Lab</v>
      </c>
      <c r="AK23" s="149" t="str">
        <f t="shared" si="18"/>
        <v>Gain from</v>
      </c>
      <c r="AL23" s="149" t="str">
        <f t="shared" si="19"/>
        <v>SNP</v>
      </c>
      <c r="AN23" s="33">
        <v>0.26706756255094899</v>
      </c>
      <c r="AO23" s="33">
        <v>0.29199327333377501</v>
      </c>
      <c r="AP23" s="33">
        <v>7.4317936625720699E-2</v>
      </c>
      <c r="AQ23" s="33">
        <v>0</v>
      </c>
      <c r="AR23" s="33">
        <v>0</v>
      </c>
      <c r="AS23" s="33">
        <v>0.35776841555505101</v>
      </c>
      <c r="AT23" s="33">
        <v>8.8528119345044395E-3</v>
      </c>
    </row>
    <row r="24" spans="1:46" ht="19.95" customHeight="1">
      <c r="A24" s="18" t="s">
        <v>617</v>
      </c>
      <c r="B24" s="20" t="s">
        <v>596</v>
      </c>
      <c r="C24" s="20" t="s">
        <v>596</v>
      </c>
      <c r="D24" s="170">
        <f>(Scot19!D24+Scot19!AH24+(Scot19!AY24)+Scot19!AZ24+Scot19!AI24+Scot19!E24)</f>
        <v>14842.35487673772</v>
      </c>
      <c r="E24" s="170">
        <f>(Scot19!F24+Scot19!AJ24+Scot19!BA24)+(Scot19!BB24+Scot19!AK24+Scot19!G24)</f>
        <v>12896.483091266698</v>
      </c>
      <c r="F24" s="170">
        <f>(Scot19!H24+Scot19!AL24+Scot19!BC24)+(Scot19!BD24+Scot19!AM24+Scot19!I24)</f>
        <v>3432.7602472606291</v>
      </c>
      <c r="G24" s="170">
        <f>(Scot19!J24+Scot19!AN24+Scot19!BE24)+(Scot19!BF24+Scot19!AO24+Scot19!K24)</f>
        <v>734.28010265403486</v>
      </c>
      <c r="H24" s="170">
        <f>(Scot19!L24+Scot19!AP24+Scot19!BG24)+(Scot19!BH24+Scot19!AQ24+Scot19!M24)</f>
        <v>1145.7927186263814</v>
      </c>
      <c r="I24" s="170">
        <f>(Scot19!N24+Scot19!AR24+Scot19!BI24)+(Scot19!BJ24+Scot19!AS24+Scot19!O24)</f>
        <v>21301.458123083663</v>
      </c>
      <c r="J24" s="170">
        <f>(Scot19!P24+Scot19!AT24+Scot19!BK24)+(Scot19!BL24+Scot19!AU24+Scot19!Q24)</f>
        <v>1003.8708403708712</v>
      </c>
      <c r="K24" s="188">
        <f t="shared" si="7"/>
        <v>55357</v>
      </c>
      <c r="M24" s="33">
        <f t="shared" si="20"/>
        <v>0.26812065098790977</v>
      </c>
      <c r="N24" s="33">
        <f t="shared" si="21"/>
        <v>0.23296932802114814</v>
      </c>
      <c r="O24" s="33">
        <f t="shared" si="22"/>
        <v>6.2011312882934932E-2</v>
      </c>
      <c r="P24" s="33">
        <f t="shared" si="23"/>
        <v>1.3264448988457375E-2</v>
      </c>
      <c r="Q24" s="33">
        <f t="shared" si="24"/>
        <v>2.0698244460978402E-2</v>
      </c>
      <c r="R24" s="33">
        <f t="shared" si="8"/>
        <v>0.38480152687254843</v>
      </c>
      <c r="S24" s="33">
        <f t="shared" si="25"/>
        <v>1.8134487786022929E-2</v>
      </c>
      <c r="U24" s="174">
        <f t="shared" si="9"/>
        <v>-8.3253159009019251E-2</v>
      </c>
      <c r="V24" s="174">
        <f t="shared" si="10"/>
        <v>0.10913675038869014</v>
      </c>
      <c r="W24" s="174">
        <f t="shared" si="11"/>
        <v>-1.3390172024122862E-2</v>
      </c>
      <c r="X24" s="174">
        <f t="shared" si="12"/>
        <v>1.3264448988457375E-2</v>
      </c>
      <c r="Y24" s="174">
        <f t="shared" si="13"/>
        <v>2.0698244460978402E-2</v>
      </c>
      <c r="Z24" s="174">
        <f t="shared" si="14"/>
        <v>-6.4590600591006575E-2</v>
      </c>
      <c r="AA24" s="174">
        <f t="shared" si="15"/>
        <v>1.8134487786022929E-2</v>
      </c>
      <c r="AC24" s="33">
        <f t="shared" si="1"/>
        <v>0.38480152687254843</v>
      </c>
      <c r="AD24" s="60" t="str">
        <f t="shared" si="2"/>
        <v>SNP</v>
      </c>
      <c r="AE24" s="33">
        <f t="shared" si="16"/>
        <v>0.11668087588463866</v>
      </c>
      <c r="AF24" s="33">
        <f t="shared" si="3"/>
        <v>0.26812065098790977</v>
      </c>
      <c r="AG24" s="60" t="str">
        <f t="shared" si="4"/>
        <v>Con</v>
      </c>
      <c r="AI24" s="20" t="s">
        <v>4</v>
      </c>
      <c r="AJ24" s="151" t="str">
        <f t="shared" si="17"/>
        <v>SNP</v>
      </c>
      <c r="AK24" s="149" t="str">
        <f t="shared" si="18"/>
        <v>Hold</v>
      </c>
      <c r="AL24" s="149" t="str">
        <f t="shared" si="19"/>
        <v/>
      </c>
      <c r="AN24" s="33">
        <v>0.35137380999692902</v>
      </c>
      <c r="AO24" s="33">
        <v>0.123832577632458</v>
      </c>
      <c r="AP24" s="33">
        <v>7.5401484907057795E-2</v>
      </c>
      <c r="AQ24" s="33">
        <v>0</v>
      </c>
      <c r="AR24" s="33">
        <v>0</v>
      </c>
      <c r="AS24" s="33">
        <v>0.449392127463555</v>
      </c>
      <c r="AT24" s="33">
        <v>0</v>
      </c>
    </row>
    <row r="25" spans="1:46" ht="19.95" customHeight="1">
      <c r="A25" s="18" t="s">
        <v>618</v>
      </c>
      <c r="B25" s="20" t="s">
        <v>596</v>
      </c>
      <c r="C25" s="20" t="s">
        <v>596</v>
      </c>
      <c r="D25" s="170">
        <f>(Scot19!D25+Scot19!AH25+(Scot19!AY25)+Scot19!AZ25+Scot19!AI25+Scot19!E25)</f>
        <v>4692.1374392816015</v>
      </c>
      <c r="E25" s="170">
        <f>(Scot19!F25+Scot19!AJ25+Scot19!BA25)+(Scot19!BB25+Scot19!AK25+Scot19!G25)</f>
        <v>19703.735118001372</v>
      </c>
      <c r="F25" s="170">
        <f>(Scot19!H25+Scot19!AL25+Scot19!BC25)+(Scot19!BD25+Scot19!AM25+Scot19!I25)</f>
        <v>2817.0454611728428</v>
      </c>
      <c r="G25" s="170">
        <f>(Scot19!J25+Scot19!AN25+Scot19!BE25)+(Scot19!BF25+Scot19!AO25+Scot19!K25)</f>
        <v>2510.7510965495158</v>
      </c>
      <c r="H25" s="170">
        <f>(Scot19!L25+Scot19!AP25+Scot19!BG25)+(Scot19!BH25+Scot19!AQ25+Scot19!M25)</f>
        <v>958.26315690169474</v>
      </c>
      <c r="I25" s="170">
        <f>(Scot19!N25+Scot19!AR25+Scot19!BI25)+(Scot19!BJ25+Scot19!AS25+Scot19!O25)</f>
        <v>22387.364620842265</v>
      </c>
      <c r="J25" s="170">
        <f>(Scot19!P25+Scot19!AT25+Scot19!BK25)+(Scot19!BL25+Scot19!AU25+Scot19!Q25)</f>
        <v>898.40795479678764</v>
      </c>
      <c r="K25" s="188">
        <f t="shared" si="7"/>
        <v>53967.704847546076</v>
      </c>
      <c r="M25" s="33">
        <f t="shared" si="20"/>
        <v>8.6943431308343921E-2</v>
      </c>
      <c r="N25" s="33">
        <f t="shared" si="21"/>
        <v>0.36510233617795412</v>
      </c>
      <c r="O25" s="33">
        <f t="shared" si="22"/>
        <v>5.219872642593832E-2</v>
      </c>
      <c r="P25" s="33">
        <f t="shared" si="23"/>
        <v>4.6523214274947627E-2</v>
      </c>
      <c r="Q25" s="33">
        <f t="shared" si="24"/>
        <v>1.7756233280787133E-2</v>
      </c>
      <c r="R25" s="33">
        <f t="shared" si="8"/>
        <v>0.41482891822219531</v>
      </c>
      <c r="S25" s="33">
        <f t="shared" si="25"/>
        <v>1.6647140309833622E-2</v>
      </c>
      <c r="U25" s="174">
        <f t="shared" si="9"/>
        <v>-6.1928978578644073E-2</v>
      </c>
      <c r="V25" s="174">
        <f t="shared" si="10"/>
        <v>9.3349444814561144E-2</v>
      </c>
      <c r="W25" s="174">
        <f t="shared" si="11"/>
        <v>-1.1264162360754178E-2</v>
      </c>
      <c r="X25" s="174">
        <f t="shared" si="12"/>
        <v>1.1348439005063327E-2</v>
      </c>
      <c r="Y25" s="174">
        <f t="shared" si="13"/>
        <v>1.7561858778644555E-2</v>
      </c>
      <c r="Z25" s="174">
        <f t="shared" si="14"/>
        <v>-6.4583608677403703E-2</v>
      </c>
      <c r="AA25" s="174">
        <f t="shared" si="15"/>
        <v>1.5517007018532541E-2</v>
      </c>
      <c r="AC25" s="33">
        <f t="shared" si="1"/>
        <v>0.41482891822219531</v>
      </c>
      <c r="AD25" s="60" t="str">
        <f t="shared" si="2"/>
        <v>SNP</v>
      </c>
      <c r="AE25" s="33">
        <f t="shared" si="16"/>
        <v>4.9726582044241185E-2</v>
      </c>
      <c r="AF25" s="33">
        <f t="shared" si="3"/>
        <v>0.36510233617795412</v>
      </c>
      <c r="AG25" s="60" t="str">
        <f t="shared" si="4"/>
        <v>Lab</v>
      </c>
      <c r="AI25" s="20" t="s">
        <v>4</v>
      </c>
      <c r="AJ25" s="151" t="str">
        <f t="shared" si="17"/>
        <v>SNP</v>
      </c>
      <c r="AK25" s="149" t="str">
        <f t="shared" si="18"/>
        <v>Hold</v>
      </c>
      <c r="AL25" s="149" t="str">
        <f t="shared" si="19"/>
        <v/>
      </c>
      <c r="AN25" s="33">
        <v>0.14887240988698799</v>
      </c>
      <c r="AO25" s="33">
        <v>0.27175289136339298</v>
      </c>
      <c r="AP25" s="33">
        <v>6.3462888786692498E-2</v>
      </c>
      <c r="AQ25" s="33">
        <v>3.5174775269884301E-2</v>
      </c>
      <c r="AR25" s="33">
        <v>1.9437450214257801E-4</v>
      </c>
      <c r="AS25" s="33">
        <v>0.47941252689959901</v>
      </c>
      <c r="AT25" s="33">
        <v>1.13013329130108E-3</v>
      </c>
    </row>
    <row r="26" spans="1:46" ht="19.95" customHeight="1">
      <c r="A26" s="18" t="s">
        <v>619</v>
      </c>
      <c r="B26" s="20" t="s">
        <v>596</v>
      </c>
      <c r="C26" s="20" t="s">
        <v>596</v>
      </c>
      <c r="D26" s="170">
        <f>(Scot19!D26+Scot19!AH26+(Scot19!AY26)+Scot19!AZ26+Scot19!AI26+Scot19!E26)</f>
        <v>5659.4186886271509</v>
      </c>
      <c r="E26" s="170">
        <f>(Scot19!F26+Scot19!AJ26+Scot19!BA26)+(Scot19!BB26+Scot19!AK26+Scot19!G26)</f>
        <v>19362.226214632075</v>
      </c>
      <c r="F26" s="170">
        <f>(Scot19!H26+Scot19!AL26+Scot19!BC26)+(Scot19!BD26+Scot19!AM26+Scot19!I26)</f>
        <v>4546.8797030273245</v>
      </c>
      <c r="G26" s="170">
        <f>(Scot19!J26+Scot19!AN26+Scot19!BE26)+(Scot19!BF26+Scot19!AO26+Scot19!K26)</f>
        <v>2662.1257555883672</v>
      </c>
      <c r="H26" s="170">
        <f>(Scot19!L26+Scot19!AP26+Scot19!BG26)+(Scot19!BH26+Scot19!AQ26+Scot19!M26)</f>
        <v>1267.2307401489998</v>
      </c>
      <c r="I26" s="170">
        <f>(Scot19!N26+Scot19!AR26+Scot19!BI26)+(Scot19!BJ26+Scot19!AS26+Scot19!O26)</f>
        <v>22023.54059958642</v>
      </c>
      <c r="J26" s="170">
        <f>(Scot19!P26+Scot19!AT26+Scot19!BK26)+(Scot19!BL26+Scot19!AU26+Scot19!Q26)</f>
        <v>1126.5497629017234</v>
      </c>
      <c r="K26" s="188">
        <f t="shared" si="7"/>
        <v>56647.971464512069</v>
      </c>
      <c r="M26" s="33">
        <f t="shared" si="20"/>
        <v>9.990505471449361E-2</v>
      </c>
      <c r="N26" s="33">
        <f t="shared" si="21"/>
        <v>0.34179910973090744</v>
      </c>
      <c r="O26" s="33">
        <f t="shared" si="22"/>
        <v>8.0265534413280493E-2</v>
      </c>
      <c r="P26" s="33">
        <f t="shared" si="23"/>
        <v>4.6994193909592932E-2</v>
      </c>
      <c r="Q26" s="33">
        <f t="shared" si="24"/>
        <v>2.2370275711335482E-2</v>
      </c>
      <c r="R26" s="33">
        <f t="shared" si="8"/>
        <v>0.3887789806098067</v>
      </c>
      <c r="S26" s="33">
        <f t="shared" si="25"/>
        <v>1.9886850910583207E-2</v>
      </c>
      <c r="U26" s="174">
        <f t="shared" si="9"/>
        <v>-6.7928821756776378E-2</v>
      </c>
      <c r="V26" s="174">
        <f t="shared" si="10"/>
        <v>0.10517248102907845</v>
      </c>
      <c r="W26" s="174">
        <f t="shared" si="11"/>
        <v>-1.6975752142728201E-2</v>
      </c>
      <c r="X26" s="174">
        <f t="shared" si="12"/>
        <v>1.2913623906956932E-2</v>
      </c>
      <c r="Y26" s="174">
        <f t="shared" si="13"/>
        <v>1.3353713522640212E-2</v>
      </c>
      <c r="Z26" s="174">
        <f t="shared" si="14"/>
        <v>-6.4284291072906286E-2</v>
      </c>
      <c r="AA26" s="174">
        <f t="shared" si="15"/>
        <v>1.7749046513735267E-2</v>
      </c>
      <c r="AC26" s="33">
        <f t="shared" si="1"/>
        <v>0.3887789806098067</v>
      </c>
      <c r="AD26" s="60" t="str">
        <f t="shared" si="2"/>
        <v>SNP</v>
      </c>
      <c r="AE26" s="33">
        <f t="shared" si="16"/>
        <v>4.6979870878899266E-2</v>
      </c>
      <c r="AF26" s="33">
        <f t="shared" si="3"/>
        <v>0.34179910973090744</v>
      </c>
      <c r="AG26" s="60" t="str">
        <f t="shared" si="4"/>
        <v>Lab</v>
      </c>
      <c r="AI26" s="20" t="s">
        <v>4</v>
      </c>
      <c r="AJ26" s="151" t="str">
        <f t="shared" si="17"/>
        <v>SNP</v>
      </c>
      <c r="AK26" s="149" t="str">
        <f t="shared" si="18"/>
        <v>Hold</v>
      </c>
      <c r="AL26" s="149" t="str">
        <f t="shared" si="19"/>
        <v/>
      </c>
      <c r="AN26" s="33">
        <v>0.16783387647126999</v>
      </c>
      <c r="AO26" s="33">
        <v>0.23662662870182899</v>
      </c>
      <c r="AP26" s="33">
        <v>9.7241286556008694E-2</v>
      </c>
      <c r="AQ26" s="33">
        <v>3.4080570002636E-2</v>
      </c>
      <c r="AR26" s="33">
        <v>9.01656218869527E-3</v>
      </c>
      <c r="AS26" s="33">
        <v>0.45306327168271299</v>
      </c>
      <c r="AT26" s="33">
        <v>2.13780439684794E-3</v>
      </c>
    </row>
    <row r="27" spans="1:46" ht="19.95" customHeight="1">
      <c r="A27" s="18" t="s">
        <v>620</v>
      </c>
      <c r="B27" s="20" t="s">
        <v>596</v>
      </c>
      <c r="C27" s="20" t="s">
        <v>596</v>
      </c>
      <c r="D27" s="170">
        <f>(Scot19!D27+Scot19!AH27+(Scot19!AY27)+Scot19!AZ27+Scot19!AI27+Scot19!E27)</f>
        <v>5392.4898392870418</v>
      </c>
      <c r="E27" s="170">
        <f>(Scot19!F27+Scot19!AJ27+Scot19!BA27)+(Scot19!BB27+Scot19!AK27+Scot19!G27)</f>
        <v>30188.727817646286</v>
      </c>
      <c r="F27" s="170">
        <f>(Scot19!H27+Scot19!AL27+Scot19!BC27)+(Scot19!BD27+Scot19!AM27+Scot19!I27)</f>
        <v>3404.0139827490157</v>
      </c>
      <c r="G27" s="170">
        <f>(Scot19!J27+Scot19!AN27+Scot19!BE27)+(Scot19!BF27+Scot19!AO27+Scot19!K27)</f>
        <v>2179.228103859557</v>
      </c>
      <c r="H27" s="170">
        <f>(Scot19!L27+Scot19!AP27+Scot19!BG27)+(Scot19!BH27+Scot19!AQ27+Scot19!M27)</f>
        <v>1029.5204527332078</v>
      </c>
      <c r="I27" s="170">
        <f>(Scot19!N27+Scot19!AR27+Scot19!BI27)+(Scot19!BJ27+Scot19!AS27+Scot19!O27)</f>
        <v>10134.749639303996</v>
      </c>
      <c r="J27" s="170">
        <f>(Scot19!P27+Scot19!AT27+Scot19!BK27)+(Scot19!BL27+Scot19!AU27+Scot19!Q27)</f>
        <v>902.07272607982611</v>
      </c>
      <c r="K27" s="188">
        <f t="shared" si="7"/>
        <v>53230.802561658922</v>
      </c>
      <c r="M27" s="33">
        <f t="shared" si="20"/>
        <v>0.10130393643869544</v>
      </c>
      <c r="N27" s="33">
        <f t="shared" si="21"/>
        <v>0.56712892469877241</v>
      </c>
      <c r="O27" s="33">
        <f t="shared" si="22"/>
        <v>6.3948199518615911E-2</v>
      </c>
      <c r="P27" s="33">
        <f t="shared" si="23"/>
        <v>4.0939230651938566E-2</v>
      </c>
      <c r="Q27" s="33">
        <f t="shared" si="24"/>
        <v>1.9340690036387893E-2</v>
      </c>
      <c r="R27" s="33">
        <f t="shared" si="8"/>
        <v>0.19039257632015966</v>
      </c>
      <c r="S27" s="33">
        <f t="shared" si="25"/>
        <v>1.6946442335430256E-2</v>
      </c>
      <c r="U27" s="174">
        <f t="shared" si="9"/>
        <v>-7.223766706788555E-2</v>
      </c>
      <c r="V27" s="174">
        <f t="shared" si="10"/>
        <v>0.10196718875600641</v>
      </c>
      <c r="W27" s="174">
        <f t="shared" si="11"/>
        <v>-1.3808093692602594E-2</v>
      </c>
      <c r="X27" s="174">
        <f t="shared" si="12"/>
        <v>1.2393160969316166E-2</v>
      </c>
      <c r="Y27" s="174">
        <f t="shared" si="13"/>
        <v>1.9332461445070372E-2</v>
      </c>
      <c r="Z27" s="174">
        <f t="shared" si="14"/>
        <v>-6.459044634922434E-2</v>
      </c>
      <c r="AA27" s="174">
        <f t="shared" si="15"/>
        <v>1.6943395939319691E-2</v>
      </c>
      <c r="AC27" s="33">
        <f t="shared" si="1"/>
        <v>0.56712892469877241</v>
      </c>
      <c r="AD27" s="60" t="str">
        <f t="shared" si="2"/>
        <v>Lab</v>
      </c>
      <c r="AE27" s="33">
        <f t="shared" si="16"/>
        <v>0.37673634837861275</v>
      </c>
      <c r="AF27" s="33">
        <f t="shared" si="3"/>
        <v>0.19039257632015966</v>
      </c>
      <c r="AG27" s="60" t="str">
        <f t="shared" si="4"/>
        <v>SNP</v>
      </c>
      <c r="AI27" s="20" t="s">
        <v>2</v>
      </c>
      <c r="AJ27" s="151" t="str">
        <f t="shared" si="17"/>
        <v>Lab</v>
      </c>
      <c r="AK27" s="149" t="str">
        <f t="shared" si="18"/>
        <v>Hold</v>
      </c>
      <c r="AL27" s="149" t="str">
        <f t="shared" si="19"/>
        <v/>
      </c>
      <c r="AN27" s="33">
        <v>0.17354160350658099</v>
      </c>
      <c r="AO27" s="33">
        <v>0.465161735942766</v>
      </c>
      <c r="AP27" s="33">
        <v>7.7756293211218505E-2</v>
      </c>
      <c r="AQ27" s="33">
        <v>2.85460696826224E-2</v>
      </c>
      <c r="AR27" s="33">
        <v>8.2285913175205797E-6</v>
      </c>
      <c r="AS27" s="33">
        <v>0.254983022669384</v>
      </c>
      <c r="AT27" s="33">
        <v>3.0463961105641098E-6</v>
      </c>
    </row>
    <row r="28" spans="1:46" ht="19.95" customHeight="1">
      <c r="A28" s="18" t="s">
        <v>621</v>
      </c>
      <c r="B28" s="20" t="s">
        <v>596</v>
      </c>
      <c r="C28" s="20" t="s">
        <v>596</v>
      </c>
      <c r="D28" s="170">
        <f>(Scot19!D28+Scot19!AH28+(Scot19!AY28)+Scot19!AZ28+Scot19!AI28+Scot19!E28)</f>
        <v>8634.8075198946062</v>
      </c>
      <c r="E28" s="170">
        <f>(Scot19!F28+Scot19!AJ28+Scot19!BA28)+(Scot19!BB28+Scot19!AK28+Scot19!G28)</f>
        <v>13345.809194168702</v>
      </c>
      <c r="F28" s="170">
        <f>(Scot19!H28+Scot19!AL28+Scot19!BC28)+(Scot19!BD28+Scot19!AM28+Scot19!I28)</f>
        <v>4072.3807565763968</v>
      </c>
      <c r="G28" s="170">
        <f>(Scot19!J28+Scot19!AN28+Scot19!BE28)+(Scot19!BF28+Scot19!AO28+Scot19!K28)</f>
        <v>1984.7064997523908</v>
      </c>
      <c r="H28" s="170">
        <f>(Scot19!L28+Scot19!AP28+Scot19!BG28)+(Scot19!BH28+Scot19!AQ28+Scot19!M28)</f>
        <v>1281.9503948776614</v>
      </c>
      <c r="I28" s="170">
        <f>(Scot19!N28+Scot19!AR28+Scot19!BI28)+(Scot19!BJ28+Scot19!AS28+Scot19!O28)</f>
        <v>21387.676529073324</v>
      </c>
      <c r="J28" s="170">
        <f>(Scot19!P28+Scot19!AT28+Scot19!BK28)+(Scot19!BL28+Scot19!AU28+Scot19!Q28)</f>
        <v>1109.5570631750129</v>
      </c>
      <c r="K28" s="188">
        <f t="shared" si="7"/>
        <v>51816.887957518098</v>
      </c>
      <c r="M28" s="33">
        <f t="shared" si="20"/>
        <v>0.16664079724304987</v>
      </c>
      <c r="N28" s="33">
        <f t="shared" si="21"/>
        <v>0.25755713475325298</v>
      </c>
      <c r="O28" s="33">
        <f t="shared" si="22"/>
        <v>7.8591766451028944E-2</v>
      </c>
      <c r="P28" s="33">
        <f t="shared" si="23"/>
        <v>3.8302309883595204E-2</v>
      </c>
      <c r="Q28" s="33">
        <f t="shared" si="24"/>
        <v>2.4740011324660489E-2</v>
      </c>
      <c r="R28" s="33">
        <f t="shared" si="8"/>
        <v>0.41275494094913495</v>
      </c>
      <c r="S28" s="33">
        <f t="shared" si="25"/>
        <v>2.1413039395277455E-2</v>
      </c>
      <c r="U28" s="174">
        <f t="shared" si="9"/>
        <v>-7.881226837495614E-2</v>
      </c>
      <c r="V28" s="174">
        <f t="shared" si="10"/>
        <v>0.11346361754549197</v>
      </c>
      <c r="W28" s="174">
        <f t="shared" si="11"/>
        <v>-1.6501537567083252E-2</v>
      </c>
      <c r="X28" s="174">
        <f t="shared" si="12"/>
        <v>1.3964921387555902E-2</v>
      </c>
      <c r="Y28" s="174">
        <f t="shared" si="13"/>
        <v>1.2820062975667488E-2</v>
      </c>
      <c r="Z28" s="174">
        <f t="shared" si="14"/>
        <v>-6.4163721463200041E-2</v>
      </c>
      <c r="AA28" s="174">
        <f t="shared" si="15"/>
        <v>1.9228925496524135E-2</v>
      </c>
      <c r="AC28" s="33">
        <f t="shared" si="1"/>
        <v>0.41275494094913495</v>
      </c>
      <c r="AD28" s="60" t="str">
        <f t="shared" si="2"/>
        <v>SNP</v>
      </c>
      <c r="AE28" s="33">
        <f t="shared" si="16"/>
        <v>0.15519780619588197</v>
      </c>
      <c r="AF28" s="33">
        <f t="shared" si="3"/>
        <v>0.25755713475325298</v>
      </c>
      <c r="AG28" s="60" t="str">
        <f t="shared" si="4"/>
        <v>Lab</v>
      </c>
      <c r="AI28" s="20" t="s">
        <v>4</v>
      </c>
      <c r="AJ28" s="151" t="str">
        <f t="shared" si="17"/>
        <v>SNP</v>
      </c>
      <c r="AK28" s="149" t="str">
        <f t="shared" si="18"/>
        <v>Hold</v>
      </c>
      <c r="AL28" s="149" t="str">
        <f t="shared" si="19"/>
        <v/>
      </c>
      <c r="AN28" s="33">
        <v>0.24545306561800601</v>
      </c>
      <c r="AO28" s="33">
        <v>0.14409351720776101</v>
      </c>
      <c r="AP28" s="33">
        <v>9.5093304018112196E-2</v>
      </c>
      <c r="AQ28" s="33">
        <v>2.4337388496039301E-2</v>
      </c>
      <c r="AR28" s="33">
        <v>1.1919948348993001E-2</v>
      </c>
      <c r="AS28" s="33">
        <v>0.47691866241233499</v>
      </c>
      <c r="AT28" s="33">
        <v>2.1841138987533201E-3</v>
      </c>
    </row>
    <row r="29" spans="1:46" ht="19.95" customHeight="1">
      <c r="A29" s="18" t="s">
        <v>622</v>
      </c>
      <c r="B29" s="20" t="s">
        <v>596</v>
      </c>
      <c r="C29" s="20" t="s">
        <v>596</v>
      </c>
      <c r="D29" s="170">
        <f>(Scot19!D29+Scot19!AH29+(Scot19!AY29)+Scot19!AZ29+Scot19!AI29+Scot19!E29)</f>
        <v>6311.7744139896258</v>
      </c>
      <c r="E29" s="170">
        <f>(Scot19!F29+Scot19!AJ29+Scot19!BA29)+(Scot19!BB29+Scot19!AK29+Scot19!G29)</f>
        <v>11181.928829914694</v>
      </c>
      <c r="F29" s="170">
        <f>(Scot19!H29+Scot19!AL29+Scot19!BC29)+(Scot19!BD29+Scot19!AM29+Scot19!I29)</f>
        <v>20872.124212174662</v>
      </c>
      <c r="G29" s="170">
        <f>(Scot19!J29+Scot19!AN29+Scot19!BE29)+(Scot19!BF29+Scot19!AO29+Scot19!K29)</f>
        <v>1916.7650768898388</v>
      </c>
      <c r="H29" s="170">
        <f>(Scot19!L29+Scot19!AP29+Scot19!BG29)+(Scot19!BH29+Scot19!AQ29+Scot19!M29)</f>
        <v>1328.9380128630321</v>
      </c>
      <c r="I29" s="170">
        <f>(Scot19!N29+Scot19!AR29+Scot19!BI29)+(Scot19!BJ29+Scot19!AS29+Scot19!O29)</f>
        <v>14666.236835933871</v>
      </c>
      <c r="J29" s="170">
        <f>(Scot19!P29+Scot19!AT29+Scot19!BK29)+(Scot19!BL29+Scot19!AU29+Scot19!Q29)</f>
        <v>1172.3628917795968</v>
      </c>
      <c r="K29" s="188">
        <f t="shared" si="7"/>
        <v>57450.130273545314</v>
      </c>
      <c r="M29" s="33">
        <f t="shared" si="20"/>
        <v>0.10986527591733029</v>
      </c>
      <c r="N29" s="33">
        <f t="shared" si="21"/>
        <v>0.19463713618529005</v>
      </c>
      <c r="O29" s="33">
        <f t="shared" si="22"/>
        <v>0.36330856192654931</v>
      </c>
      <c r="P29" s="33">
        <f t="shared" si="23"/>
        <v>3.3363981382866809E-2</v>
      </c>
      <c r="Q29" s="33">
        <f t="shared" si="24"/>
        <v>2.3132027839369105E-2</v>
      </c>
      <c r="R29" s="33">
        <f t="shared" si="8"/>
        <v>0.25528639823968147</v>
      </c>
      <c r="S29" s="33">
        <f t="shared" si="25"/>
        <v>2.0406618508913069E-2</v>
      </c>
      <c r="U29" s="174">
        <f t="shared" si="9"/>
        <v>-7.8071513819587698E-2</v>
      </c>
      <c r="V29" s="174">
        <f t="shared" si="10"/>
        <v>0.12090671193463524</v>
      </c>
      <c r="W29" s="174">
        <f t="shared" si="11"/>
        <v>-3.5470771886021712E-2</v>
      </c>
      <c r="X29" s="174">
        <f t="shared" si="12"/>
        <v>1.4706013940135008E-2</v>
      </c>
      <c r="Y29" s="174">
        <f t="shared" si="13"/>
        <v>2.2388330643360224E-2</v>
      </c>
      <c r="Z29" s="174">
        <f t="shared" si="14"/>
        <v>-6.4572955945868538E-2</v>
      </c>
      <c r="AA29" s="174">
        <f t="shared" si="15"/>
        <v>2.0114185133347607E-2</v>
      </c>
      <c r="AC29" s="33">
        <f t="shared" si="1"/>
        <v>0.36330856192654931</v>
      </c>
      <c r="AD29" s="60" t="str">
        <f t="shared" si="2"/>
        <v>LD</v>
      </c>
      <c r="AE29" s="33">
        <f t="shared" si="16"/>
        <v>0.10802216368686784</v>
      </c>
      <c r="AF29" s="33">
        <f t="shared" si="3"/>
        <v>0.25528639823968147</v>
      </c>
      <c r="AG29" s="60" t="str">
        <f t="shared" si="4"/>
        <v>SNP</v>
      </c>
      <c r="AI29" s="20" t="s">
        <v>3</v>
      </c>
      <c r="AJ29" s="151" t="str">
        <f t="shared" si="17"/>
        <v>LD</v>
      </c>
      <c r="AK29" s="149" t="str">
        <f t="shared" si="18"/>
        <v>Hold</v>
      </c>
      <c r="AL29" s="149" t="str">
        <f t="shared" si="19"/>
        <v/>
      </c>
      <c r="AN29" s="33">
        <v>0.18793678973691799</v>
      </c>
      <c r="AO29" s="33">
        <v>7.3730424250654805E-2</v>
      </c>
      <c r="AP29" s="33">
        <v>0.39877933381257102</v>
      </c>
      <c r="AQ29" s="33">
        <v>1.86579674427318E-2</v>
      </c>
      <c r="AR29" s="33">
        <v>7.4369719600888098E-4</v>
      </c>
      <c r="AS29" s="33">
        <v>0.31985935418555</v>
      </c>
      <c r="AT29" s="33">
        <v>2.9243337556546098E-4</v>
      </c>
    </row>
    <row r="30" spans="1:46" ht="19.95" customHeight="1">
      <c r="A30" s="18" t="s">
        <v>623</v>
      </c>
      <c r="B30" s="20" t="s">
        <v>596</v>
      </c>
      <c r="C30" s="20" t="s">
        <v>596</v>
      </c>
      <c r="D30" s="170">
        <f>(Scot19!D30+Scot19!AH30+(Scot19!AY30)+Scot19!AZ30+Scot19!AI30+Scot19!E30)</f>
        <v>9655.8311862469382</v>
      </c>
      <c r="E30" s="170">
        <f>(Scot19!F30+Scot19!AJ30+Scot19!BA30)+(Scot19!BB30+Scot19!AK30+Scot19!G30)</f>
        <v>12109.590456335478</v>
      </c>
      <c r="F30" s="170">
        <f>(Scot19!H30+Scot19!AL30+Scot19!BC30)+(Scot19!BD30+Scot19!AM30+Scot19!I30)</f>
        <v>2816.4763757011519</v>
      </c>
      <c r="G30" s="170">
        <f>(Scot19!J30+Scot19!AN30+Scot19!BE30)+(Scot19!BF30+Scot19!AO30+Scot19!K30)</f>
        <v>2159.054017825898</v>
      </c>
      <c r="H30" s="170">
        <f>(Scot19!L30+Scot19!AP30+Scot19!BG30)+(Scot19!BH30+Scot19!AQ30+Scot19!M30)</f>
        <v>1129.8610465666693</v>
      </c>
      <c r="I30" s="170">
        <f>(Scot19!N30+Scot19!AR30+Scot19!BI30)+(Scot19!BJ30+Scot19!AS30+Scot19!O30)</f>
        <v>20979.668344424219</v>
      </c>
      <c r="J30" s="170">
        <f>(Scot19!P30+Scot19!AT30+Scot19!BK30)+(Scot19!BL30+Scot19!AU30+Scot19!Q30)</f>
        <v>1074.1398616123852</v>
      </c>
      <c r="K30" s="188">
        <f t="shared" si="7"/>
        <v>49924.62128871274</v>
      </c>
      <c r="M30" s="33">
        <f t="shared" si="20"/>
        <v>0.19340820094372926</v>
      </c>
      <c r="N30" s="33">
        <f t="shared" si="21"/>
        <v>0.24255748253564194</v>
      </c>
      <c r="O30" s="33">
        <f t="shared" si="22"/>
        <v>5.6414576675775763E-2</v>
      </c>
      <c r="P30" s="33">
        <f t="shared" si="23"/>
        <v>4.3246277329579461E-2</v>
      </c>
      <c r="Q30" s="33">
        <f t="shared" si="24"/>
        <v>2.2631339355239439E-2</v>
      </c>
      <c r="R30" s="33">
        <f t="shared" si="8"/>
        <v>0.42022689011698983</v>
      </c>
      <c r="S30" s="33">
        <f t="shared" si="25"/>
        <v>2.1515233043044299E-2</v>
      </c>
      <c r="U30" s="174">
        <f t="shared" si="9"/>
        <v>-8.0649050145475715E-2</v>
      </c>
      <c r="V30" s="174">
        <f t="shared" si="10"/>
        <v>0.10942251060445393</v>
      </c>
      <c r="W30" s="174">
        <f t="shared" si="11"/>
        <v>-1.1922615983132739E-2</v>
      </c>
      <c r="X30" s="174">
        <f t="shared" si="12"/>
        <v>1.3404605554511759E-2</v>
      </c>
      <c r="Y30" s="174">
        <f t="shared" si="13"/>
        <v>1.5679895560647771E-2</v>
      </c>
      <c r="Z30" s="174">
        <f t="shared" si="14"/>
        <v>-6.4337667608288185E-2</v>
      </c>
      <c r="AA30" s="174">
        <f t="shared" si="15"/>
        <v>1.8402322017282847E-2</v>
      </c>
      <c r="AC30" s="33">
        <f t="shared" si="1"/>
        <v>0.42022689011698983</v>
      </c>
      <c r="AD30" s="60" t="str">
        <f t="shared" si="2"/>
        <v>SNP</v>
      </c>
      <c r="AE30" s="33">
        <f t="shared" si="16"/>
        <v>0.17766940758134789</v>
      </c>
      <c r="AF30" s="33">
        <f t="shared" si="3"/>
        <v>0.24255748253564194</v>
      </c>
      <c r="AG30" s="60" t="str">
        <f t="shared" si="4"/>
        <v>Lab</v>
      </c>
      <c r="AI30" s="20" t="s">
        <v>4</v>
      </c>
      <c r="AJ30" s="151" t="str">
        <f t="shared" si="17"/>
        <v>SNP</v>
      </c>
      <c r="AK30" s="149" t="str">
        <f t="shared" si="18"/>
        <v>Hold</v>
      </c>
      <c r="AL30" s="149" t="str">
        <f t="shared" si="19"/>
        <v/>
      </c>
      <c r="AN30" s="33">
        <v>0.27405725108920498</v>
      </c>
      <c r="AO30" s="33">
        <v>0.13313497193118801</v>
      </c>
      <c r="AP30" s="33">
        <v>6.8337192658908502E-2</v>
      </c>
      <c r="AQ30" s="33">
        <v>2.9841671775067701E-2</v>
      </c>
      <c r="AR30" s="33">
        <v>6.9514437945916701E-3</v>
      </c>
      <c r="AS30" s="33">
        <v>0.48456455772527801</v>
      </c>
      <c r="AT30" s="33">
        <v>3.1129110257614502E-3</v>
      </c>
    </row>
    <row r="31" spans="1:46" ht="19.95" customHeight="1">
      <c r="A31" s="18" t="s">
        <v>624</v>
      </c>
      <c r="B31" s="20" t="s">
        <v>596</v>
      </c>
      <c r="C31" s="20" t="s">
        <v>596</v>
      </c>
      <c r="D31" s="170">
        <f>(Scot19!D31+Scot19!AH31+(Scot19!AY31)+Scot19!AZ31+Scot19!AI31+Scot19!E31)</f>
        <v>2718.8739078730723</v>
      </c>
      <c r="E31" s="170">
        <f>(Scot19!F31+Scot19!AJ31+Scot19!BA31)+(Scot19!BB31+Scot19!AK31+Scot19!G31)</f>
        <v>19255.959764326566</v>
      </c>
      <c r="F31" s="170">
        <f>(Scot19!H31+Scot19!AL31+Scot19!BC31)+(Scot19!BD31+Scot19!AM31+Scot19!I31)</f>
        <v>1978.5552742174173</v>
      </c>
      <c r="G31" s="170">
        <f>(Scot19!J31+Scot19!AN31+Scot19!BE31)+(Scot19!BF31+Scot19!AO31+Scot19!K31)</f>
        <v>2093.3863779137546</v>
      </c>
      <c r="H31" s="170">
        <f>(Scot19!L31+Scot19!AP31+Scot19!BG31)+(Scot19!BH31+Scot19!AQ31+Scot19!M31)</f>
        <v>777.94043743252348</v>
      </c>
      <c r="I31" s="170">
        <f>(Scot19!N31+Scot19!AR31+Scot19!BI31)+(Scot19!BJ31+Scot19!AS31+Scot19!O31)</f>
        <v>19664.567954748174</v>
      </c>
      <c r="J31" s="170">
        <f>(Scot19!P31+Scot19!AT31+Scot19!BK31)+(Scot19!BL31+Scot19!AU31+Scot19!Q31)</f>
        <v>624.44854045430918</v>
      </c>
      <c r="K31" s="188">
        <f t="shared" si="7"/>
        <v>47113.732256965814</v>
      </c>
      <c r="M31" s="33">
        <f t="shared" si="20"/>
        <v>5.7708735386190597E-2</v>
      </c>
      <c r="N31" s="33">
        <f t="shared" si="21"/>
        <v>0.40871225525716132</v>
      </c>
      <c r="O31" s="33">
        <f t="shared" si="22"/>
        <v>4.1995299022927354E-2</v>
      </c>
      <c r="P31" s="33">
        <f t="shared" si="23"/>
        <v>4.4432616089425718E-2</v>
      </c>
      <c r="Q31" s="33">
        <f t="shared" si="24"/>
        <v>1.6511967958503314E-2</v>
      </c>
      <c r="R31" s="33">
        <f t="shared" si="8"/>
        <v>0.4173850597845758</v>
      </c>
      <c r="S31" s="33">
        <f t="shared" si="25"/>
        <v>1.3254066501215977E-2</v>
      </c>
      <c r="U31" s="174">
        <f t="shared" si="9"/>
        <v>-3.9014477460656206E-2</v>
      </c>
      <c r="V31" s="174">
        <f t="shared" si="10"/>
        <v>7.8736665821833307E-2</v>
      </c>
      <c r="W31" s="174">
        <f t="shared" si="11"/>
        <v>-8.8559572971190423E-3</v>
      </c>
      <c r="X31" s="174">
        <f t="shared" si="12"/>
        <v>9.6505829276028188E-3</v>
      </c>
      <c r="Y31" s="174">
        <f t="shared" si="13"/>
        <v>1.0606120049235754E-2</v>
      </c>
      <c r="Z31" s="174">
        <f t="shared" si="14"/>
        <v>-6.4377000542112206E-2</v>
      </c>
      <c r="AA31" s="174">
        <f t="shared" si="15"/>
        <v>1.3254066501215977E-2</v>
      </c>
      <c r="AC31" s="33">
        <f t="shared" si="1"/>
        <v>0.4173850597845758</v>
      </c>
      <c r="AD31" s="60" t="str">
        <f t="shared" si="2"/>
        <v>SNP</v>
      </c>
      <c r="AE31" s="33">
        <f t="shared" si="16"/>
        <v>8.6728045274144794E-3</v>
      </c>
      <c r="AF31" s="33">
        <f t="shared" si="3"/>
        <v>0.40871225525716132</v>
      </c>
      <c r="AG31" s="60" t="str">
        <f t="shared" si="4"/>
        <v>Lab</v>
      </c>
      <c r="AI31" s="20" t="s">
        <v>4</v>
      </c>
      <c r="AJ31" s="151" t="str">
        <f t="shared" si="17"/>
        <v>SNP</v>
      </c>
      <c r="AK31" s="149" t="str">
        <f t="shared" si="18"/>
        <v>Hold</v>
      </c>
      <c r="AL31" s="149" t="str">
        <f t="shared" si="19"/>
        <v/>
      </c>
      <c r="AN31" s="33">
        <v>9.6723212846846804E-2</v>
      </c>
      <c r="AO31" s="33">
        <v>0.32997558943532801</v>
      </c>
      <c r="AP31" s="33">
        <v>5.0851256320046397E-2</v>
      </c>
      <c r="AQ31" s="33">
        <v>3.4782033161822899E-2</v>
      </c>
      <c r="AR31" s="33">
        <v>5.9058479092675602E-3</v>
      </c>
      <c r="AS31" s="33">
        <v>0.481762060326688</v>
      </c>
      <c r="AT31" s="33">
        <v>0</v>
      </c>
    </row>
    <row r="32" spans="1:46" ht="19.95" customHeight="1">
      <c r="A32" s="18" t="s">
        <v>625</v>
      </c>
      <c r="B32" s="20" t="s">
        <v>596</v>
      </c>
      <c r="C32" s="20" t="s">
        <v>596</v>
      </c>
      <c r="D32" s="170">
        <f>(Scot19!D32+Scot19!AH32+(Scot19!AY32)+Scot19!AZ32+Scot19!AI32+Scot19!E32)</f>
        <v>2676.6042833621577</v>
      </c>
      <c r="E32" s="170">
        <f>(Scot19!F32+Scot19!AJ32+Scot19!BA32)+(Scot19!BB32+Scot19!AK32+Scot19!G32)</f>
        <v>20040.373502931816</v>
      </c>
      <c r="F32" s="170">
        <f>(Scot19!H32+Scot19!AL32+Scot19!BC32)+(Scot19!BD32+Scot19!AM32+Scot19!I32)</f>
        <v>1190.1210858676852</v>
      </c>
      <c r="G32" s="170">
        <f>(Scot19!J32+Scot19!AN32+Scot19!BE32)+(Scot19!BF32+Scot19!AO32+Scot19!K32)</f>
        <v>510.23147526084574</v>
      </c>
      <c r="H32" s="170">
        <f>(Scot19!L32+Scot19!AP32+Scot19!BG32)+(Scot19!BH32+Scot19!AQ32+Scot19!M32)</f>
        <v>637.12290930271149</v>
      </c>
      <c r="I32" s="170">
        <f>(Scot19!N32+Scot19!AR32+Scot19!BI32)+(Scot19!BJ32+Scot19!AS32+Scot19!O32)</f>
        <v>17695.935013774877</v>
      </c>
      <c r="J32" s="170">
        <f>(Scot19!P32+Scot19!AT32+Scot19!BK32)+(Scot19!BL32+Scot19!AU32+Scot19!Q32)</f>
        <v>558.20664591760567</v>
      </c>
      <c r="K32" s="188">
        <f t="shared" si="7"/>
        <v>43308.5949164177</v>
      </c>
      <c r="M32" s="33">
        <f t="shared" si="20"/>
        <v>6.1803073697675966E-2</v>
      </c>
      <c r="N32" s="33">
        <f t="shared" si="21"/>
        <v>0.46273432656054103</v>
      </c>
      <c r="O32" s="33">
        <f t="shared" si="22"/>
        <v>2.7480020724859087E-2</v>
      </c>
      <c r="P32" s="33">
        <f t="shared" si="23"/>
        <v>1.1781298290686958E-2</v>
      </c>
      <c r="Q32" s="33">
        <f t="shared" si="24"/>
        <v>1.4711234814528395E-2</v>
      </c>
      <c r="R32" s="33">
        <f t="shared" si="8"/>
        <v>0.40860099589762006</v>
      </c>
      <c r="S32" s="33">
        <f t="shared" si="25"/>
        <v>1.2889050014088476E-2</v>
      </c>
      <c r="U32" s="174">
        <f t="shared" si="9"/>
        <v>-4.4072294189067031E-2</v>
      </c>
      <c r="V32" s="174">
        <f t="shared" si="10"/>
        <v>7.7568721583584022E-2</v>
      </c>
      <c r="W32" s="174">
        <f t="shared" si="11"/>
        <v>-5.9337915555338107E-3</v>
      </c>
      <c r="X32" s="174">
        <f t="shared" si="12"/>
        <v>9.4276799234066979E-3</v>
      </c>
      <c r="Y32" s="174">
        <f t="shared" si="13"/>
        <v>1.4711234814528395E-2</v>
      </c>
      <c r="Z32" s="174">
        <f t="shared" si="14"/>
        <v>-6.4590600591006964E-2</v>
      </c>
      <c r="AA32" s="174">
        <f t="shared" si="15"/>
        <v>1.2889050014088476E-2</v>
      </c>
      <c r="AC32" s="33">
        <f t="shared" si="1"/>
        <v>0.46273432656054103</v>
      </c>
      <c r="AD32" s="60" t="str">
        <f t="shared" si="2"/>
        <v>Lab</v>
      </c>
      <c r="AE32" s="33">
        <f t="shared" si="16"/>
        <v>5.4133330662920975E-2</v>
      </c>
      <c r="AF32" s="33">
        <f t="shared" si="3"/>
        <v>0.40860099589762006</v>
      </c>
      <c r="AG32" s="60" t="str">
        <f t="shared" si="4"/>
        <v>SNP</v>
      </c>
      <c r="AI32" s="20" t="s">
        <v>4</v>
      </c>
      <c r="AJ32" s="151" t="str">
        <f t="shared" si="17"/>
        <v>Lab</v>
      </c>
      <c r="AK32" s="149" t="str">
        <f t="shared" si="18"/>
        <v>Gain from</v>
      </c>
      <c r="AL32" s="149" t="str">
        <f t="shared" si="19"/>
        <v>SNP</v>
      </c>
      <c r="AN32" s="33">
        <v>0.105875367886743</v>
      </c>
      <c r="AO32" s="33">
        <v>0.38516560497695701</v>
      </c>
      <c r="AP32" s="33">
        <v>3.3413812280392897E-2</v>
      </c>
      <c r="AQ32" s="33">
        <v>2.3536183672802601E-3</v>
      </c>
      <c r="AR32" s="33">
        <v>0</v>
      </c>
      <c r="AS32" s="33">
        <v>0.47319159648862702</v>
      </c>
      <c r="AT32" s="33">
        <v>0</v>
      </c>
    </row>
    <row r="33" spans="1:46" ht="19.95" customHeight="1">
      <c r="A33" s="18" t="s">
        <v>626</v>
      </c>
      <c r="B33" s="20" t="s">
        <v>596</v>
      </c>
      <c r="C33" s="20" t="s">
        <v>596</v>
      </c>
      <c r="D33" s="170">
        <f>(Scot19!D33+Scot19!AH33+(Scot19!AY33)+Scot19!AZ33+Scot19!AI33+Scot19!E33)</f>
        <v>3333.1756943505429</v>
      </c>
      <c r="E33" s="170">
        <f>(Scot19!F33+Scot19!AJ33+Scot19!BA33)+(Scot19!BB33+Scot19!AK33+Scot19!G33)</f>
        <v>18886.821727176233</v>
      </c>
      <c r="F33" s="170">
        <f>(Scot19!H33+Scot19!AL33+Scot19!BC33)+(Scot19!BD33+Scot19!AM33+Scot19!I33)</f>
        <v>1886.175578022629</v>
      </c>
      <c r="G33" s="170">
        <f>(Scot19!J33+Scot19!AN33+Scot19!BE33)+(Scot19!BF33+Scot19!AO33+Scot19!K33)</f>
        <v>1741.0294207796105</v>
      </c>
      <c r="H33" s="170">
        <f>(Scot19!L33+Scot19!AP33+Scot19!BG33)+(Scot19!BH33+Scot19!AQ33+Scot19!M33)</f>
        <v>916.04036853859861</v>
      </c>
      <c r="I33" s="170">
        <f>(Scot19!N33+Scot19!AR33+Scot19!BI33)+(Scot19!BJ33+Scot19!AS33+Scot19!O33)</f>
        <v>21897.67656151759</v>
      </c>
      <c r="J33" s="170">
        <f>(Scot19!P33+Scot19!AT33+Scot19!BK33)+(Scot19!BL33+Scot19!AU33+Scot19!Q33)</f>
        <v>700.45099445037567</v>
      </c>
      <c r="K33" s="188">
        <f t="shared" si="7"/>
        <v>49361.370344835574</v>
      </c>
      <c r="M33" s="33">
        <f t="shared" si="20"/>
        <v>6.752599595726734E-2</v>
      </c>
      <c r="N33" s="33">
        <f t="shared" si="21"/>
        <v>0.3826235291936595</v>
      </c>
      <c r="O33" s="33">
        <f t="shared" si="22"/>
        <v>3.821157242689819E-2</v>
      </c>
      <c r="P33" s="33">
        <f t="shared" si="23"/>
        <v>3.5271091718420362E-2</v>
      </c>
      <c r="Q33" s="33">
        <f t="shared" si="24"/>
        <v>1.8557839098452808E-2</v>
      </c>
      <c r="R33" s="33">
        <f t="shared" si="8"/>
        <v>0.44361970521769828</v>
      </c>
      <c r="S33" s="33">
        <f t="shared" si="25"/>
        <v>1.4190266387603647E-2</v>
      </c>
      <c r="U33" s="174">
        <f t="shared" si="9"/>
        <v>-4.4493703005684657E-2</v>
      </c>
      <c r="V33" s="174">
        <f t="shared" si="10"/>
        <v>8.362050090894152E-2</v>
      </c>
      <c r="W33" s="174">
        <f t="shared" si="11"/>
        <v>-7.8928184835993093E-3</v>
      </c>
      <c r="X33" s="174">
        <f t="shared" si="12"/>
        <v>1.0296646454713163E-2</v>
      </c>
      <c r="Y33" s="174">
        <f t="shared" si="13"/>
        <v>8.4851197707597088E-3</v>
      </c>
      <c r="Z33" s="174">
        <f t="shared" si="14"/>
        <v>-6.4206012032733739E-2</v>
      </c>
      <c r="AA33" s="174">
        <f t="shared" si="15"/>
        <v>1.4190266387603647E-2</v>
      </c>
      <c r="AC33" s="33">
        <f t="shared" si="1"/>
        <v>0.44361970521769828</v>
      </c>
      <c r="AD33" s="60" t="str">
        <f t="shared" si="2"/>
        <v>SNP</v>
      </c>
      <c r="AE33" s="33">
        <f t="shared" si="16"/>
        <v>6.0996176024038784E-2</v>
      </c>
      <c r="AF33" s="33">
        <f t="shared" si="3"/>
        <v>0.3826235291936595</v>
      </c>
      <c r="AG33" s="60" t="str">
        <f t="shared" si="4"/>
        <v>Lab</v>
      </c>
      <c r="AI33" s="20" t="s">
        <v>4</v>
      </c>
      <c r="AJ33" s="151" t="str">
        <f t="shared" si="17"/>
        <v>SNP</v>
      </c>
      <c r="AK33" s="149" t="str">
        <f t="shared" si="18"/>
        <v>Hold</v>
      </c>
      <c r="AL33" s="149" t="str">
        <f t="shared" si="19"/>
        <v/>
      </c>
      <c r="AN33" s="33">
        <v>0.112019698962952</v>
      </c>
      <c r="AO33" s="33">
        <v>0.29900302828471798</v>
      </c>
      <c r="AP33" s="33">
        <v>4.6104390910497499E-2</v>
      </c>
      <c r="AQ33" s="33">
        <v>2.49744452637072E-2</v>
      </c>
      <c r="AR33" s="33">
        <v>1.0072719327693099E-2</v>
      </c>
      <c r="AS33" s="33">
        <v>0.50782571725043202</v>
      </c>
      <c r="AT33" s="33">
        <v>0</v>
      </c>
    </row>
    <row r="34" spans="1:46" ht="19.95" customHeight="1">
      <c r="A34" s="18" t="s">
        <v>627</v>
      </c>
      <c r="B34" s="20" t="s">
        <v>596</v>
      </c>
      <c r="C34" s="20" t="s">
        <v>596</v>
      </c>
      <c r="D34" s="170">
        <f>(Scot19!D34+Scot19!AH34+(Scot19!AY34)+Scot19!AZ34+Scot19!AI34+Scot19!E34)</f>
        <v>3049.2711799829658</v>
      </c>
      <c r="E34" s="170">
        <f>(Scot19!F34+Scot19!AJ34+Scot19!BA34)+(Scot19!BB34+Scot19!AK34+Scot19!G34)</f>
        <v>16398.371507148564</v>
      </c>
      <c r="F34" s="170">
        <f>(Scot19!H34+Scot19!AL34+Scot19!BC34)+(Scot19!BD34+Scot19!AM34+Scot19!I34)</f>
        <v>1386.9414523463859</v>
      </c>
      <c r="G34" s="170">
        <f>(Scot19!J34+Scot19!AN34+Scot19!BE34)+(Scot19!BF34+Scot19!AO34+Scot19!K34)</f>
        <v>863.27320593392722</v>
      </c>
      <c r="H34" s="170">
        <f>(Scot19!L34+Scot19!AP34+Scot19!BG34)+(Scot19!BH34+Scot19!AQ34+Scot19!M34)</f>
        <v>652.43361208349154</v>
      </c>
      <c r="I34" s="170">
        <f>(Scot19!N34+Scot19!AR34+Scot19!BI34)+(Scot19!BJ34+Scot19!AS34+Scot19!O34)</f>
        <v>17011.500728058887</v>
      </c>
      <c r="J34" s="170">
        <f>(Scot19!P34+Scot19!AT34+Scot19!BK34)+(Scot19!BL34+Scot19!AU34+Scot19!Q34)</f>
        <v>569.05860186911048</v>
      </c>
      <c r="K34" s="188">
        <f t="shared" si="7"/>
        <v>39930.850287423338</v>
      </c>
      <c r="M34" s="33">
        <f t="shared" si="20"/>
        <v>7.6363792857758586E-2</v>
      </c>
      <c r="N34" s="33">
        <f t="shared" si="21"/>
        <v>0.41066922915772247</v>
      </c>
      <c r="O34" s="33">
        <f t="shared" si="22"/>
        <v>3.4733581738509045E-2</v>
      </c>
      <c r="P34" s="33">
        <f t="shared" si="23"/>
        <v>2.1619204192248935E-2</v>
      </c>
      <c r="Q34" s="33">
        <f t="shared" si="24"/>
        <v>1.6339086380261297E-2</v>
      </c>
      <c r="R34" s="33">
        <f t="shared" si="8"/>
        <v>0.42602400413739366</v>
      </c>
      <c r="S34" s="33">
        <f t="shared" si="25"/>
        <v>1.4251101536105825E-2</v>
      </c>
      <c r="U34" s="174">
        <f t="shared" si="9"/>
        <v>-5.4341712241995424E-2</v>
      </c>
      <c r="V34" s="174">
        <f t="shared" si="10"/>
        <v>8.5711244074899495E-2</v>
      </c>
      <c r="W34" s="174">
        <f t="shared" si="11"/>
        <v>-7.4890430249514583E-3</v>
      </c>
      <c r="X34" s="174">
        <f t="shared" si="12"/>
        <v>1.0421051976184335E-2</v>
      </c>
      <c r="Y34" s="174">
        <f t="shared" si="13"/>
        <v>1.6026443431862956E-2</v>
      </c>
      <c r="Z34" s="174">
        <f t="shared" si="14"/>
        <v>-6.4579085752106358E-2</v>
      </c>
      <c r="AA34" s="174">
        <f t="shared" si="15"/>
        <v>1.4251101536105825E-2</v>
      </c>
      <c r="AC34" s="33">
        <f t="shared" si="1"/>
        <v>0.42602400413739366</v>
      </c>
      <c r="AD34" s="60" t="str">
        <f t="shared" si="2"/>
        <v>SNP</v>
      </c>
      <c r="AE34" s="33">
        <f t="shared" si="16"/>
        <v>1.5354774979671193E-2</v>
      </c>
      <c r="AF34" s="33">
        <f t="shared" si="3"/>
        <v>0.41066922915772247</v>
      </c>
      <c r="AG34" s="60" t="str">
        <f t="shared" si="4"/>
        <v>Lab</v>
      </c>
      <c r="AI34" s="20" t="s">
        <v>4</v>
      </c>
      <c r="AJ34" s="151" t="str">
        <f t="shared" si="17"/>
        <v>SNP</v>
      </c>
      <c r="AK34" s="149" t="str">
        <f t="shared" si="18"/>
        <v>Hold</v>
      </c>
      <c r="AL34" s="149" t="str">
        <f t="shared" si="19"/>
        <v/>
      </c>
      <c r="AN34" s="33">
        <v>0.13070550509975401</v>
      </c>
      <c r="AO34" s="33">
        <v>0.32495798508282298</v>
      </c>
      <c r="AP34" s="33">
        <v>4.2222624763460503E-2</v>
      </c>
      <c r="AQ34" s="33">
        <v>1.11981522160646E-2</v>
      </c>
      <c r="AR34" s="33">
        <v>3.1264294839834002E-4</v>
      </c>
      <c r="AS34" s="33">
        <v>0.49060308988950002</v>
      </c>
      <c r="AT34" s="33">
        <v>0</v>
      </c>
    </row>
    <row r="35" spans="1:46" ht="19.95" customHeight="1">
      <c r="A35" s="18" t="s">
        <v>628</v>
      </c>
      <c r="B35" s="20" t="s">
        <v>596</v>
      </c>
      <c r="C35" s="20" t="s">
        <v>596</v>
      </c>
      <c r="D35" s="170">
        <f>(Scot19!D35+Scot19!AH35+(Scot19!AY35)+Scot19!AZ35+Scot19!AI35+Scot19!E35)</f>
        <v>3309.5079527660064</v>
      </c>
      <c r="E35" s="170">
        <f>(Scot19!F35+Scot19!AJ35+Scot19!BA35)+(Scot19!BB35+Scot19!AK35+Scot19!G35)</f>
        <v>16917.963435059079</v>
      </c>
      <c r="F35" s="170">
        <f>(Scot19!H35+Scot19!AL35+Scot19!BC35)+(Scot19!BD35+Scot19!AM35+Scot19!I35)</f>
        <v>1883.5083331740152</v>
      </c>
      <c r="G35" s="170">
        <f>(Scot19!J35+Scot19!AN35+Scot19!BE35)+(Scot19!BF35+Scot19!AO35+Scot19!K35)</f>
        <v>757.77573608658713</v>
      </c>
      <c r="H35" s="170">
        <f>(Scot19!L35+Scot19!AP35+Scot19!BG35)+(Scot19!BH35+Scot19!AQ35+Scot19!M35)</f>
        <v>880.08485222129639</v>
      </c>
      <c r="I35" s="170">
        <f>(Scot19!N35+Scot19!AR35+Scot19!BI35)+(Scot19!BJ35+Scot19!AS35+Scot19!O35)</f>
        <v>14431.37439376182</v>
      </c>
      <c r="J35" s="170">
        <f>(Scot19!P35+Scot19!AT35+Scot19!BK35)+(Scot19!BL35+Scot19!AU35+Scot19!Q35)</f>
        <v>632.18662579243119</v>
      </c>
      <c r="K35" s="188">
        <f t="shared" si="7"/>
        <v>38812.40132886124</v>
      </c>
      <c r="M35" s="33">
        <f t="shared" si="20"/>
        <v>8.5269342773311663E-2</v>
      </c>
      <c r="N35" s="33">
        <f t="shared" si="21"/>
        <v>0.43589066524669612</v>
      </c>
      <c r="O35" s="33">
        <f t="shared" si="22"/>
        <v>4.8528518429325374E-2</v>
      </c>
      <c r="P35" s="33">
        <f t="shared" si="23"/>
        <v>1.9524062159047565E-2</v>
      </c>
      <c r="Q35" s="33">
        <f t="shared" si="24"/>
        <v>2.2675351745547825E-2</v>
      </c>
      <c r="R35" s="33">
        <f t="shared" si="8"/>
        <v>0.3718237959945685</v>
      </c>
      <c r="S35" s="33">
        <f t="shared" si="25"/>
        <v>1.6288263651502842E-2</v>
      </c>
      <c r="U35" s="174">
        <f t="shared" si="9"/>
        <v>-5.4439473314698339E-2</v>
      </c>
      <c r="V35" s="174">
        <f t="shared" si="10"/>
        <v>9.5004589073371115E-2</v>
      </c>
      <c r="W35" s="174">
        <f t="shared" si="11"/>
        <v>-9.8427714005594261E-3</v>
      </c>
      <c r="X35" s="174">
        <f t="shared" si="12"/>
        <v>1.1747792258092905E-2</v>
      </c>
      <c r="Y35" s="174">
        <f t="shared" si="13"/>
        <v>5.2633417779306239E-3</v>
      </c>
      <c r="Z35" s="174">
        <f t="shared" si="14"/>
        <v>-6.4021742045640484E-2</v>
      </c>
      <c r="AA35" s="174">
        <f t="shared" si="15"/>
        <v>1.6288263651502842E-2</v>
      </c>
      <c r="AC35" s="33">
        <f t="shared" ref="AC35:AC59" si="26">LARGE(M35:S35,1)</f>
        <v>0.43589066524669612</v>
      </c>
      <c r="AD35" s="60" t="str">
        <f t="shared" ref="AD35:AD59" si="27">IF(M35=AC35,"Con",IF(N35=AC35,"Lab",IF(O35=AC35,"LD",IF(P35=AC35,"Grn",IF(Q35=AC35,"Ref",IF(R35=AC35,"SNP","OTH "))))))</f>
        <v>Lab</v>
      </c>
      <c r="AE35" s="33">
        <f t="shared" si="16"/>
        <v>6.4066869252127623E-2</v>
      </c>
      <c r="AF35" s="33">
        <f t="shared" ref="AF35:AF59" si="28">LARGE(M35:S35,2)</f>
        <v>0.3718237959945685</v>
      </c>
      <c r="AG35" s="60" t="str">
        <f t="shared" ref="AG35:AG59" si="29">IF(M35=AF35,"Con",IF(N35=AF35,"Lab",IF(O35=AF35,"LD",IF(P35=AF35,"Grn",IF(Q35=AF35,"Ref",IF(R35=AF35,"SNP","OTH "))))))</f>
        <v>SNP</v>
      </c>
      <c r="AI35" s="20" t="s">
        <v>4</v>
      </c>
      <c r="AJ35" s="151" t="str">
        <f t="shared" si="17"/>
        <v>Lab</v>
      </c>
      <c r="AK35" s="149" t="str">
        <f t="shared" si="18"/>
        <v>Gain from</v>
      </c>
      <c r="AL35" s="149" t="str">
        <f t="shared" si="19"/>
        <v>SNP</v>
      </c>
      <c r="AN35" s="33">
        <v>0.13970881608801</v>
      </c>
      <c r="AO35" s="33">
        <v>0.340886076173325</v>
      </c>
      <c r="AP35" s="33">
        <v>5.83712898298848E-2</v>
      </c>
      <c r="AQ35" s="33">
        <v>7.7762699009546604E-3</v>
      </c>
      <c r="AR35" s="33">
        <v>1.7412009967617201E-2</v>
      </c>
      <c r="AS35" s="33">
        <v>0.43584553804020898</v>
      </c>
      <c r="AT35" s="33">
        <v>0</v>
      </c>
    </row>
    <row r="36" spans="1:46" ht="19.95" customHeight="1">
      <c r="A36" s="18" t="s">
        <v>629</v>
      </c>
      <c r="B36" s="20" t="s">
        <v>596</v>
      </c>
      <c r="C36" s="20" t="s">
        <v>596</v>
      </c>
      <c r="D36" s="170">
        <f>(Scot19!D36+Scot19!AH36+(Scot19!AY36)+Scot19!AZ36+Scot19!AI36+Scot19!E36)</f>
        <v>3857.4684982062913</v>
      </c>
      <c r="E36" s="170">
        <f>(Scot19!F36+Scot19!AJ36+Scot19!BA36)+(Scot19!BB36+Scot19!AK36+Scot19!G36)</f>
        <v>17317.465754700828</v>
      </c>
      <c r="F36" s="170">
        <f>(Scot19!H36+Scot19!AL36+Scot19!BC36)+(Scot19!BD36+Scot19!AM36+Scot19!I36)</f>
        <v>2924.0187760899089</v>
      </c>
      <c r="G36" s="170">
        <f>(Scot19!J36+Scot19!AN36+Scot19!BE36)+(Scot19!BF36+Scot19!AO36+Scot19!K36)</f>
        <v>785.15847431237523</v>
      </c>
      <c r="H36" s="170">
        <f>(Scot19!L36+Scot19!AP36+Scot19!BG36)+(Scot19!BH36+Scot19!AQ36+Scot19!M36)</f>
        <v>824.41370217298891</v>
      </c>
      <c r="I36" s="170">
        <f>(Scot19!N36+Scot19!AR36+Scot19!BI36)+(Scot19!BJ36+Scot19!AS36+Scot19!O36)</f>
        <v>19133.478205164967</v>
      </c>
      <c r="J36" s="170">
        <f>(Scot19!P36+Scot19!AT36+Scot19!BK36)+(Scot19!BL36+Scot19!AU36+Scot19!Q36)</f>
        <v>713.75532703913188</v>
      </c>
      <c r="K36" s="188">
        <f t="shared" si="7"/>
        <v>45555.75873768649</v>
      </c>
      <c r="M36" s="33">
        <f t="shared" si="20"/>
        <v>8.4675760103522527E-2</v>
      </c>
      <c r="N36" s="33">
        <f t="shared" si="21"/>
        <v>0.38013779672546139</v>
      </c>
      <c r="O36" s="33">
        <f t="shared" si="22"/>
        <v>6.418549173830318E-2</v>
      </c>
      <c r="P36" s="33">
        <f t="shared" si="23"/>
        <v>1.7235109151257411E-2</v>
      </c>
      <c r="Q36" s="33">
        <f t="shared" si="24"/>
        <v>1.8096805431779227E-2</v>
      </c>
      <c r="R36" s="33">
        <f t="shared" si="8"/>
        <v>0.4200013068674146</v>
      </c>
      <c r="S36" s="33">
        <f t="shared" si="25"/>
        <v>1.5667729982261718E-2</v>
      </c>
      <c r="U36" s="174">
        <f t="shared" si="9"/>
        <v>-6.0048970621813483E-2</v>
      </c>
      <c r="V36" s="174">
        <f t="shared" si="10"/>
        <v>9.4129150392194383E-2</v>
      </c>
      <c r="W36" s="174">
        <f t="shared" si="11"/>
        <v>-1.3824933016478025E-2</v>
      </c>
      <c r="X36" s="174">
        <f t="shared" si="12"/>
        <v>1.145128988870776E-2</v>
      </c>
      <c r="Y36" s="174">
        <f t="shared" si="13"/>
        <v>1.7183104147632165E-2</v>
      </c>
      <c r="Z36" s="174">
        <f t="shared" si="14"/>
        <v>-6.4557370772504397E-2</v>
      </c>
      <c r="AA36" s="174">
        <f t="shared" si="15"/>
        <v>1.5667729982261718E-2</v>
      </c>
      <c r="AC36" s="33">
        <f t="shared" si="26"/>
        <v>0.4200013068674146</v>
      </c>
      <c r="AD36" s="60" t="str">
        <f t="shared" si="27"/>
        <v>SNP</v>
      </c>
      <c r="AE36" s="33">
        <f t="shared" si="16"/>
        <v>3.9863510141953218E-2</v>
      </c>
      <c r="AF36" s="33">
        <f t="shared" si="28"/>
        <v>0.38013779672546139</v>
      </c>
      <c r="AG36" s="60" t="str">
        <f t="shared" si="29"/>
        <v>Lab</v>
      </c>
      <c r="AI36" s="20" t="s">
        <v>4</v>
      </c>
      <c r="AJ36" s="151" t="str">
        <f t="shared" si="17"/>
        <v>SNP</v>
      </c>
      <c r="AK36" s="149" t="str">
        <f t="shared" si="18"/>
        <v>Hold</v>
      </c>
      <c r="AL36" s="149" t="str">
        <f t="shared" si="19"/>
        <v/>
      </c>
      <c r="AN36" s="33">
        <v>0.14472473072533601</v>
      </c>
      <c r="AO36" s="33">
        <v>0.286008646333267</v>
      </c>
      <c r="AP36" s="33">
        <v>7.8010424754781205E-2</v>
      </c>
      <c r="AQ36" s="33">
        <v>5.7838192625496504E-3</v>
      </c>
      <c r="AR36" s="33">
        <v>9.1370128414706303E-4</v>
      </c>
      <c r="AS36" s="33">
        <v>0.484558677639919</v>
      </c>
      <c r="AT36" s="33">
        <v>0</v>
      </c>
    </row>
    <row r="37" spans="1:46" ht="19.95" customHeight="1">
      <c r="A37" s="18" t="s">
        <v>630</v>
      </c>
      <c r="B37" s="20" t="s">
        <v>596</v>
      </c>
      <c r="C37" s="20" t="s">
        <v>596</v>
      </c>
      <c r="D37" s="170">
        <f>(Scot19!D37+Scot19!AH37+(Scot19!AY37)+Scot19!AZ37+Scot19!AI37+Scot19!E37)</f>
        <v>4423.7576948702608</v>
      </c>
      <c r="E37" s="170">
        <f>(Scot19!F37+Scot19!AJ37+Scot19!BA37)+(Scot19!BB37+Scot19!AK37+Scot19!G37)</f>
        <v>16410.974625717441</v>
      </c>
      <c r="F37" s="170">
        <f>(Scot19!H37+Scot19!AL37+Scot19!BC37)+(Scot19!BD37+Scot19!AM37+Scot19!I37)</f>
        <v>2178.2902388566172</v>
      </c>
      <c r="G37" s="170">
        <f>(Scot19!J37+Scot19!AN37+Scot19!BE37)+(Scot19!BF37+Scot19!AO37+Scot19!K37)</f>
        <v>826.5920134846159</v>
      </c>
      <c r="H37" s="170">
        <f>(Scot19!L37+Scot19!AP37+Scot19!BG37)+(Scot19!BH37+Scot19!AQ37+Scot19!M37)</f>
        <v>1283.1384756105158</v>
      </c>
      <c r="I37" s="170">
        <f>(Scot19!N37+Scot19!AR37+Scot19!BI37)+(Scot19!BJ37+Scot19!AS37+Scot19!O37)</f>
        <v>17540.410349854123</v>
      </c>
      <c r="J37" s="170">
        <f>(Scot19!P37+Scot19!AT37+Scot19!BK37)+(Scot19!BL37+Scot19!AU37+Scot19!Q37)</f>
        <v>813.16243243856036</v>
      </c>
      <c r="K37" s="188">
        <f t="shared" si="7"/>
        <v>43476.325830832138</v>
      </c>
      <c r="M37" s="33">
        <f t="shared" si="20"/>
        <v>0.10175095549893642</v>
      </c>
      <c r="N37" s="33">
        <f t="shared" si="21"/>
        <v>0.37746921599523153</v>
      </c>
      <c r="O37" s="33">
        <f t="shared" si="22"/>
        <v>5.010290536814032E-2</v>
      </c>
      <c r="P37" s="33">
        <f t="shared" si="23"/>
        <v>1.9012462476726149E-2</v>
      </c>
      <c r="Q37" s="33">
        <f t="shared" si="24"/>
        <v>2.9513498463583403E-2</v>
      </c>
      <c r="R37" s="33">
        <f t="shared" si="8"/>
        <v>0.40344739383232281</v>
      </c>
      <c r="S37" s="33">
        <f t="shared" si="25"/>
        <v>1.870356836505925E-2</v>
      </c>
      <c r="U37" s="174">
        <f t="shared" si="9"/>
        <v>-5.9702534205022584E-2</v>
      </c>
      <c r="V37" s="174">
        <f t="shared" si="10"/>
        <v>0.10606661962462455</v>
      </c>
      <c r="W37" s="174">
        <f t="shared" si="11"/>
        <v>-9.5367985673683806E-3</v>
      </c>
      <c r="X37" s="174">
        <f t="shared" si="12"/>
        <v>1.3312408689592169E-2</v>
      </c>
      <c r="Y37" s="174">
        <f t="shared" si="13"/>
        <v>-5.440559151942994E-3</v>
      </c>
      <c r="Z37" s="174">
        <f t="shared" si="14"/>
        <v>-6.3363791584791218E-2</v>
      </c>
      <c r="AA37" s="174">
        <f t="shared" si="15"/>
        <v>1.8664655194909077E-2</v>
      </c>
      <c r="AC37" s="33">
        <f t="shared" si="26"/>
        <v>0.40344739383232281</v>
      </c>
      <c r="AD37" s="60" t="str">
        <f t="shared" si="27"/>
        <v>SNP</v>
      </c>
      <c r="AE37" s="33">
        <f t="shared" si="16"/>
        <v>2.5978177837091276E-2</v>
      </c>
      <c r="AF37" s="33">
        <f t="shared" si="28"/>
        <v>0.37746921599523153</v>
      </c>
      <c r="AG37" s="60" t="str">
        <f t="shared" si="29"/>
        <v>Lab</v>
      </c>
      <c r="AI37" s="20" t="s">
        <v>4</v>
      </c>
      <c r="AJ37" s="151" t="str">
        <f t="shared" si="17"/>
        <v>SNP</v>
      </c>
      <c r="AK37" s="149" t="str">
        <f t="shared" si="18"/>
        <v>Hold</v>
      </c>
      <c r="AL37" s="149" t="str">
        <f t="shared" si="19"/>
        <v/>
      </c>
      <c r="AN37" s="33">
        <v>0.16145348970395901</v>
      </c>
      <c r="AO37" s="33">
        <v>0.27140259637060699</v>
      </c>
      <c r="AP37" s="33">
        <v>5.9639703935508701E-2</v>
      </c>
      <c r="AQ37" s="33">
        <v>5.7000537871339796E-3</v>
      </c>
      <c r="AR37" s="33">
        <v>3.4954057615526397E-2</v>
      </c>
      <c r="AS37" s="33">
        <v>0.46681118541711403</v>
      </c>
      <c r="AT37" s="33">
        <v>3.8913170150173097E-5</v>
      </c>
    </row>
    <row r="38" spans="1:46" ht="19.95" customHeight="1">
      <c r="A38" s="18" t="s">
        <v>631</v>
      </c>
      <c r="B38" s="20" t="s">
        <v>596</v>
      </c>
      <c r="C38" s="20" t="s">
        <v>596</v>
      </c>
      <c r="D38" s="170">
        <f>(Scot19!D38+Scot19!AH38+(Scot19!AY38)+Scot19!AZ38+Scot19!AI38+Scot19!E38)</f>
        <v>8803.9934901325978</v>
      </c>
      <c r="E38" s="170">
        <f>(Scot19!F38+Scot19!AJ38+Scot19!BA38)+(Scot19!BB38+Scot19!AK38+Scot19!G38)</f>
        <v>18242.605947100772</v>
      </c>
      <c r="F38" s="170">
        <f>(Scot19!H38+Scot19!AL38+Scot19!BC38)+(Scot19!BD38+Scot19!AM38+Scot19!I38)</f>
        <v>2093.2011292927423</v>
      </c>
      <c r="G38" s="170">
        <f>(Scot19!J38+Scot19!AN38+Scot19!BE38)+(Scot19!BF38+Scot19!AO38+Scot19!K38)</f>
        <v>798.36494613199102</v>
      </c>
      <c r="H38" s="170">
        <f>(Scot19!L38+Scot19!AP38+Scot19!BG38)+(Scot19!BH38+Scot19!AQ38+Scot19!M38)</f>
        <v>1044.8231412070943</v>
      </c>
      <c r="I38" s="170">
        <f>(Scot19!N38+Scot19!AR38+Scot19!BI38)+(Scot19!BJ38+Scot19!AS38+Scot19!O38)</f>
        <v>19838.37466904684</v>
      </c>
      <c r="J38" s="170">
        <f>(Scot19!P38+Scot19!AT38+Scot19!BK38)+(Scot19!BL38+Scot19!AU38+Scot19!Q38)</f>
        <v>1172.1250423265242</v>
      </c>
      <c r="K38" s="188">
        <f t="shared" si="7"/>
        <v>51993.488365238554</v>
      </c>
      <c r="M38" s="33">
        <f t="shared" si="20"/>
        <v>0.16932877110085789</v>
      </c>
      <c r="N38" s="33">
        <f t="shared" si="21"/>
        <v>0.35086328155079677</v>
      </c>
      <c r="O38" s="33">
        <f t="shared" si="22"/>
        <v>4.0258909242415826E-2</v>
      </c>
      <c r="P38" s="33">
        <f t="shared" si="23"/>
        <v>1.5355094863489797E-2</v>
      </c>
      <c r="Q38" s="33">
        <f t="shared" si="24"/>
        <v>2.0095269120385371E-2</v>
      </c>
      <c r="R38" s="33">
        <f t="shared" si="8"/>
        <v>0.38155498491826995</v>
      </c>
      <c r="S38" s="33">
        <f t="shared" si="25"/>
        <v>2.2543689203784516E-2</v>
      </c>
      <c r="U38" s="174">
        <f t="shared" si="9"/>
        <v>-8.3253159009019112E-2</v>
      </c>
      <c r="V38" s="174">
        <f t="shared" si="10"/>
        <v>0.10595740977548476</v>
      </c>
      <c r="W38" s="174">
        <f t="shared" si="11"/>
        <v>-8.6931512202807759E-3</v>
      </c>
      <c r="X38" s="174">
        <f t="shared" si="12"/>
        <v>1.2878032852457406E-2</v>
      </c>
      <c r="Y38" s="174">
        <f t="shared" si="13"/>
        <v>2.0095269120385371E-2</v>
      </c>
      <c r="Z38" s="174">
        <f t="shared" si="14"/>
        <v>-6.4590600591006075E-2</v>
      </c>
      <c r="AA38" s="174">
        <f t="shared" si="15"/>
        <v>1.7606199071978985E-2</v>
      </c>
      <c r="AC38" s="33">
        <f t="shared" si="26"/>
        <v>0.38155498491826995</v>
      </c>
      <c r="AD38" s="60" t="str">
        <f t="shared" si="27"/>
        <v>SNP</v>
      </c>
      <c r="AE38" s="33">
        <f t="shared" si="16"/>
        <v>3.0691703367473178E-2</v>
      </c>
      <c r="AF38" s="33">
        <f t="shared" si="28"/>
        <v>0.35086328155079677</v>
      </c>
      <c r="AG38" s="60" t="str">
        <f t="shared" si="29"/>
        <v>Lab</v>
      </c>
      <c r="AI38" s="20" t="s">
        <v>4</v>
      </c>
      <c r="AJ38" s="151" t="str">
        <f t="shared" si="17"/>
        <v>SNP</v>
      </c>
      <c r="AK38" s="149" t="str">
        <f t="shared" si="18"/>
        <v>Hold</v>
      </c>
      <c r="AL38" s="149" t="str">
        <f t="shared" si="19"/>
        <v/>
      </c>
      <c r="AN38" s="33">
        <v>0.25258193010987701</v>
      </c>
      <c r="AO38" s="33">
        <v>0.24490587177531201</v>
      </c>
      <c r="AP38" s="33">
        <v>4.8952060462696602E-2</v>
      </c>
      <c r="AQ38" s="33">
        <v>2.4770620110323902E-3</v>
      </c>
      <c r="AR38" s="33">
        <v>0</v>
      </c>
      <c r="AS38" s="33">
        <v>0.44614558550927602</v>
      </c>
      <c r="AT38" s="33">
        <v>4.9374901318055301E-3</v>
      </c>
    </row>
    <row r="39" spans="1:46" ht="19.95" customHeight="1">
      <c r="A39" s="18" t="s">
        <v>632</v>
      </c>
      <c r="B39" s="20" t="s">
        <v>596</v>
      </c>
      <c r="C39" s="20" t="s">
        <v>596</v>
      </c>
      <c r="D39" s="170">
        <f>(Scot19!D39+Scot19!AH39+(Scot19!AY39)+Scot19!AZ39+Scot19!AI39+Scot19!E39)</f>
        <v>4873.43633517118</v>
      </c>
      <c r="E39" s="170">
        <f>(Scot19!F39+Scot19!AJ39+Scot19!BA39)+(Scot19!BB39+Scot19!AK39+Scot19!G39)</f>
        <v>17561.98975364834</v>
      </c>
      <c r="F39" s="170">
        <f>(Scot19!H39+Scot19!AL39+Scot19!BC39)+(Scot19!BD39+Scot19!AM39+Scot19!I39)</f>
        <v>3048.5137641945003</v>
      </c>
      <c r="G39" s="170">
        <f>(Scot19!J39+Scot19!AN39+Scot19!BE39)+(Scot19!BF39+Scot19!AO39+Scot19!K39)</f>
        <v>591.05980653773202</v>
      </c>
      <c r="H39" s="170">
        <f>(Scot19!L39+Scot19!AP39+Scot19!BG39)+(Scot19!BH39+Scot19!AQ39+Scot19!M39)</f>
        <v>922.30746843856298</v>
      </c>
      <c r="I39" s="170">
        <f>(Scot19!N39+Scot19!AR39+Scot19!BI39)+(Scot19!BJ39+Scot19!AS39+Scot19!O39)</f>
        <v>19430.248656907897</v>
      </c>
      <c r="J39" s="170">
        <f>(Scot19!P39+Scot19!AT39+Scot19!BK39)+(Scot19!BL39+Scot19!AU39+Scot19!Q39)</f>
        <v>808.06725192993633</v>
      </c>
      <c r="K39" s="188">
        <f t="shared" si="7"/>
        <v>47235.623036828147</v>
      </c>
      <c r="M39" s="33">
        <f t="shared" si="20"/>
        <v>0.10317290260724439</v>
      </c>
      <c r="N39" s="33">
        <f t="shared" si="21"/>
        <v>0.37179545064867259</v>
      </c>
      <c r="O39" s="33">
        <f t="shared" si="22"/>
        <v>6.4538447218483147E-2</v>
      </c>
      <c r="P39" s="33">
        <f t="shared" si="23"/>
        <v>1.2513009642677965E-2</v>
      </c>
      <c r="Q39" s="33">
        <f t="shared" si="24"/>
        <v>1.9525675944180275E-2</v>
      </c>
      <c r="R39" s="33">
        <f t="shared" si="8"/>
        <v>0.41134735624760865</v>
      </c>
      <c r="S39" s="33">
        <f t="shared" si="25"/>
        <v>1.7107157691133055E-2</v>
      </c>
      <c r="U39" s="174">
        <f t="shared" si="9"/>
        <v>-7.3573468825992597E-2</v>
      </c>
      <c r="V39" s="174">
        <f t="shared" si="10"/>
        <v>0.1029540851016566</v>
      </c>
      <c r="W39" s="174">
        <f t="shared" si="11"/>
        <v>-1.3935858962648956E-2</v>
      </c>
      <c r="X39" s="174">
        <f t="shared" si="12"/>
        <v>1.2513009642677965E-2</v>
      </c>
      <c r="Y39" s="174">
        <f t="shared" si="13"/>
        <v>1.9525675944180275E-2</v>
      </c>
      <c r="Z39" s="174">
        <f t="shared" si="14"/>
        <v>-6.4590600591006353E-2</v>
      </c>
      <c r="AA39" s="174">
        <f t="shared" si="15"/>
        <v>1.7107157691133055E-2</v>
      </c>
      <c r="AC39" s="33">
        <f t="shared" si="26"/>
        <v>0.41134735624760865</v>
      </c>
      <c r="AD39" s="60" t="str">
        <f t="shared" si="27"/>
        <v>SNP</v>
      </c>
      <c r="AE39" s="33">
        <f t="shared" si="16"/>
        <v>3.9551905598936066E-2</v>
      </c>
      <c r="AF39" s="33">
        <f t="shared" si="28"/>
        <v>0.37179545064867259</v>
      </c>
      <c r="AG39" s="60" t="str">
        <f t="shared" si="29"/>
        <v>Lab</v>
      </c>
      <c r="AI39" s="20" t="s">
        <v>4</v>
      </c>
      <c r="AJ39" s="151" t="str">
        <f t="shared" si="17"/>
        <v>SNP</v>
      </c>
      <c r="AK39" s="149" t="str">
        <f t="shared" si="18"/>
        <v>Hold</v>
      </c>
      <c r="AL39" s="149" t="str">
        <f t="shared" si="19"/>
        <v/>
      </c>
      <c r="AN39" s="33">
        <v>0.17674637143323699</v>
      </c>
      <c r="AO39" s="33">
        <v>0.26884136554701599</v>
      </c>
      <c r="AP39" s="33">
        <v>7.8474306181132103E-2</v>
      </c>
      <c r="AQ39" s="33">
        <v>0</v>
      </c>
      <c r="AR39" s="33">
        <v>0</v>
      </c>
      <c r="AS39" s="33">
        <v>0.47593795683861501</v>
      </c>
      <c r="AT39" s="33">
        <v>0</v>
      </c>
    </row>
    <row r="40" spans="1:46" ht="19.95" customHeight="1">
      <c r="A40" s="18" t="s">
        <v>633</v>
      </c>
      <c r="B40" s="20" t="s">
        <v>596</v>
      </c>
      <c r="C40" s="20" t="s">
        <v>596</v>
      </c>
      <c r="D40" s="170">
        <f>(Scot19!D40+Scot19!AH40+(Scot19!AY40)+Scot19!AZ40+Scot19!AI40+Scot19!E40)</f>
        <v>7864.4808401800337</v>
      </c>
      <c r="E40" s="170">
        <f>(Scot19!F40+Scot19!AJ40+Scot19!BA40)+(Scot19!BB40+Scot19!AK40+Scot19!G40)</f>
        <v>10675.114081568041</v>
      </c>
      <c r="F40" s="170">
        <f>(Scot19!H40+Scot19!AL40+Scot19!BC40)+(Scot19!BD40+Scot19!AM40+Scot19!I40)</f>
        <v>6449.5136500379467</v>
      </c>
      <c r="G40" s="170">
        <f>(Scot19!J40+Scot19!AN40+Scot19!BE40)+(Scot19!BF40+Scot19!AO40+Scot19!K40)</f>
        <v>1705.4801926204771</v>
      </c>
      <c r="H40" s="170">
        <f>(Scot19!L40+Scot19!AP40+Scot19!BG40)+(Scot19!BH40+Scot19!AQ40+Scot19!M40)</f>
        <v>1487.6519459844365</v>
      </c>
      <c r="I40" s="170">
        <f>(Scot19!N40+Scot19!AR40+Scot19!BI40)+(Scot19!BJ40+Scot19!AS40+Scot19!O40)</f>
        <v>23562.115607213087</v>
      </c>
      <c r="J40" s="170">
        <f>(Scot19!P40+Scot19!AT40+Scot19!BK40)+(Scot19!BL40+Scot19!AU40+Scot19!Q40)</f>
        <v>1444.6438920713526</v>
      </c>
      <c r="K40" s="188">
        <f t="shared" si="7"/>
        <v>53189.000209675374</v>
      </c>
      <c r="M40" s="33">
        <f t="shared" si="20"/>
        <v>0.14785915902118124</v>
      </c>
      <c r="N40" s="33">
        <f t="shared" si="21"/>
        <v>0.20070153677425542</v>
      </c>
      <c r="O40" s="33">
        <f t="shared" si="22"/>
        <v>0.12125653094838103</v>
      </c>
      <c r="P40" s="33">
        <f t="shared" si="23"/>
        <v>3.2064528114785669E-2</v>
      </c>
      <c r="Q40" s="33">
        <f t="shared" si="24"/>
        <v>2.7969165431198015E-2</v>
      </c>
      <c r="R40" s="33">
        <f t="shared" si="8"/>
        <v>0.44298850353135621</v>
      </c>
      <c r="S40" s="33">
        <f t="shared" si="25"/>
        <v>2.7160576178842405E-2</v>
      </c>
      <c r="U40" s="174">
        <f t="shared" si="9"/>
        <v>-7.6305816397728765E-2</v>
      </c>
      <c r="V40" s="174">
        <f t="shared" si="10"/>
        <v>0.12069474983145202</v>
      </c>
      <c r="W40" s="174">
        <f t="shared" si="11"/>
        <v>-2.5372165784050979E-2</v>
      </c>
      <c r="X40" s="174">
        <f t="shared" si="12"/>
        <v>1.4944355225621569E-2</v>
      </c>
      <c r="Y40" s="174">
        <f t="shared" si="13"/>
        <v>9.249126547319915E-3</v>
      </c>
      <c r="Z40" s="174">
        <f t="shared" si="14"/>
        <v>-6.3876753907742834E-2</v>
      </c>
      <c r="AA40" s="174">
        <f t="shared" si="15"/>
        <v>2.0666504485129116E-2</v>
      </c>
      <c r="AC40" s="33">
        <f t="shared" si="26"/>
        <v>0.44298850353135621</v>
      </c>
      <c r="AD40" s="60" t="str">
        <f t="shared" si="27"/>
        <v>SNP</v>
      </c>
      <c r="AE40" s="33">
        <f t="shared" si="16"/>
        <v>0.24228696675710079</v>
      </c>
      <c r="AF40" s="33">
        <f t="shared" si="28"/>
        <v>0.20070153677425542</v>
      </c>
      <c r="AG40" s="60" t="str">
        <f t="shared" si="29"/>
        <v>Lab</v>
      </c>
      <c r="AI40" s="20" t="s">
        <v>4</v>
      </c>
      <c r="AJ40" s="151" t="str">
        <f t="shared" si="17"/>
        <v>SNP</v>
      </c>
      <c r="AK40" s="149" t="str">
        <f t="shared" si="18"/>
        <v>Hold</v>
      </c>
      <c r="AL40" s="149" t="str">
        <f t="shared" si="19"/>
        <v/>
      </c>
      <c r="AN40" s="33">
        <v>0.22416497541891001</v>
      </c>
      <c r="AO40" s="33">
        <v>8.0006786942803401E-2</v>
      </c>
      <c r="AP40" s="33">
        <v>0.14662869673243201</v>
      </c>
      <c r="AQ40" s="33">
        <v>1.7120172889164099E-2</v>
      </c>
      <c r="AR40" s="33">
        <v>1.8720038883878101E-2</v>
      </c>
      <c r="AS40" s="33">
        <v>0.50686525743909905</v>
      </c>
      <c r="AT40" s="33">
        <v>6.4940716937132896E-3</v>
      </c>
    </row>
    <row r="41" spans="1:46" ht="19.95" customHeight="1">
      <c r="A41" s="18" t="s">
        <v>634</v>
      </c>
      <c r="B41" s="20" t="s">
        <v>596</v>
      </c>
      <c r="C41" s="20" t="s">
        <v>596</v>
      </c>
      <c r="D41" s="170">
        <f>(Scot19!D41+Scot19!AH41+(Scot19!AY41)+Scot19!AZ41+Scot19!AI41+Scot19!E41)</f>
        <v>7584.7981642717041</v>
      </c>
      <c r="E41" s="170">
        <f>(Scot19!F41+Scot19!AJ41+Scot19!BA41)+(Scot19!BB41+Scot19!AK41+Scot19!G41)</f>
        <v>14059.721989557942</v>
      </c>
      <c r="F41" s="170">
        <f>(Scot19!H41+Scot19!AL41+Scot19!BC41)+(Scot19!BD41+Scot19!AM41+Scot19!I41)</f>
        <v>2000.2141475877311</v>
      </c>
      <c r="G41" s="170">
        <f>(Scot19!J41+Scot19!AN41+Scot19!BE41)+(Scot19!BF41+Scot19!AO41+Scot19!K41)</f>
        <v>614.00816102972124</v>
      </c>
      <c r="H41" s="170">
        <f>(Scot19!L41+Scot19!AP41+Scot19!BG41)+(Scot19!BH41+Scot19!AQ41+Scot19!M41)</f>
        <v>958.11676980236018</v>
      </c>
      <c r="I41" s="170">
        <f>(Scot19!N41+Scot19!AR41+Scot19!BI41)+(Scot19!BJ41+Scot19!AS41+Scot19!O41)</f>
        <v>21100.169535361929</v>
      </c>
      <c r="J41" s="170">
        <f>(Scot19!P41+Scot19!AT41+Scot19!BK41)+(Scot19!BL41+Scot19!AU41+Scot19!Q41)</f>
        <v>1243.798647070025</v>
      </c>
      <c r="K41" s="188">
        <f t="shared" si="7"/>
        <v>47560.827414681415</v>
      </c>
      <c r="M41" s="33">
        <f t="shared" si="20"/>
        <v>0.15947574036380988</v>
      </c>
      <c r="N41" s="33">
        <f t="shared" si="21"/>
        <v>0.29561558858031739</v>
      </c>
      <c r="O41" s="33">
        <f t="shared" si="22"/>
        <v>4.2055915683466234E-2</v>
      </c>
      <c r="P41" s="33">
        <f t="shared" si="23"/>
        <v>1.2909955406709027E-2</v>
      </c>
      <c r="Q41" s="33">
        <f t="shared" si="24"/>
        <v>2.0145082032500594E-2</v>
      </c>
      <c r="R41" s="33">
        <f t="shared" si="8"/>
        <v>0.44364597258559424</v>
      </c>
      <c r="S41" s="33">
        <f t="shared" si="25"/>
        <v>2.6151745347602603E-2</v>
      </c>
      <c r="U41" s="174">
        <f t="shared" si="9"/>
        <v>-8.3253159009020111E-2</v>
      </c>
      <c r="V41" s="174">
        <f t="shared" si="10"/>
        <v>0.1062200610049604</v>
      </c>
      <c r="W41" s="174">
        <f t="shared" si="11"/>
        <v>-9.0811808273871669E-3</v>
      </c>
      <c r="X41" s="174">
        <f t="shared" si="12"/>
        <v>1.2909955406709027E-2</v>
      </c>
      <c r="Y41" s="174">
        <f t="shared" si="13"/>
        <v>2.0145082032500594E-2</v>
      </c>
      <c r="Z41" s="174">
        <f t="shared" si="14"/>
        <v>-6.4590600591005742E-2</v>
      </c>
      <c r="AA41" s="174">
        <f t="shared" si="15"/>
        <v>1.7649841983243413E-2</v>
      </c>
      <c r="AC41" s="33">
        <f t="shared" si="26"/>
        <v>0.44364597258559424</v>
      </c>
      <c r="AD41" s="60" t="str">
        <f t="shared" si="27"/>
        <v>SNP</v>
      </c>
      <c r="AE41" s="33">
        <f t="shared" si="16"/>
        <v>0.14803038400527685</v>
      </c>
      <c r="AF41" s="33">
        <f t="shared" si="28"/>
        <v>0.29561558858031739</v>
      </c>
      <c r="AG41" s="60" t="str">
        <f t="shared" si="29"/>
        <v>Lab</v>
      </c>
      <c r="AI41" s="20" t="s">
        <v>4</v>
      </c>
      <c r="AJ41" s="151" t="str">
        <f t="shared" si="17"/>
        <v>SNP</v>
      </c>
      <c r="AK41" s="149" t="str">
        <f t="shared" si="18"/>
        <v>Hold</v>
      </c>
      <c r="AL41" s="149" t="str">
        <f t="shared" si="19"/>
        <v/>
      </c>
      <c r="AN41" s="33">
        <v>0.24272889937282999</v>
      </c>
      <c r="AO41" s="33">
        <v>0.18939552757535699</v>
      </c>
      <c r="AP41" s="33">
        <v>5.1137096510853401E-2</v>
      </c>
      <c r="AQ41" s="33">
        <v>0</v>
      </c>
      <c r="AR41" s="33">
        <v>0</v>
      </c>
      <c r="AS41" s="33">
        <v>0.50823657317659998</v>
      </c>
      <c r="AT41" s="33">
        <v>8.5019033643591903E-3</v>
      </c>
    </row>
    <row r="42" spans="1:46" ht="19.95" customHeight="1">
      <c r="A42" s="18" t="s">
        <v>635</v>
      </c>
      <c r="B42" s="20" t="s">
        <v>596</v>
      </c>
      <c r="C42" s="20" t="s">
        <v>596</v>
      </c>
      <c r="D42" s="170">
        <f>(Scot19!D42+Scot19!AH42+(Scot19!AY42)+Scot19!AZ42+Scot19!AI42+Scot19!E42)</f>
        <v>4579.8895834526302</v>
      </c>
      <c r="E42" s="170">
        <f>(Scot19!F42+Scot19!AJ42+Scot19!BA42)+(Scot19!BB42+Scot19!AK42+Scot19!G42)</f>
        <v>16262.437551062501</v>
      </c>
      <c r="F42" s="170">
        <f>(Scot19!H42+Scot19!AL42+Scot19!BC42)+(Scot19!BD42+Scot19!AM42+Scot19!I42)</f>
        <v>4549.0167188353353</v>
      </c>
      <c r="G42" s="170">
        <f>(Scot19!J42+Scot19!AN42+Scot19!BE42)+(Scot19!BF42+Scot19!AO42+Scot19!K42)</f>
        <v>831.11815909315862</v>
      </c>
      <c r="H42" s="170">
        <f>(Scot19!L42+Scot19!AP42+Scot19!BG42)+(Scot19!BH42+Scot19!AQ42+Scot19!M42)</f>
        <v>968.93214039247141</v>
      </c>
      <c r="I42" s="170">
        <f>(Scot19!N42+Scot19!AR42+Scot19!BI42)+(Scot19!BJ42+Scot19!AS42+Scot19!O42)</f>
        <v>22922.642872868782</v>
      </c>
      <c r="J42" s="170">
        <f>(Scot19!P42+Scot19!AT42+Scot19!BK42)+(Scot19!BL42+Scot19!AU42+Scot19!Q42)</f>
        <v>969.19597266495737</v>
      </c>
      <c r="K42" s="188">
        <f t="shared" si="7"/>
        <v>51083.232998369836</v>
      </c>
      <c r="M42" s="33">
        <f t="shared" si="20"/>
        <v>8.96554371098396E-2</v>
      </c>
      <c r="N42" s="33">
        <f t="shared" si="21"/>
        <v>0.31835176821289807</v>
      </c>
      <c r="O42" s="33">
        <f t="shared" si="22"/>
        <v>8.9051073157027927E-2</v>
      </c>
      <c r="P42" s="33">
        <f t="shared" si="23"/>
        <v>1.6269881726547752E-2</v>
      </c>
      <c r="Q42" s="33">
        <f t="shared" si="24"/>
        <v>1.8967713739327968E-2</v>
      </c>
      <c r="R42" s="33">
        <f t="shared" si="8"/>
        <v>0.44873124756219496</v>
      </c>
      <c r="S42" s="33">
        <f t="shared" si="25"/>
        <v>1.8972878492163687E-2</v>
      </c>
      <c r="U42" s="174">
        <f t="shared" si="9"/>
        <v>-6.3934049935494411E-2</v>
      </c>
      <c r="V42" s="174">
        <f t="shared" si="10"/>
        <v>0.10001208767805306</v>
      </c>
      <c r="W42" s="174">
        <f t="shared" si="11"/>
        <v>-1.9228897648988066E-2</v>
      </c>
      <c r="X42" s="174">
        <f t="shared" si="12"/>
        <v>1.2155440129103842E-2</v>
      </c>
      <c r="Y42" s="174">
        <f t="shared" si="13"/>
        <v>1.8967713739327968E-2</v>
      </c>
      <c r="Z42" s="174">
        <f t="shared" si="14"/>
        <v>-6.4590600591006075E-2</v>
      </c>
      <c r="AA42" s="174">
        <f t="shared" si="15"/>
        <v>1.6618306629003987E-2</v>
      </c>
      <c r="AC42" s="33">
        <f t="shared" si="26"/>
        <v>0.44873124756219496</v>
      </c>
      <c r="AD42" s="60" t="str">
        <f t="shared" si="27"/>
        <v>SNP</v>
      </c>
      <c r="AE42" s="33">
        <f t="shared" si="16"/>
        <v>0.13037947934929689</v>
      </c>
      <c r="AF42" s="33">
        <f t="shared" si="28"/>
        <v>0.31835176821289807</v>
      </c>
      <c r="AG42" s="60" t="str">
        <f t="shared" si="29"/>
        <v>Lab</v>
      </c>
      <c r="AI42" s="20" t="s">
        <v>4</v>
      </c>
      <c r="AJ42" s="151" t="str">
        <f t="shared" si="17"/>
        <v>SNP</v>
      </c>
      <c r="AK42" s="149" t="str">
        <f t="shared" si="18"/>
        <v>Hold</v>
      </c>
      <c r="AL42" s="149" t="str">
        <f t="shared" si="19"/>
        <v/>
      </c>
      <c r="AN42" s="33">
        <v>0.15358948704533401</v>
      </c>
      <c r="AO42" s="33">
        <v>0.21833968053484501</v>
      </c>
      <c r="AP42" s="33">
        <v>0.10827997080601599</v>
      </c>
      <c r="AQ42" s="33">
        <v>4.1144415974439102E-3</v>
      </c>
      <c r="AR42" s="33">
        <v>0</v>
      </c>
      <c r="AS42" s="33">
        <v>0.51332184815320103</v>
      </c>
      <c r="AT42" s="33">
        <v>2.3545718631597001E-3</v>
      </c>
    </row>
    <row r="43" spans="1:46" ht="19.95" customHeight="1">
      <c r="A43" s="18" t="s">
        <v>636</v>
      </c>
      <c r="B43" s="20" t="s">
        <v>596</v>
      </c>
      <c r="C43" s="20" t="s">
        <v>596</v>
      </c>
      <c r="D43" s="170">
        <f>(Scot19!D43+Scot19!AH43+(Scot19!AY43)+Scot19!AZ43+Scot19!AI43+Scot19!E43)</f>
        <v>6141.3562635725557</v>
      </c>
      <c r="E43" s="170">
        <f>(Scot19!F43+Scot19!AJ43+Scot19!BA43)+(Scot19!BB43+Scot19!AK43+Scot19!G43)</f>
        <v>18357.046035225634</v>
      </c>
      <c r="F43" s="170">
        <f>(Scot19!H43+Scot19!AL43+Scot19!BC43)+(Scot19!BD43+Scot19!AM43+Scot19!I43)</f>
        <v>2552.1051984477581</v>
      </c>
      <c r="G43" s="170">
        <f>(Scot19!J43+Scot19!AN43+Scot19!BE43)+(Scot19!BF43+Scot19!AO43+Scot19!K43)</f>
        <v>2127.6060096668389</v>
      </c>
      <c r="H43" s="170">
        <f>(Scot19!L43+Scot19!AP43+Scot19!BG43)+(Scot19!BH43+Scot19!AQ43+Scot19!M43)</f>
        <v>1148.3194245476075</v>
      </c>
      <c r="I43" s="170">
        <f>(Scot19!N43+Scot19!AR43+Scot19!BI43)+(Scot19!BJ43+Scot19!AS43+Scot19!O43)</f>
        <v>13991.696719305166</v>
      </c>
      <c r="J43" s="170">
        <f>(Scot19!P43+Scot19!AT43+Scot19!BK43)+(Scot19!BL43+Scot19!AU43+Scot19!Q43)</f>
        <v>855.55236335430573</v>
      </c>
      <c r="K43" s="188">
        <f t="shared" si="7"/>
        <v>45173.682014119862</v>
      </c>
      <c r="M43" s="33">
        <f t="shared" si="20"/>
        <v>0.13594987146836873</v>
      </c>
      <c r="N43" s="33">
        <f t="shared" si="21"/>
        <v>0.40636594620486777</v>
      </c>
      <c r="O43" s="33">
        <f t="shared" si="22"/>
        <v>5.6495399193938867E-2</v>
      </c>
      <c r="P43" s="33">
        <f t="shared" si="23"/>
        <v>4.7098352731172466E-2</v>
      </c>
      <c r="Q43" s="33">
        <f t="shared" si="24"/>
        <v>2.5420098016112107E-2</v>
      </c>
      <c r="R43" s="33">
        <f t="shared" si="8"/>
        <v>0.30973115529816242</v>
      </c>
      <c r="S43" s="33">
        <f t="shared" si="25"/>
        <v>1.8939177087377718E-2</v>
      </c>
      <c r="U43" s="174">
        <f t="shared" si="9"/>
        <v>-7.724999799428528E-2</v>
      </c>
      <c r="V43" s="174">
        <f t="shared" si="10"/>
        <v>0.11110923416440677</v>
      </c>
      <c r="W43" s="174">
        <f t="shared" si="11"/>
        <v>-1.1594707266613227E-2</v>
      </c>
      <c r="X43" s="174">
        <f t="shared" si="12"/>
        <v>1.3730127114072163E-2</v>
      </c>
      <c r="Y43" s="174">
        <f t="shared" si="13"/>
        <v>9.2042727525458064E-3</v>
      </c>
      <c r="Z43" s="174">
        <f t="shared" si="14"/>
        <v>-6.4138105857503569E-2</v>
      </c>
      <c r="AA43" s="174">
        <f t="shared" si="15"/>
        <v>1.8939177087377718E-2</v>
      </c>
      <c r="AC43" s="33">
        <f t="shared" si="26"/>
        <v>0.40636594620486777</v>
      </c>
      <c r="AD43" s="60" t="str">
        <f t="shared" si="27"/>
        <v>Lab</v>
      </c>
      <c r="AE43" s="33">
        <f t="shared" si="16"/>
        <v>9.6634790906705348E-2</v>
      </c>
      <c r="AF43" s="33">
        <f t="shared" si="28"/>
        <v>0.30973115529816242</v>
      </c>
      <c r="AG43" s="60" t="str">
        <f t="shared" si="29"/>
        <v>SNP</v>
      </c>
      <c r="AI43" s="20" t="s">
        <v>4</v>
      </c>
      <c r="AJ43" s="151" t="str">
        <f t="shared" si="17"/>
        <v>Lab</v>
      </c>
      <c r="AK43" s="149" t="str">
        <f t="shared" si="18"/>
        <v>Gain from</v>
      </c>
      <c r="AL43" s="149" t="str">
        <f t="shared" si="19"/>
        <v>SNP</v>
      </c>
      <c r="AN43" s="33">
        <v>0.21319986946265401</v>
      </c>
      <c r="AO43" s="33">
        <v>0.295256712040461</v>
      </c>
      <c r="AP43" s="33">
        <v>6.8090106460552094E-2</v>
      </c>
      <c r="AQ43" s="33">
        <v>3.3368225617100303E-2</v>
      </c>
      <c r="AR43" s="33">
        <v>1.62158252635663E-2</v>
      </c>
      <c r="AS43" s="33">
        <v>0.37386926115566599</v>
      </c>
      <c r="AT43" s="33">
        <v>0</v>
      </c>
    </row>
    <row r="44" spans="1:46" ht="19.95" customHeight="1">
      <c r="A44" s="18" t="s">
        <v>637</v>
      </c>
      <c r="B44" s="20" t="s">
        <v>596</v>
      </c>
      <c r="C44" s="20" t="s">
        <v>596</v>
      </c>
      <c r="D44" s="170">
        <f>(Scot19!D44+Scot19!AH44+(Scot19!AY44)+Scot19!AZ44+Scot19!AI44+Scot19!E44)</f>
        <v>6988.1367115194562</v>
      </c>
      <c r="E44" s="170">
        <f>(Scot19!F44+Scot19!AJ44+Scot19!BA44)+(Scot19!BB44+Scot19!AK44+Scot19!G44)</f>
        <v>16435.517981212215</v>
      </c>
      <c r="F44" s="170">
        <f>(Scot19!H44+Scot19!AL44+Scot19!BC44)+(Scot19!BD44+Scot19!AM44+Scot19!I44)</f>
        <v>2665.974262125098</v>
      </c>
      <c r="G44" s="170">
        <f>(Scot19!J44+Scot19!AN44+Scot19!BE44)+(Scot19!BF44+Scot19!AO44+Scot19!K44)</f>
        <v>1983.0501297286569</v>
      </c>
      <c r="H44" s="170">
        <f>(Scot19!L44+Scot19!AP44+Scot19!BG44)+(Scot19!BH44+Scot19!AQ44+Scot19!M44)</f>
        <v>1035.2295249395861</v>
      </c>
      <c r="I44" s="170">
        <f>(Scot19!N44+Scot19!AR44+Scot19!BI44)+(Scot19!BJ44+Scot19!AS44+Scot19!O44)</f>
        <v>20614.22983600085</v>
      </c>
      <c r="J44" s="170">
        <f>(Scot19!P44+Scot19!AT44+Scot19!BK44)+(Scot19!BL44+Scot19!AU44+Scot19!Q44)</f>
        <v>908.26864574051751</v>
      </c>
      <c r="K44" s="188">
        <f t="shared" si="7"/>
        <v>50630.407091266381</v>
      </c>
      <c r="M44" s="33">
        <f t="shared" si="20"/>
        <v>0.13802252663942916</v>
      </c>
      <c r="N44" s="33">
        <f t="shared" si="21"/>
        <v>0.32461753569521073</v>
      </c>
      <c r="O44" s="33">
        <f t="shared" si="22"/>
        <v>5.2655596019984832E-2</v>
      </c>
      <c r="P44" s="33">
        <f t="shared" si="23"/>
        <v>3.9167177268671971E-2</v>
      </c>
      <c r="Q44" s="33">
        <f t="shared" si="24"/>
        <v>2.0446794414934907E-2</v>
      </c>
      <c r="R44" s="33">
        <f t="shared" si="8"/>
        <v>0.40715117693684816</v>
      </c>
      <c r="S44" s="33">
        <f t="shared" si="25"/>
        <v>1.7939193024920228E-2</v>
      </c>
      <c r="U44" s="174">
        <f t="shared" si="9"/>
        <v>-8.3243426523387842E-2</v>
      </c>
      <c r="V44" s="174">
        <f t="shared" si="10"/>
        <v>0.10777365401376174</v>
      </c>
      <c r="W44" s="174">
        <f t="shared" si="11"/>
        <v>-1.1369011593334866E-2</v>
      </c>
      <c r="X44" s="174">
        <f t="shared" si="12"/>
        <v>1.3099148841019471E-2</v>
      </c>
      <c r="Y44" s="174">
        <f t="shared" si="13"/>
        <v>2.0420516176692417E-2</v>
      </c>
      <c r="Z44" s="174">
        <f t="shared" si="14"/>
        <v>-6.4589670813263833E-2</v>
      </c>
      <c r="AA44" s="174">
        <f t="shared" si="15"/>
        <v>1.790878989851357E-2</v>
      </c>
      <c r="AC44" s="33">
        <f t="shared" si="26"/>
        <v>0.40715117693684816</v>
      </c>
      <c r="AD44" s="60" t="str">
        <f t="shared" si="27"/>
        <v>SNP</v>
      </c>
      <c r="AE44" s="33">
        <f t="shared" si="16"/>
        <v>8.2533641241637423E-2</v>
      </c>
      <c r="AF44" s="33">
        <f t="shared" si="28"/>
        <v>0.32461753569521073</v>
      </c>
      <c r="AG44" s="60" t="str">
        <f t="shared" si="29"/>
        <v>Lab</v>
      </c>
      <c r="AI44" s="20" t="s">
        <v>4</v>
      </c>
      <c r="AJ44" s="151" t="str">
        <f t="shared" si="17"/>
        <v>SNP</v>
      </c>
      <c r="AK44" s="149" t="str">
        <f t="shared" si="18"/>
        <v>Hold</v>
      </c>
      <c r="AL44" s="149" t="str">
        <f t="shared" si="19"/>
        <v/>
      </c>
      <c r="AN44" s="33">
        <v>0.221265953162817</v>
      </c>
      <c r="AO44" s="33">
        <v>0.216843881681449</v>
      </c>
      <c r="AP44" s="33">
        <v>6.4024607613319698E-2</v>
      </c>
      <c r="AQ44" s="33">
        <v>2.60680284276525E-2</v>
      </c>
      <c r="AR44" s="33">
        <v>2.6278238242489601E-5</v>
      </c>
      <c r="AS44" s="33">
        <v>0.47174084775011199</v>
      </c>
      <c r="AT44" s="33">
        <v>3.04031264066583E-5</v>
      </c>
    </row>
    <row r="45" spans="1:46" ht="19.95" customHeight="1">
      <c r="A45" s="18" t="s">
        <v>638</v>
      </c>
      <c r="B45" s="20" t="s">
        <v>596</v>
      </c>
      <c r="C45" s="20" t="s">
        <v>596</v>
      </c>
      <c r="D45" s="170">
        <f>(Scot19!D45+Scot19!AH45+(Scot19!AY45)+Scot19!AZ45+Scot19!AI45+Scot19!E45)</f>
        <v>6452.4494194260815</v>
      </c>
      <c r="E45" s="170">
        <f>(Scot19!F45+Scot19!AJ45+Scot19!BA45)+(Scot19!BB45+Scot19!AK45+Scot19!G45)</f>
        <v>19561.481352744275</v>
      </c>
      <c r="F45" s="170">
        <f>(Scot19!H45+Scot19!AL45+Scot19!BC45)+(Scot19!BD45+Scot19!AM45+Scot19!I45)</f>
        <v>2790.454125288767</v>
      </c>
      <c r="G45" s="170">
        <f>(Scot19!J45+Scot19!AN45+Scot19!BE45)+(Scot19!BF45+Scot19!AO45+Scot19!K45)</f>
        <v>636.07580570507332</v>
      </c>
      <c r="H45" s="170">
        <f>(Scot19!L45+Scot19!AP45+Scot19!BG45)+(Scot19!BH45+Scot19!AQ45+Scot19!M45)</f>
        <v>992.55178512534246</v>
      </c>
      <c r="I45" s="170">
        <f>(Scot19!N45+Scot19!AR45+Scot19!BI45)+(Scot19!BJ45+Scot19!AS45+Scot19!O45)</f>
        <v>16918.376648901085</v>
      </c>
      <c r="J45" s="170">
        <f>(Scot19!P45+Scot19!AT45+Scot19!BK45)+(Scot19!BL45+Scot19!AU45+Scot19!Q45)</f>
        <v>869.610862809374</v>
      </c>
      <c r="K45" s="188">
        <f t="shared" si="7"/>
        <v>48220.999999999993</v>
      </c>
      <c r="M45" s="33">
        <f t="shared" si="20"/>
        <v>0.13380994627705942</v>
      </c>
      <c r="N45" s="33">
        <f t="shared" si="21"/>
        <v>0.40566312089637868</v>
      </c>
      <c r="O45" s="33">
        <f t="shared" si="22"/>
        <v>5.7868026902983503E-2</v>
      </c>
      <c r="P45" s="33">
        <f t="shared" si="23"/>
        <v>1.3190846430083851E-2</v>
      </c>
      <c r="Q45" s="33">
        <f t="shared" si="24"/>
        <v>2.0583392819007125E-2</v>
      </c>
      <c r="R45" s="33">
        <f t="shared" si="8"/>
        <v>0.35085080460589968</v>
      </c>
      <c r="S45" s="33">
        <f t="shared" si="25"/>
        <v>1.8033862068587838E-2</v>
      </c>
      <c r="U45" s="174">
        <f t="shared" si="9"/>
        <v>-8.3253159009019584E-2</v>
      </c>
      <c r="V45" s="174">
        <f t="shared" si="10"/>
        <v>0.1085311659389947</v>
      </c>
      <c r="W45" s="174">
        <f t="shared" si="11"/>
        <v>-1.249550765664819E-2</v>
      </c>
      <c r="X45" s="174">
        <f t="shared" si="12"/>
        <v>1.3190846430083851E-2</v>
      </c>
      <c r="Y45" s="174">
        <f t="shared" si="13"/>
        <v>2.0583392819007125E-2</v>
      </c>
      <c r="Z45" s="174">
        <f t="shared" si="14"/>
        <v>-6.4590600591006297E-2</v>
      </c>
      <c r="AA45" s="174">
        <f t="shared" si="15"/>
        <v>1.8033862068587838E-2</v>
      </c>
      <c r="AC45" s="33">
        <f t="shared" si="26"/>
        <v>0.40566312089637868</v>
      </c>
      <c r="AD45" s="60" t="str">
        <f t="shared" si="27"/>
        <v>Lab</v>
      </c>
      <c r="AE45" s="33">
        <f t="shared" si="16"/>
        <v>5.4812316290479002E-2</v>
      </c>
      <c r="AF45" s="33">
        <f t="shared" si="28"/>
        <v>0.35085080460589968</v>
      </c>
      <c r="AG45" s="60" t="str">
        <f t="shared" si="29"/>
        <v>SNP</v>
      </c>
      <c r="AI45" s="20" t="s">
        <v>4</v>
      </c>
      <c r="AJ45" s="151" t="str">
        <f t="shared" si="17"/>
        <v>Lab</v>
      </c>
      <c r="AK45" s="149" t="str">
        <f t="shared" si="18"/>
        <v>Gain from</v>
      </c>
      <c r="AL45" s="149" t="str">
        <f t="shared" si="19"/>
        <v>SNP</v>
      </c>
      <c r="AN45" s="33">
        <v>0.217063105286079</v>
      </c>
      <c r="AO45" s="33">
        <v>0.29713195495738398</v>
      </c>
      <c r="AP45" s="33">
        <v>7.0363534559631694E-2</v>
      </c>
      <c r="AQ45" s="33">
        <v>0</v>
      </c>
      <c r="AR45" s="33">
        <v>0</v>
      </c>
      <c r="AS45" s="33">
        <v>0.41544140519690598</v>
      </c>
      <c r="AT45" s="33">
        <v>0</v>
      </c>
    </row>
    <row r="46" spans="1:46" ht="19.95" customHeight="1">
      <c r="A46" s="18" t="s">
        <v>639</v>
      </c>
      <c r="B46" s="20" t="s">
        <v>596</v>
      </c>
      <c r="C46" s="20" t="s">
        <v>596</v>
      </c>
      <c r="D46" s="170">
        <f>(Scot19!D46+Scot19!AH46+(Scot19!AY46)+Scot19!AZ46+Scot19!AI46+Scot19!E46)</f>
        <v>5352.6858666568751</v>
      </c>
      <c r="E46" s="170">
        <f>(Scot19!F46+Scot19!AJ46+Scot19!BA46)+(Scot19!BB46+Scot19!AK46+Scot19!G46)</f>
        <v>18600.701567864911</v>
      </c>
      <c r="F46" s="170">
        <f>(Scot19!H46+Scot19!AL46+Scot19!BC46)+(Scot19!BD46+Scot19!AM46+Scot19!I46)</f>
        <v>1707.6061726061337</v>
      </c>
      <c r="G46" s="170">
        <f>(Scot19!J46+Scot19!AN46+Scot19!BE46)+(Scot19!BF46+Scot19!AO46+Scot19!K46)</f>
        <v>627.62999699249622</v>
      </c>
      <c r="H46" s="170">
        <f>(Scot19!L46+Scot19!AP46+Scot19!BG46)+(Scot19!BH46+Scot19!AQ46+Scot19!M46)</f>
        <v>920.09441420353733</v>
      </c>
      <c r="I46" s="170">
        <f>(Scot19!N46+Scot19!AR46+Scot19!BI46)+(Scot19!BJ46+Scot19!AS46+Scot19!O46)</f>
        <v>17728.665826195058</v>
      </c>
      <c r="J46" s="170">
        <f>(Scot19!P46+Scot19!AT46+Scot19!BK46)+(Scot19!BL46+Scot19!AU46+Scot19!Q46)</f>
        <v>1222.9692107395185</v>
      </c>
      <c r="K46" s="188">
        <f t="shared" si="7"/>
        <v>46160.353055258522</v>
      </c>
      <c r="M46" s="33">
        <f t="shared" si="20"/>
        <v>0.1159585122810733</v>
      </c>
      <c r="N46" s="33">
        <f t="shared" si="21"/>
        <v>0.40295839040914672</v>
      </c>
      <c r="O46" s="33">
        <f t="shared" si="22"/>
        <v>3.6992918372222149E-2</v>
      </c>
      <c r="P46" s="33">
        <f t="shared" si="23"/>
        <v>1.359673302847491E-2</v>
      </c>
      <c r="Q46" s="33">
        <f t="shared" si="24"/>
        <v>1.9932568823771625E-2</v>
      </c>
      <c r="R46" s="33">
        <f t="shared" si="8"/>
        <v>0.38406694604289715</v>
      </c>
      <c r="S46" s="33">
        <f t="shared" si="25"/>
        <v>2.649393104241432E-2</v>
      </c>
      <c r="U46" s="174">
        <f t="shared" si="9"/>
        <v>-8.2690995143340704E-2</v>
      </c>
      <c r="V46" s="174">
        <f t="shared" si="10"/>
        <v>0.10509953114267773</v>
      </c>
      <c r="W46" s="174">
        <f t="shared" si="11"/>
        <v>-7.9879221653232496E-3</v>
      </c>
      <c r="X46" s="174">
        <f t="shared" si="12"/>
        <v>1.2773766532243222E-2</v>
      </c>
      <c r="Y46" s="174">
        <f t="shared" si="13"/>
        <v>1.9932568823771625E-2</v>
      </c>
      <c r="Z46" s="174">
        <f t="shared" si="14"/>
        <v>-6.4590600591006853E-2</v>
      </c>
      <c r="AA46" s="174">
        <f t="shared" si="15"/>
        <v>1.7463651400977873E-2</v>
      </c>
      <c r="AC46" s="33">
        <f t="shared" si="26"/>
        <v>0.40295839040914672</v>
      </c>
      <c r="AD46" s="60" t="str">
        <f t="shared" si="27"/>
        <v>Lab</v>
      </c>
      <c r="AE46" s="33">
        <f t="shared" si="16"/>
        <v>1.8891444366249566E-2</v>
      </c>
      <c r="AF46" s="33">
        <f t="shared" si="28"/>
        <v>0.38406694604289715</v>
      </c>
      <c r="AG46" s="60" t="str">
        <f t="shared" si="29"/>
        <v>SNP</v>
      </c>
      <c r="AI46" s="20" t="s">
        <v>4</v>
      </c>
      <c r="AJ46" s="151" t="str">
        <f t="shared" si="17"/>
        <v>Lab</v>
      </c>
      <c r="AK46" s="149" t="str">
        <f t="shared" si="18"/>
        <v>Gain from</v>
      </c>
      <c r="AL46" s="149" t="str">
        <f t="shared" si="19"/>
        <v>SNP</v>
      </c>
      <c r="AN46" s="33">
        <v>0.19864950742441401</v>
      </c>
      <c r="AO46" s="33">
        <v>0.29785885926646899</v>
      </c>
      <c r="AP46" s="33">
        <v>4.4980840537545398E-2</v>
      </c>
      <c r="AQ46" s="33">
        <v>8.2296649623168796E-4</v>
      </c>
      <c r="AR46" s="33">
        <v>0</v>
      </c>
      <c r="AS46" s="33">
        <v>0.448657546633904</v>
      </c>
      <c r="AT46" s="33">
        <v>9.0302796414364495E-3</v>
      </c>
    </row>
    <row r="47" spans="1:46" ht="19.95" customHeight="1">
      <c r="A47" s="18" t="s">
        <v>640</v>
      </c>
      <c r="B47" s="20" t="s">
        <v>596</v>
      </c>
      <c r="C47" s="20" t="s">
        <v>596</v>
      </c>
      <c r="D47" s="170">
        <f>(Scot19!D47+Scot19!AH47+(Scot19!AY47)+Scot19!AZ47+Scot19!AI47+Scot19!E47)</f>
        <v>2010.7440170264279</v>
      </c>
      <c r="E47" s="170">
        <f>(Scot19!F47+Scot19!AJ47+Scot19!BA47)+(Scot19!BB47+Scot19!AK47+Scot19!G47)</f>
        <v>5618.3292833564738</v>
      </c>
      <c r="F47" s="170">
        <f>(Scot19!H47+Scot19!AL47+Scot19!BC47)+(Scot19!BD47+Scot19!AM47+Scot19!I47)</f>
        <v>523.87836068639695</v>
      </c>
      <c r="G47" s="170">
        <f>(Scot19!J47+Scot19!AN47+Scot19!BE47)+(Scot19!BF47+Scot19!AO47+Scot19!K47)</f>
        <v>185.38807869598233</v>
      </c>
      <c r="H47" s="170">
        <f>(Scot19!L47+Scot19!AP47+Scot19!BG47)+(Scot19!BH47+Scot19!AQ47+Scot19!M47)</f>
        <v>289.28512419472941</v>
      </c>
      <c r="I47" s="170">
        <f>(Scot19!N47+Scot19!AR47+Scot19!BI47)+(Scot19!BJ47+Scot19!AS47+Scot19!O47)</f>
        <v>5595.921875244002</v>
      </c>
      <c r="J47" s="170">
        <f>(Scot19!P47+Scot19!AT47+Scot19!BK47)+(Scot19!BL47+Scot19!AU47+Scot19!Q47)</f>
        <v>253.45326079598667</v>
      </c>
      <c r="K47" s="188">
        <f t="shared" si="7"/>
        <v>14476.999999999998</v>
      </c>
      <c r="M47" s="33">
        <f t="shared" si="20"/>
        <v>0.1388923131191841</v>
      </c>
      <c r="N47" s="33">
        <f t="shared" si="21"/>
        <v>0.38808657065389751</v>
      </c>
      <c r="O47" s="33">
        <f t="shared" si="22"/>
        <v>3.6186942093416941E-2</v>
      </c>
      <c r="P47" s="33">
        <f t="shared" si="23"/>
        <v>1.2805697222904078E-2</v>
      </c>
      <c r="Q47" s="33">
        <f t="shared" si="24"/>
        <v>1.9982394432184115E-2</v>
      </c>
      <c r="R47" s="33">
        <f t="shared" si="8"/>
        <v>0.38653877704248135</v>
      </c>
      <c r="S47" s="33">
        <f t="shared" si="25"/>
        <v>1.7507305435931941E-2</v>
      </c>
      <c r="U47" s="174">
        <f t="shared" si="9"/>
        <v>-8.3253159009019251E-2</v>
      </c>
      <c r="V47" s="174">
        <f t="shared" si="10"/>
        <v>0.10536224931660387</v>
      </c>
      <c r="W47" s="174">
        <f t="shared" si="11"/>
        <v>-7.8138868075984663E-3</v>
      </c>
      <c r="X47" s="174">
        <f t="shared" si="12"/>
        <v>1.2805697222904078E-2</v>
      </c>
      <c r="Y47" s="174">
        <f t="shared" si="13"/>
        <v>1.9982394432184115E-2</v>
      </c>
      <c r="Z47" s="174">
        <f t="shared" si="14"/>
        <v>-6.4590600591006242E-2</v>
      </c>
      <c r="AA47" s="174">
        <f t="shared" si="15"/>
        <v>1.7507305435931941E-2</v>
      </c>
      <c r="AC47" s="33">
        <f t="shared" si="26"/>
        <v>0.38808657065389751</v>
      </c>
      <c r="AD47" s="60" t="str">
        <f t="shared" si="27"/>
        <v>Lab</v>
      </c>
      <c r="AE47" s="33">
        <f t="shared" si="16"/>
        <v>1.5477936114161595E-3</v>
      </c>
      <c r="AF47" s="33">
        <f t="shared" si="28"/>
        <v>0.38653877704248135</v>
      </c>
      <c r="AG47" s="60" t="str">
        <f t="shared" si="29"/>
        <v>SNP</v>
      </c>
      <c r="AI47" s="20" t="s">
        <v>4</v>
      </c>
      <c r="AJ47" s="151" t="str">
        <f t="shared" si="17"/>
        <v>Lab</v>
      </c>
      <c r="AK47" s="149" t="str">
        <f t="shared" si="18"/>
        <v>Gain from</v>
      </c>
      <c r="AL47" s="149" t="str">
        <f t="shared" si="19"/>
        <v>SNP</v>
      </c>
      <c r="AN47" s="33">
        <v>0.22214547212820335</v>
      </c>
      <c r="AO47" s="33">
        <v>0.28272432133729364</v>
      </c>
      <c r="AP47" s="33">
        <v>4.4000828901015407E-2</v>
      </c>
      <c r="AQ47" s="33">
        <v>0</v>
      </c>
      <c r="AR47" s="33">
        <v>0</v>
      </c>
      <c r="AS47" s="33">
        <v>0.45112937763348759</v>
      </c>
      <c r="AT47" s="33">
        <v>0</v>
      </c>
    </row>
    <row r="48" spans="1:46" ht="19.95" customHeight="1">
      <c r="A48" s="18" t="s">
        <v>641</v>
      </c>
      <c r="B48" s="20" t="s">
        <v>596</v>
      </c>
      <c r="C48" s="20" t="s">
        <v>596</v>
      </c>
      <c r="D48" s="170">
        <f>(Scot19!D48+Scot19!AH48+(Scot19!AY48)+Scot19!AZ48+Scot19!AI48+Scot19!E48)</f>
        <v>16145.138051590493</v>
      </c>
      <c r="E48" s="170">
        <f>(Scot19!F48+Scot19!AJ48+Scot19!BA48)+(Scot19!BB48+Scot19!AK48+Scot19!G48)</f>
        <v>8580.5047140054594</v>
      </c>
      <c r="F48" s="170">
        <f>(Scot19!H48+Scot19!AL48+Scot19!BC48)+(Scot19!BD48+Scot19!AM48+Scot19!I48)</f>
        <v>3572.1397839448437</v>
      </c>
      <c r="G48" s="170">
        <f>(Scot19!J48+Scot19!AN48+Scot19!BE48)+(Scot19!BF48+Scot19!AO48+Scot19!K48)</f>
        <v>1442.9701457429292</v>
      </c>
      <c r="H48" s="170">
        <f>(Scot19!L48+Scot19!AP48+Scot19!BG48)+(Scot19!BH48+Scot19!AQ48+Scot19!M48)</f>
        <v>1240.6438378335972</v>
      </c>
      <c r="I48" s="170">
        <f>(Scot19!N48+Scot19!AR48+Scot19!BI48)+(Scot19!BJ48+Scot19!AS48+Scot19!O48)</f>
        <v>20814.113831970426</v>
      </c>
      <c r="J48" s="170">
        <f>(Scot19!P48+Scot19!AT48+Scot19!BK48)+(Scot19!BL48+Scot19!AU48+Scot19!Q48)</f>
        <v>1252.8678804412884</v>
      </c>
      <c r="K48" s="188">
        <f t="shared" si="7"/>
        <v>53048.378245529035</v>
      </c>
      <c r="M48" s="33">
        <f t="shared" si="20"/>
        <v>0.30434743880132131</v>
      </c>
      <c r="N48" s="33">
        <f t="shared" si="21"/>
        <v>0.16174867164254228</v>
      </c>
      <c r="O48" s="33">
        <f t="shared" si="22"/>
        <v>6.733739846695326E-2</v>
      </c>
      <c r="P48" s="33">
        <f t="shared" si="23"/>
        <v>2.7201022792144338E-2</v>
      </c>
      <c r="Q48" s="33">
        <f t="shared" si="24"/>
        <v>2.3387026688948022E-2</v>
      </c>
      <c r="R48" s="33">
        <f t="shared" si="8"/>
        <v>0.39236098294342597</v>
      </c>
      <c r="S48" s="33">
        <f t="shared" si="25"/>
        <v>2.3617458664664859E-2</v>
      </c>
      <c r="U48" s="174">
        <f t="shared" si="9"/>
        <v>-8.0012601627402702E-2</v>
      </c>
      <c r="V48" s="174">
        <f t="shared" si="10"/>
        <v>0.11120473508741428</v>
      </c>
      <c r="W48" s="174">
        <f t="shared" si="11"/>
        <v>-1.4216423821919233E-2</v>
      </c>
      <c r="X48" s="174">
        <f t="shared" si="12"/>
        <v>1.3640026421055938E-2</v>
      </c>
      <c r="Y48" s="174">
        <f t="shared" si="13"/>
        <v>1.4928896876595682E-2</v>
      </c>
      <c r="Z48" s="174">
        <f t="shared" si="14"/>
        <v>-6.4300936601259018E-2</v>
      </c>
      <c r="AA48" s="174">
        <f t="shared" si="15"/>
        <v>1.8756303665514739E-2</v>
      </c>
      <c r="AC48" s="33">
        <f t="shared" si="26"/>
        <v>0.39236098294342597</v>
      </c>
      <c r="AD48" s="60" t="str">
        <f t="shared" si="27"/>
        <v>SNP</v>
      </c>
      <c r="AE48" s="33">
        <f t="shared" si="16"/>
        <v>8.801354414210466E-2</v>
      </c>
      <c r="AF48" s="33">
        <f t="shared" si="28"/>
        <v>0.30434743880132131</v>
      </c>
      <c r="AG48" s="60" t="str">
        <f t="shared" si="29"/>
        <v>Con</v>
      </c>
      <c r="AI48" s="20" t="s">
        <v>4</v>
      </c>
      <c r="AJ48" s="151" t="str">
        <f t="shared" si="17"/>
        <v>SNP</v>
      </c>
      <c r="AK48" s="149" t="str">
        <f t="shared" si="18"/>
        <v>Hold</v>
      </c>
      <c r="AL48" s="149" t="str">
        <f t="shared" si="19"/>
        <v/>
      </c>
      <c r="AN48" s="33">
        <v>0.38436004042872401</v>
      </c>
      <c r="AO48" s="33">
        <v>5.0543936555127997E-2</v>
      </c>
      <c r="AP48" s="33">
        <v>8.1553822288872493E-2</v>
      </c>
      <c r="AQ48" s="33">
        <v>1.35609963710884E-2</v>
      </c>
      <c r="AR48" s="33">
        <v>8.4581298123523399E-3</v>
      </c>
      <c r="AS48" s="33">
        <v>0.45666191954468499</v>
      </c>
      <c r="AT48" s="33">
        <v>4.8611549991501198E-3</v>
      </c>
    </row>
    <row r="49" spans="1:46" ht="19.95" customHeight="1">
      <c r="A49" s="18" t="s">
        <v>642</v>
      </c>
      <c r="B49" s="20" t="s">
        <v>596</v>
      </c>
      <c r="C49" s="20" t="s">
        <v>596</v>
      </c>
      <c r="D49" s="170">
        <f>(Scot19!D49+Scot19!AH49+(Scot19!AY49)+Scot19!AZ49+Scot19!AI49+Scot19!E49)</f>
        <v>10872.855320427319</v>
      </c>
      <c r="E49" s="170">
        <f>(Scot19!F49+Scot19!AJ49+Scot19!BA49)+(Scot19!BB49+Scot19!AK49+Scot19!G49)</f>
        <v>11790.872997076018</v>
      </c>
      <c r="F49" s="170">
        <f>(Scot19!H49+Scot19!AL49+Scot19!BC49)+(Scot19!BD49+Scot19!AM49+Scot19!I49)</f>
        <v>1737.5963427428499</v>
      </c>
      <c r="G49" s="170">
        <f>(Scot19!J49+Scot19!AN49+Scot19!BE49)+(Scot19!BF49+Scot19!AO49+Scot19!K49)</f>
        <v>1731.912180575202</v>
      </c>
      <c r="H49" s="170">
        <f>(Scot19!L49+Scot19!AP49+Scot19!BG49)+(Scot19!BH49+Scot19!AQ49+Scot19!M49)</f>
        <v>964.20871911764004</v>
      </c>
      <c r="I49" s="170">
        <f>(Scot19!N49+Scot19!AR49+Scot19!BI49)+(Scot19!BJ49+Scot19!AS49+Scot19!O49)</f>
        <v>20323.144816800792</v>
      </c>
      <c r="J49" s="170">
        <f>(Scot19!P49+Scot19!AT49+Scot19!BK49)+(Scot19!BL49+Scot19!AU49+Scot19!Q49)</f>
        <v>844.77846770919427</v>
      </c>
      <c r="K49" s="188">
        <f t="shared" si="7"/>
        <v>48265.368844449011</v>
      </c>
      <c r="M49" s="33">
        <f t="shared" si="20"/>
        <v>0.22527239676689645</v>
      </c>
      <c r="N49" s="33">
        <f t="shared" si="21"/>
        <v>0.24429261143897968</v>
      </c>
      <c r="O49" s="33">
        <f t="shared" si="22"/>
        <v>3.6000892241035684E-2</v>
      </c>
      <c r="P49" s="33">
        <f t="shared" si="23"/>
        <v>3.5883123283629248E-2</v>
      </c>
      <c r="Q49" s="33">
        <f t="shared" si="24"/>
        <v>1.9977237141295224E-2</v>
      </c>
      <c r="R49" s="33">
        <f t="shared" si="8"/>
        <v>0.42107095218310242</v>
      </c>
      <c r="S49" s="33">
        <f t="shared" si="25"/>
        <v>1.7502786945061376E-2</v>
      </c>
      <c r="U49" s="174">
        <f t="shared" si="9"/>
        <v>-8.3253159009018557E-2</v>
      </c>
      <c r="V49" s="174">
        <f t="shared" si="10"/>
        <v>0.10533505619066069</v>
      </c>
      <c r="W49" s="174">
        <f t="shared" si="11"/>
        <v>-7.773712855256118E-3</v>
      </c>
      <c r="X49" s="174">
        <f t="shared" si="12"/>
        <v>1.2802392178264049E-2</v>
      </c>
      <c r="Y49" s="174">
        <f t="shared" si="13"/>
        <v>1.9977237141295224E-2</v>
      </c>
      <c r="Z49" s="174">
        <f t="shared" si="14"/>
        <v>-6.4590600591006575E-2</v>
      </c>
      <c r="AA49" s="174">
        <f t="shared" si="15"/>
        <v>1.7502786945061376E-2</v>
      </c>
      <c r="AC49" s="33">
        <f t="shared" si="26"/>
        <v>0.42107095218310242</v>
      </c>
      <c r="AD49" s="60" t="str">
        <f t="shared" si="27"/>
        <v>SNP</v>
      </c>
      <c r="AE49" s="33">
        <f t="shared" si="16"/>
        <v>0.17677834074412274</v>
      </c>
      <c r="AF49" s="33">
        <f t="shared" si="28"/>
        <v>0.24429261143897968</v>
      </c>
      <c r="AG49" s="60" t="str">
        <f t="shared" si="29"/>
        <v>Lab</v>
      </c>
      <c r="AI49" s="20" t="s">
        <v>4</v>
      </c>
      <c r="AJ49" s="151" t="str">
        <f t="shared" si="17"/>
        <v>SNP</v>
      </c>
      <c r="AK49" s="149" t="str">
        <f t="shared" si="18"/>
        <v>Hold</v>
      </c>
      <c r="AL49" s="149" t="str">
        <f t="shared" si="19"/>
        <v/>
      </c>
      <c r="AN49" s="33">
        <v>0.30852555577591501</v>
      </c>
      <c r="AO49" s="33">
        <v>0.13895755524831899</v>
      </c>
      <c r="AP49" s="33">
        <v>4.3774605096291802E-2</v>
      </c>
      <c r="AQ49" s="33">
        <v>2.3080731105365199E-2</v>
      </c>
      <c r="AR49" s="33">
        <v>0</v>
      </c>
      <c r="AS49" s="33">
        <v>0.485661552774109</v>
      </c>
      <c r="AT49" s="33">
        <v>0</v>
      </c>
    </row>
    <row r="50" spans="1:46" ht="19.95" customHeight="1">
      <c r="A50" s="18" t="s">
        <v>643</v>
      </c>
      <c r="B50" s="20" t="s">
        <v>596</v>
      </c>
      <c r="C50" s="20" t="s">
        <v>596</v>
      </c>
      <c r="D50" s="170">
        <f>(Scot19!D50+Scot19!AH50+(Scot19!AY50)+Scot19!AZ50+Scot19!AI50+Scot19!E50)</f>
        <v>4099.3189699265649</v>
      </c>
      <c r="E50" s="170">
        <f>(Scot19!F50+Scot19!AJ50+Scot19!BA50)+(Scot19!BB50+Scot19!AK50+Scot19!G50)</f>
        <v>8442.4815793134549</v>
      </c>
      <c r="F50" s="170">
        <f>(Scot19!H50+Scot19!AL50+Scot19!BC50)+(Scot19!BD50+Scot19!AM50+Scot19!I50)</f>
        <v>18263.991685712877</v>
      </c>
      <c r="G50" s="170">
        <f>(Scot19!J50+Scot19!AN50+Scot19!BE50)+(Scot19!BF50+Scot19!AO50+Scot19!K50)</f>
        <v>668.63728962595155</v>
      </c>
      <c r="H50" s="170">
        <f>(Scot19!L50+Scot19!AP50+Scot19!BG50)+(Scot19!BH50+Scot19!AQ50+Scot19!M50)</f>
        <v>1081.0708053311698</v>
      </c>
      <c r="I50" s="170">
        <f>(Scot19!N50+Scot19!AR50+Scot19!BI50)+(Scot19!BJ50+Scot19!AS50+Scot19!O50)</f>
        <v>17927.060656299735</v>
      </c>
      <c r="J50" s="170">
        <f>(Scot19!P50+Scot19!AT50+Scot19!BK50)+(Scot19!BL50+Scot19!AU50+Scot19!Q50)</f>
        <v>916.21599981687382</v>
      </c>
      <c r="K50" s="188">
        <f t="shared" si="7"/>
        <v>51398.77698602662</v>
      </c>
      <c r="M50" s="33">
        <f t="shared" si="20"/>
        <v>7.9755185051212693E-2</v>
      </c>
      <c r="N50" s="33">
        <f t="shared" si="21"/>
        <v>0.1642545226632269</v>
      </c>
      <c r="O50" s="33">
        <f t="shared" si="22"/>
        <v>0.35533903249639898</v>
      </c>
      <c r="P50" s="33">
        <f t="shared" si="23"/>
        <v>1.3008817112666488E-2</v>
      </c>
      <c r="Q50" s="33">
        <f t="shared" si="24"/>
        <v>2.1033006400620623E-2</v>
      </c>
      <c r="R50" s="33">
        <f t="shared" si="8"/>
        <v>0.34878379812759791</v>
      </c>
      <c r="S50" s="33">
        <f t="shared" si="25"/>
        <v>1.7825638148276528E-2</v>
      </c>
      <c r="U50" s="174">
        <f t="shared" si="9"/>
        <v>-5.5803682175656302E-2</v>
      </c>
      <c r="V50" s="174">
        <f t="shared" si="10"/>
        <v>0.10670584470225911</v>
      </c>
      <c r="W50" s="174">
        <f t="shared" si="11"/>
        <v>-3.5336472669582009E-2</v>
      </c>
      <c r="X50" s="174">
        <f t="shared" si="12"/>
        <v>1.3008817112666488E-2</v>
      </c>
      <c r="Y50" s="174">
        <f t="shared" si="13"/>
        <v>1.8099813893848342E-2</v>
      </c>
      <c r="Z50" s="174">
        <f t="shared" si="14"/>
        <v>-6.4499959011812102E-2</v>
      </c>
      <c r="AA50" s="174">
        <f t="shared" si="15"/>
        <v>1.7825638148276528E-2</v>
      </c>
      <c r="AC50" s="33">
        <f t="shared" si="26"/>
        <v>0.35533903249639898</v>
      </c>
      <c r="AD50" s="60" t="str">
        <f t="shared" si="27"/>
        <v>LD</v>
      </c>
      <c r="AE50" s="33">
        <f t="shared" si="16"/>
        <v>6.5552343688010661E-3</v>
      </c>
      <c r="AF50" s="33">
        <f t="shared" si="28"/>
        <v>0.34878379812759791</v>
      </c>
      <c r="AG50" s="60" t="str">
        <f t="shared" si="29"/>
        <v>SNP</v>
      </c>
      <c r="AI50" s="20" t="s">
        <v>4</v>
      </c>
      <c r="AJ50" s="151" t="str">
        <f t="shared" si="17"/>
        <v>LD</v>
      </c>
      <c r="AK50" s="149" t="str">
        <f t="shared" si="18"/>
        <v>Gain from</v>
      </c>
      <c r="AL50" s="149" t="str">
        <f t="shared" si="19"/>
        <v>SNP</v>
      </c>
      <c r="AN50" s="33">
        <v>0.135558867226869</v>
      </c>
      <c r="AO50" s="33">
        <v>5.7548677960967798E-2</v>
      </c>
      <c r="AP50" s="33">
        <v>0.39067550516598099</v>
      </c>
      <c r="AQ50" s="33">
        <v>0</v>
      </c>
      <c r="AR50" s="33">
        <v>2.9331925067722798E-3</v>
      </c>
      <c r="AS50" s="33">
        <v>0.41328375713941001</v>
      </c>
      <c r="AT50" s="33">
        <v>0</v>
      </c>
    </row>
    <row r="51" spans="1:46" ht="19.95" customHeight="1">
      <c r="A51" s="18" t="s">
        <v>644</v>
      </c>
      <c r="B51" s="20" t="s">
        <v>596</v>
      </c>
      <c r="C51" s="20" t="s">
        <v>596</v>
      </c>
      <c r="D51" s="170">
        <f>(Scot19!D51+Scot19!AH51+(Scot19!AY51)+Scot19!AZ51+Scot19!AI51+Scot19!E51)</f>
        <v>16699.994008973277</v>
      </c>
      <c r="E51" s="170">
        <f>(Scot19!F51+Scot19!AJ51+Scot19!BA51)+(Scot19!BB51+Scot19!AK51+Scot19!G51)</f>
        <v>8014.1772883013527</v>
      </c>
      <c r="F51" s="170">
        <f>(Scot19!H51+Scot19!AL51+Scot19!BC51)+(Scot19!BD51+Scot19!AM51+Scot19!I51)</f>
        <v>3417.9483356972883</v>
      </c>
      <c r="G51" s="170">
        <f>(Scot19!J51+Scot19!AN51+Scot19!BE51)+(Scot19!BF51+Scot19!AO51+Scot19!K51)</f>
        <v>718.6002651614566</v>
      </c>
      <c r="H51" s="170">
        <f>(Scot19!L51+Scot19!AP51+Scot19!BG51)+(Scot19!BH51+Scot19!AQ51+Scot19!M51)</f>
        <v>1202.8466613569994</v>
      </c>
      <c r="I51" s="170">
        <f>(Scot19!N51+Scot19!AR51+Scot19!BI51)+(Scot19!BJ51+Scot19!AS51+Scot19!O51)</f>
        <v>22148.155607749577</v>
      </c>
      <c r="J51" s="170">
        <f>(Scot19!P51+Scot19!AT51+Scot19!BK51)+(Scot19!BL51+Scot19!AU51+Scot19!Q51)</f>
        <v>1025.8923608077491</v>
      </c>
      <c r="K51" s="188">
        <f t="shared" si="7"/>
        <v>53227.614528047699</v>
      </c>
      <c r="M51" s="33">
        <f t="shared" si="20"/>
        <v>0.3137468052447363</v>
      </c>
      <c r="N51" s="33">
        <f t="shared" si="21"/>
        <v>0.15056427682060355</v>
      </c>
      <c r="O51" s="33">
        <f t="shared" si="22"/>
        <v>6.4213817696005107E-2</v>
      </c>
      <c r="P51" s="33">
        <f t="shared" si="23"/>
        <v>1.3500516067328138E-2</v>
      </c>
      <c r="Q51" s="33">
        <f t="shared" si="24"/>
        <v>2.2598169615945737E-2</v>
      </c>
      <c r="R51" s="33">
        <f t="shared" si="8"/>
        <v>0.41610272795672354</v>
      </c>
      <c r="S51" s="33">
        <f t="shared" si="25"/>
        <v>1.9273686598657667E-2</v>
      </c>
      <c r="U51" s="174">
        <f t="shared" si="9"/>
        <v>-8.0903326237010686E-2</v>
      </c>
      <c r="V51" s="174">
        <f t="shared" si="10"/>
        <v>0.11038694502766275</v>
      </c>
      <c r="W51" s="174">
        <f t="shared" si="11"/>
        <v>-1.3633177999960597E-2</v>
      </c>
      <c r="X51" s="174">
        <f t="shared" si="12"/>
        <v>1.3500516067328138E-2</v>
      </c>
      <c r="Y51" s="174">
        <f t="shared" si="13"/>
        <v>1.6476434201199108E-2</v>
      </c>
      <c r="Z51" s="174">
        <f t="shared" si="14"/>
        <v>-6.4369794958479443E-2</v>
      </c>
      <c r="AA51" s="174">
        <f t="shared" si="15"/>
        <v>1.8542403899261348E-2</v>
      </c>
      <c r="AC51" s="33">
        <f t="shared" si="26"/>
        <v>0.41610272795672354</v>
      </c>
      <c r="AD51" s="60" t="str">
        <f t="shared" si="27"/>
        <v>SNP</v>
      </c>
      <c r="AE51" s="33">
        <f t="shared" si="16"/>
        <v>0.10235592271198724</v>
      </c>
      <c r="AF51" s="33">
        <f t="shared" si="28"/>
        <v>0.3137468052447363</v>
      </c>
      <c r="AG51" s="60" t="str">
        <f t="shared" si="29"/>
        <v>Con</v>
      </c>
      <c r="AI51" s="20" t="s">
        <v>4</v>
      </c>
      <c r="AJ51" s="151" t="str">
        <f t="shared" si="17"/>
        <v>SNP</v>
      </c>
      <c r="AK51" s="149" t="str">
        <f t="shared" si="18"/>
        <v>Hold</v>
      </c>
      <c r="AL51" s="149" t="str">
        <f t="shared" si="19"/>
        <v/>
      </c>
      <c r="AN51" s="33">
        <v>0.39465013148174699</v>
      </c>
      <c r="AO51" s="33">
        <v>4.01773317929408E-2</v>
      </c>
      <c r="AP51" s="33">
        <v>7.7846995695965704E-2</v>
      </c>
      <c r="AQ51" s="33">
        <v>0</v>
      </c>
      <c r="AR51" s="33">
        <v>6.1217354147466299E-3</v>
      </c>
      <c r="AS51" s="33">
        <v>0.48047252291520298</v>
      </c>
      <c r="AT51" s="33">
        <v>7.3128269939631797E-4</v>
      </c>
    </row>
    <row r="52" spans="1:46" s="176" customFormat="1" ht="19.95" customHeight="1">
      <c r="A52" s="18" t="s">
        <v>645</v>
      </c>
      <c r="B52" s="20" t="s">
        <v>596</v>
      </c>
      <c r="C52" s="20" t="s">
        <v>596</v>
      </c>
      <c r="D52" s="170">
        <f>(Scot19!D52+Scot19!AH52+(Scot19!AY52)+Scot19!AZ52+Scot19!AI52+Scot19!E52)</f>
        <v>1335.0001267318646</v>
      </c>
      <c r="E52" s="170">
        <f>(Scot19!F52+Scot19!AJ52+Scot19!BA52)+(Scot19!BB52+Scot19!AK52+Scot19!G52)</f>
        <v>3763.7452728030803</v>
      </c>
      <c r="F52" s="170">
        <f>(Scot19!H52+Scot19!AL52+Scot19!BC52)+(Scot19!BD52+Scot19!AM52+Scot19!I52)</f>
        <v>9558.4263213491213</v>
      </c>
      <c r="G52" s="170">
        <f>(Scot19!J52+Scot19!AN52+Scot19!BE52)+(Scot19!BF52+Scot19!AO52+Scot19!K52)</f>
        <v>269.0579583866575</v>
      </c>
      <c r="H52" s="170">
        <f>(Scot19!L52+Scot19!AP52+Scot19!BG52)+(Scot19!BH52+Scot19!AQ52+Scot19!M52)</f>
        <v>1319.8461166162965</v>
      </c>
      <c r="I52" s="170">
        <f>(Scot19!N52+Scot19!AR52+Scot19!BI52)+(Scot19!BJ52+Scot19!AS52+Scot19!O52)</f>
        <v>6378.0816903122941</v>
      </c>
      <c r="J52" s="170">
        <f>(Scot19!P52+Scot19!AT52+Scot19!BK52)+(Scot19!BL52+Scot19!AU52+Scot19!Q52)</f>
        <v>535.8425138006844</v>
      </c>
      <c r="K52" s="188">
        <f t="shared" si="7"/>
        <v>23160</v>
      </c>
      <c r="M52" s="171">
        <f t="shared" si="20"/>
        <v>5.7642492518647004E-2</v>
      </c>
      <c r="N52" s="171">
        <f t="shared" si="21"/>
        <v>0.16251059036282731</v>
      </c>
      <c r="O52" s="171">
        <f t="shared" si="22"/>
        <v>0.41271270817569611</v>
      </c>
      <c r="P52" s="171">
        <f t="shared" si="23"/>
        <v>1.1617355716176921E-2</v>
      </c>
      <c r="Q52" s="171">
        <f t="shared" si="24"/>
        <v>5.6988174292586208E-2</v>
      </c>
      <c r="R52" s="171">
        <f t="shared" si="8"/>
        <v>0.27539212825182618</v>
      </c>
      <c r="S52" s="171">
        <f t="shared" si="25"/>
        <v>2.313655068224026E-2</v>
      </c>
      <c r="T52" s="177"/>
      <c r="U52" s="174">
        <f t="shared" si="9"/>
        <v>-4.1105348586707058E-2</v>
      </c>
      <c r="V52" s="174">
        <f t="shared" si="10"/>
        <v>9.5584856338647689E-2</v>
      </c>
      <c r="W52" s="174">
        <f t="shared" si="11"/>
        <v>-3.5516998214632056E-2</v>
      </c>
      <c r="X52" s="174">
        <f t="shared" si="12"/>
        <v>1.1617355716176921E-2</v>
      </c>
      <c r="Y52" s="174">
        <f t="shared" si="13"/>
        <v>1.8128070665643203E-2</v>
      </c>
      <c r="Z52" s="174">
        <f t="shared" si="14"/>
        <v>-6.4590600591006297E-2</v>
      </c>
      <c r="AA52" s="174">
        <f t="shared" si="15"/>
        <v>1.5882664671877565E-2</v>
      </c>
      <c r="AB52" s="177"/>
      <c r="AC52" s="171">
        <f t="shared" si="26"/>
        <v>0.41271270817569611</v>
      </c>
      <c r="AD52" s="60" t="str">
        <f t="shared" si="27"/>
        <v>LD</v>
      </c>
      <c r="AE52" s="171">
        <f t="shared" si="16"/>
        <v>0.13732057992386992</v>
      </c>
      <c r="AF52" s="171">
        <f t="shared" si="28"/>
        <v>0.27539212825182618</v>
      </c>
      <c r="AG52" s="60" t="str">
        <f t="shared" si="29"/>
        <v>SNP</v>
      </c>
      <c r="AI52" s="177" t="s">
        <v>3</v>
      </c>
      <c r="AJ52" s="182" t="str">
        <f t="shared" si="17"/>
        <v>LD</v>
      </c>
      <c r="AK52" s="149" t="str">
        <f t="shared" si="18"/>
        <v>Hold</v>
      </c>
      <c r="AL52" s="149" t="str">
        <f t="shared" si="19"/>
        <v/>
      </c>
      <c r="AN52" s="171">
        <v>9.8747841105354062E-2</v>
      </c>
      <c r="AO52" s="171">
        <v>6.6925734024179617E-2</v>
      </c>
      <c r="AP52" s="171">
        <v>0.44822970639032816</v>
      </c>
      <c r="AQ52" s="171">
        <v>0</v>
      </c>
      <c r="AR52" s="171">
        <v>3.8860103626943004E-2</v>
      </c>
      <c r="AS52" s="171">
        <v>0.33998272884283248</v>
      </c>
      <c r="AT52" s="171">
        <v>7.2538860103626944E-3</v>
      </c>
    </row>
    <row r="53" spans="1:46" ht="19.95" customHeight="1">
      <c r="A53" s="18" t="s">
        <v>646</v>
      </c>
      <c r="B53" s="20" t="s">
        <v>596</v>
      </c>
      <c r="C53" s="20" t="s">
        <v>596</v>
      </c>
      <c r="D53" s="170">
        <f>(Scot19!D53+Scot19!AH53+(Scot19!AY53)+Scot19!AZ53+Scot19!AI53+Scot19!E53)</f>
        <v>5773.749585509695</v>
      </c>
      <c r="E53" s="170">
        <f>(Scot19!F53+Scot19!AJ53+Scot19!BA53)+(Scot19!BB53+Scot19!AK53+Scot19!G53)</f>
        <v>16462.672132795949</v>
      </c>
      <c r="F53" s="170">
        <f>(Scot19!H53+Scot19!AL53+Scot19!BC53)+(Scot19!BD53+Scot19!AM53+Scot19!I53)</f>
        <v>2231.29261140779</v>
      </c>
      <c r="G53" s="170">
        <f>(Scot19!J53+Scot19!AN53+Scot19!BE53)+(Scot19!BF53+Scot19!AO53+Scot19!K53)</f>
        <v>612.81895998834796</v>
      </c>
      <c r="H53" s="170">
        <f>(Scot19!L53+Scot19!AP53+Scot19!BG53)+(Scot19!BH53+Scot19!AQ53+Scot19!M53)</f>
        <v>989.07513512324385</v>
      </c>
      <c r="I53" s="170">
        <f>(Scot19!N53+Scot19!AR53+Scot19!BI53)+(Scot19!BJ53+Scot19!AS53+Scot19!O53)</f>
        <v>19869.396887548231</v>
      </c>
      <c r="J53" s="170">
        <f>(Scot19!P53+Scot19!AT53+Scot19!BK53)+(Scot19!BL53+Scot19!AU53+Scot19!Q53)</f>
        <v>839.63284694904416</v>
      </c>
      <c r="K53" s="188">
        <f t="shared" si="7"/>
        <v>46778.638159322305</v>
      </c>
      <c r="M53" s="33">
        <f t="shared" si="20"/>
        <v>0.1234270558677876</v>
      </c>
      <c r="N53" s="33">
        <f t="shared" si="21"/>
        <v>0.3519271355597422</v>
      </c>
      <c r="O53" s="33">
        <f t="shared" si="22"/>
        <v>4.7698964724203409E-2</v>
      </c>
      <c r="P53" s="33">
        <f t="shared" si="23"/>
        <v>1.3100401895009463E-2</v>
      </c>
      <c r="Q53" s="33">
        <f t="shared" si="24"/>
        <v>2.1143735133001846E-2</v>
      </c>
      <c r="R53" s="33">
        <f t="shared" si="8"/>
        <v>0.42475364117859743</v>
      </c>
      <c r="S53" s="33">
        <f t="shared" si="25"/>
        <v>1.7949065641658008E-2</v>
      </c>
      <c r="U53" s="174">
        <f t="shared" si="9"/>
        <v>-8.2217598908041395E-2</v>
      </c>
      <c r="V53" s="174">
        <f t="shared" si="10"/>
        <v>0.10751398848180119</v>
      </c>
      <c r="W53" s="174">
        <f t="shared" si="11"/>
        <v>-1.019745997895749E-2</v>
      </c>
      <c r="X53" s="174">
        <f t="shared" si="12"/>
        <v>1.3100401895009463E-2</v>
      </c>
      <c r="Y53" s="174">
        <f t="shared" si="13"/>
        <v>1.8339183501410256E-2</v>
      </c>
      <c r="Z53" s="174">
        <f t="shared" si="14"/>
        <v>-6.448758063288057E-2</v>
      </c>
      <c r="AA53" s="174">
        <f t="shared" si="15"/>
        <v>1.7949065641658008E-2</v>
      </c>
      <c r="AC53" s="33">
        <f t="shared" si="26"/>
        <v>0.42475364117859743</v>
      </c>
      <c r="AD53" s="60" t="str">
        <f t="shared" si="27"/>
        <v>SNP</v>
      </c>
      <c r="AE53" s="33">
        <f t="shared" si="16"/>
        <v>7.2826505618855231E-2</v>
      </c>
      <c r="AF53" s="33">
        <f t="shared" si="28"/>
        <v>0.3519271355597422</v>
      </c>
      <c r="AG53" s="60" t="str">
        <f t="shared" si="29"/>
        <v>Lab</v>
      </c>
      <c r="AI53" s="20" t="s">
        <v>4</v>
      </c>
      <c r="AJ53" s="151" t="str">
        <f t="shared" si="17"/>
        <v>SNP</v>
      </c>
      <c r="AK53" s="149" t="str">
        <f t="shared" si="18"/>
        <v>Hold</v>
      </c>
      <c r="AL53" s="149" t="str">
        <f t="shared" si="19"/>
        <v/>
      </c>
      <c r="AN53" s="33">
        <v>0.20564465477582899</v>
      </c>
      <c r="AO53" s="33">
        <v>0.24441314707794101</v>
      </c>
      <c r="AP53" s="33">
        <v>5.7896424703160899E-2</v>
      </c>
      <c r="AQ53" s="33">
        <v>0</v>
      </c>
      <c r="AR53" s="33">
        <v>2.80455163159159E-3</v>
      </c>
      <c r="AS53" s="33">
        <v>0.489241221811478</v>
      </c>
      <c r="AT53" s="33">
        <v>0</v>
      </c>
    </row>
    <row r="54" spans="1:46" ht="19.95" customHeight="1">
      <c r="A54" s="18" t="s">
        <v>647</v>
      </c>
      <c r="B54" s="20" t="s">
        <v>596</v>
      </c>
      <c r="C54" s="20" t="s">
        <v>596</v>
      </c>
      <c r="D54" s="170">
        <f>(Scot19!D54+Scot19!AH54+(Scot19!AY54)+Scot19!AZ54+Scot19!AI54+Scot19!E54)</f>
        <v>4730.7006132989154</v>
      </c>
      <c r="E54" s="170">
        <f>(Scot19!F54+Scot19!AJ54+Scot19!BA54)+(Scot19!BB54+Scot19!AK54+Scot19!G54)</f>
        <v>16512.650730273985</v>
      </c>
      <c r="F54" s="170">
        <f>(Scot19!H54+Scot19!AL54+Scot19!BC54)+(Scot19!BD54+Scot19!AM54+Scot19!I54)</f>
        <v>2459.0399126729417</v>
      </c>
      <c r="G54" s="170">
        <f>(Scot19!J54+Scot19!AN54+Scot19!BE54)+(Scot19!BF54+Scot19!AO54+Scot19!K54)</f>
        <v>561.57075006640048</v>
      </c>
      <c r="H54" s="170">
        <f>(Scot19!L54+Scot19!AP54+Scot19!BG54)+(Scot19!BH54+Scot19!AQ54+Scot19!M54)</f>
        <v>876.29185932442954</v>
      </c>
      <c r="I54" s="170">
        <f>(Scot19!N54+Scot19!AR54+Scot19!BI54)+(Scot19!BJ54+Scot19!AS54+Scot19!O54)</f>
        <v>19324.573958148074</v>
      </c>
      <c r="J54" s="170">
        <f>(Scot19!P54+Scot19!AT54+Scot19!BK54)+(Scot19!BL54+Scot19!AU54+Scot19!Q54)</f>
        <v>767.75129648647589</v>
      </c>
      <c r="K54" s="188">
        <f t="shared" si="7"/>
        <v>45232.579120271213</v>
      </c>
      <c r="M54" s="33">
        <f t="shared" si="20"/>
        <v>0.10458613471321664</v>
      </c>
      <c r="N54" s="33">
        <f t="shared" si="21"/>
        <v>0.3650610036267809</v>
      </c>
      <c r="O54" s="33">
        <f t="shared" si="22"/>
        <v>5.4364353315659385E-2</v>
      </c>
      <c r="P54" s="33">
        <f t="shared" si="23"/>
        <v>1.2415183060271919E-2</v>
      </c>
      <c r="Q54" s="33">
        <f t="shared" si="24"/>
        <v>1.9373024407792719E-2</v>
      </c>
      <c r="R54" s="33">
        <f t="shared" si="8"/>
        <v>0.42722688677037357</v>
      </c>
      <c r="S54" s="33">
        <f t="shared" si="25"/>
        <v>1.697341410590501E-2</v>
      </c>
      <c r="U54" s="174">
        <f t="shared" si="9"/>
        <v>-7.4581256584842368E-2</v>
      </c>
      <c r="V54" s="174">
        <f t="shared" si="10"/>
        <v>0.10214919110909593</v>
      </c>
      <c r="W54" s="174">
        <f t="shared" si="11"/>
        <v>-1.1738955507216813E-2</v>
      </c>
      <c r="X54" s="174">
        <f t="shared" si="12"/>
        <v>1.2415183060271919E-2</v>
      </c>
      <c r="Y54" s="174">
        <f t="shared" si="13"/>
        <v>1.9373024407792719E-2</v>
      </c>
      <c r="Z54" s="174">
        <f t="shared" si="14"/>
        <v>-6.4590600591005409E-2</v>
      </c>
      <c r="AA54" s="174">
        <f t="shared" si="15"/>
        <v>1.697341410590501E-2</v>
      </c>
      <c r="AC54" s="33">
        <f t="shared" si="26"/>
        <v>0.42722688677037357</v>
      </c>
      <c r="AD54" s="60" t="str">
        <f t="shared" si="27"/>
        <v>SNP</v>
      </c>
      <c r="AE54" s="33">
        <f t="shared" si="16"/>
        <v>6.2165883143592671E-2</v>
      </c>
      <c r="AF54" s="33">
        <f t="shared" si="28"/>
        <v>0.3650610036267809</v>
      </c>
      <c r="AG54" s="60" t="str">
        <f t="shared" si="29"/>
        <v>Lab</v>
      </c>
      <c r="AI54" s="20" t="s">
        <v>4</v>
      </c>
      <c r="AJ54" s="151" t="str">
        <f t="shared" si="17"/>
        <v>SNP</v>
      </c>
      <c r="AK54" s="149" t="str">
        <f t="shared" si="18"/>
        <v>Hold</v>
      </c>
      <c r="AL54" s="149" t="str">
        <f t="shared" si="19"/>
        <v/>
      </c>
      <c r="AN54" s="33">
        <v>0.179167391298059</v>
      </c>
      <c r="AO54" s="33">
        <v>0.26291181251768497</v>
      </c>
      <c r="AP54" s="33">
        <v>6.6103308822876197E-2</v>
      </c>
      <c r="AQ54" s="33">
        <v>0</v>
      </c>
      <c r="AR54" s="33">
        <v>0</v>
      </c>
      <c r="AS54" s="33">
        <v>0.49181748736137898</v>
      </c>
      <c r="AT54" s="33">
        <v>0</v>
      </c>
    </row>
    <row r="55" spans="1:46" ht="19.95" customHeight="1">
      <c r="A55" s="18" t="s">
        <v>648</v>
      </c>
      <c r="B55" s="20" t="s">
        <v>596</v>
      </c>
      <c r="C55" s="20" t="s">
        <v>596</v>
      </c>
      <c r="D55" s="170">
        <f>(Scot19!D55+Scot19!AH55+(Scot19!AY55)+Scot19!AZ55+Scot19!AI55+Scot19!E55)</f>
        <v>16627.581701723411</v>
      </c>
      <c r="E55" s="170">
        <f>(Scot19!F55+Scot19!AJ55+Scot19!BA55)+(Scot19!BB55+Scot19!AK55+Scot19!G55)</f>
        <v>9434.9284141668304</v>
      </c>
      <c r="F55" s="170">
        <f>(Scot19!H55+Scot19!AL55+Scot19!BC55)+(Scot19!BD55+Scot19!AM55+Scot19!I55)</f>
        <v>2868.3358170338734</v>
      </c>
      <c r="G55" s="170">
        <f>(Scot19!J55+Scot19!AN55+Scot19!BE55)+(Scot19!BF55+Scot19!AO55+Scot19!K55)</f>
        <v>747.06136691808865</v>
      </c>
      <c r="H55" s="170">
        <f>(Scot19!L55+Scot19!AP55+Scot19!BG55)+(Scot19!BH55+Scot19!AQ55+Scot19!M55)</f>
        <v>1257.2017108824577</v>
      </c>
      <c r="I55" s="170">
        <f>(Scot19!N55+Scot19!AR55+Scot19!BI55)+(Scot19!BJ55+Scot19!AS55+Scot19!O55)</f>
        <v>24165.79361544771</v>
      </c>
      <c r="J55" s="170">
        <f>(Scot19!P55+Scot19!AT55+Scot19!BK55)+(Scot19!BL55+Scot19!AU55+Scot19!Q55)</f>
        <v>1164.3161944594756</v>
      </c>
      <c r="K55" s="188">
        <f t="shared" si="7"/>
        <v>56265.218820631846</v>
      </c>
      <c r="M55" s="33">
        <f t="shared" si="20"/>
        <v>0.29552149712117104</v>
      </c>
      <c r="N55" s="33">
        <f t="shared" si="21"/>
        <v>0.16768669191964725</v>
      </c>
      <c r="O55" s="33">
        <f t="shared" si="22"/>
        <v>5.0978844073775925E-2</v>
      </c>
      <c r="P55" s="33">
        <f t="shared" si="23"/>
        <v>1.3277498649736865E-2</v>
      </c>
      <c r="Q55" s="33">
        <f t="shared" si="24"/>
        <v>2.2344207260444449E-2</v>
      </c>
      <c r="R55" s="33">
        <f t="shared" si="8"/>
        <v>0.42949790513542579</v>
      </c>
      <c r="S55" s="33">
        <f t="shared" si="25"/>
        <v>2.0693355839798734E-2</v>
      </c>
      <c r="U55" s="174">
        <f t="shared" si="9"/>
        <v>-8.0768203083877943E-2</v>
      </c>
      <c r="V55" s="174">
        <f t="shared" si="10"/>
        <v>0.10851898905712976</v>
      </c>
      <c r="W55" s="174">
        <f t="shared" si="11"/>
        <v>-1.0769087134834376E-2</v>
      </c>
      <c r="X55" s="174">
        <f t="shared" si="12"/>
        <v>1.3277498649736865E-2</v>
      </c>
      <c r="Y55" s="174">
        <f t="shared" si="13"/>
        <v>1.5846772774077707E-2</v>
      </c>
      <c r="Z55" s="174">
        <f t="shared" si="14"/>
        <v>-6.434956345716919E-2</v>
      </c>
      <c r="AA55" s="174">
        <f t="shared" si="15"/>
        <v>1.8243593194937242E-2</v>
      </c>
      <c r="AC55" s="33">
        <f t="shared" si="26"/>
        <v>0.42949790513542579</v>
      </c>
      <c r="AD55" s="60" t="str">
        <f t="shared" si="27"/>
        <v>SNP</v>
      </c>
      <c r="AE55" s="33">
        <f t="shared" si="16"/>
        <v>0.13397640801425476</v>
      </c>
      <c r="AF55" s="33">
        <f t="shared" si="28"/>
        <v>0.29552149712117104</v>
      </c>
      <c r="AG55" s="60" t="str">
        <f t="shared" si="29"/>
        <v>Con</v>
      </c>
      <c r="AI55" s="20" t="s">
        <v>4</v>
      </c>
      <c r="AJ55" s="151" t="str">
        <f t="shared" si="17"/>
        <v>SNP</v>
      </c>
      <c r="AK55" s="149" t="str">
        <f t="shared" si="18"/>
        <v>Hold</v>
      </c>
      <c r="AL55" s="149" t="str">
        <f t="shared" si="19"/>
        <v/>
      </c>
      <c r="AN55" s="33">
        <v>0.37628970020504898</v>
      </c>
      <c r="AO55" s="33">
        <v>5.9167702862517497E-2</v>
      </c>
      <c r="AP55" s="33">
        <v>6.1747931208610302E-2</v>
      </c>
      <c r="AQ55" s="33">
        <v>0</v>
      </c>
      <c r="AR55" s="33">
        <v>6.4974344863667401E-3</v>
      </c>
      <c r="AS55" s="33">
        <v>0.49384746859259498</v>
      </c>
      <c r="AT55" s="33">
        <v>2.44976264486149E-3</v>
      </c>
    </row>
    <row r="56" spans="1:46" ht="19.95" customHeight="1">
      <c r="A56" s="18" t="s">
        <v>649</v>
      </c>
      <c r="B56" s="20" t="s">
        <v>596</v>
      </c>
      <c r="C56" s="20" t="s">
        <v>596</v>
      </c>
      <c r="D56" s="170">
        <f>(Scot19!D56+Scot19!AH56+(Scot19!AY56)+Scot19!AZ56+Scot19!AI56+Scot19!E56)</f>
        <v>4855.4988364520741</v>
      </c>
      <c r="E56" s="170">
        <f>(Scot19!F56+Scot19!AJ56+Scot19!BA56)+(Scot19!BB56+Scot19!AK56+Scot19!G56)</f>
        <v>19039.249181965868</v>
      </c>
      <c r="F56" s="170">
        <f>(Scot19!H56+Scot19!AL56+Scot19!BC56)+(Scot19!BD56+Scot19!AM56+Scot19!I56)</f>
        <v>2194.0139197746375</v>
      </c>
      <c r="G56" s="170">
        <f>(Scot19!J56+Scot19!AN56+Scot19!BE56)+(Scot19!BF56+Scot19!AO56+Scot19!K56)</f>
        <v>560.89248806093372</v>
      </c>
      <c r="H56" s="170">
        <f>(Scot19!L56+Scot19!AP56+Scot19!BG56)+(Scot19!BH56+Scot19!AQ56+Scot19!M56)</f>
        <v>875.23347892657341</v>
      </c>
      <c r="I56" s="170">
        <f>(Scot19!N56+Scot19!AR56+Scot19!BI56)+(Scot19!BJ56+Scot19!AS56+Scot19!O56)</f>
        <v>15875.894602709868</v>
      </c>
      <c r="J56" s="170">
        <f>(Scot19!P56+Scot19!AT56+Scot19!BK56)+(Scot19!BL56+Scot19!AU56+Scot19!Q56)</f>
        <v>1212.328511445729</v>
      </c>
      <c r="K56" s="188">
        <f t="shared" si="7"/>
        <v>44613.111019335694</v>
      </c>
      <c r="M56" s="33">
        <f t="shared" si="20"/>
        <v>0.10883569259152674</v>
      </c>
      <c r="N56" s="33">
        <f t="shared" si="21"/>
        <v>0.42676353984177651</v>
      </c>
      <c r="O56" s="33">
        <f t="shared" si="22"/>
        <v>4.917868020510234E-2</v>
      </c>
      <c r="P56" s="33">
        <f t="shared" si="23"/>
        <v>1.2572368867480196E-2</v>
      </c>
      <c r="Q56" s="33">
        <f t="shared" si="24"/>
        <v>1.9618301860796928E-2</v>
      </c>
      <c r="R56" s="33">
        <f t="shared" si="8"/>
        <v>0.35585715140621155</v>
      </c>
      <c r="S56" s="33">
        <f t="shared" si="25"/>
        <v>2.7174265227105452E-2</v>
      </c>
      <c r="U56" s="174">
        <f t="shared" si="9"/>
        <v>-7.7611652223456271E-2</v>
      </c>
      <c r="V56" s="174">
        <f t="shared" si="10"/>
        <v>0.10344247877003548</v>
      </c>
      <c r="W56" s="174">
        <f t="shared" si="11"/>
        <v>-1.0619207322844257E-2</v>
      </c>
      <c r="X56" s="174">
        <f t="shared" si="12"/>
        <v>1.2572368867480196E-2</v>
      </c>
      <c r="Y56" s="174">
        <f t="shared" si="13"/>
        <v>1.9618301860796928E-2</v>
      </c>
      <c r="Z56" s="174">
        <f t="shared" si="14"/>
        <v>-6.4590600591006464E-2</v>
      </c>
      <c r="AA56" s="174">
        <f t="shared" si="15"/>
        <v>1.7188310638993943E-2</v>
      </c>
      <c r="AC56" s="33">
        <f t="shared" si="26"/>
        <v>0.42676353984177651</v>
      </c>
      <c r="AD56" s="60" t="str">
        <f t="shared" si="27"/>
        <v>Lab</v>
      </c>
      <c r="AE56" s="33">
        <f t="shared" si="16"/>
        <v>7.090638843556496E-2</v>
      </c>
      <c r="AF56" s="33">
        <f t="shared" si="28"/>
        <v>0.35585715140621155</v>
      </c>
      <c r="AG56" s="60" t="str">
        <f t="shared" si="29"/>
        <v>SNP</v>
      </c>
      <c r="AI56" s="20" t="s">
        <v>4</v>
      </c>
      <c r="AJ56" s="151" t="str">
        <f t="shared" si="17"/>
        <v>Lab</v>
      </c>
      <c r="AK56" s="149" t="str">
        <f t="shared" si="18"/>
        <v>Gain from</v>
      </c>
      <c r="AL56" s="149" t="str">
        <f t="shared" si="19"/>
        <v>SNP</v>
      </c>
      <c r="AN56" s="33">
        <v>0.18644734481498301</v>
      </c>
      <c r="AO56" s="33">
        <v>0.32332106107174102</v>
      </c>
      <c r="AP56" s="33">
        <v>5.9797887527946597E-2</v>
      </c>
      <c r="AQ56" s="33">
        <v>0</v>
      </c>
      <c r="AR56" s="33">
        <v>0</v>
      </c>
      <c r="AS56" s="33">
        <v>0.42044775199721801</v>
      </c>
      <c r="AT56" s="33">
        <v>9.9859545881115092E-3</v>
      </c>
    </row>
    <row r="57" spans="1:46" ht="19.95" customHeight="1">
      <c r="A57" s="18" t="s">
        <v>650</v>
      </c>
      <c r="B57" s="20" t="s">
        <v>596</v>
      </c>
      <c r="C57" s="20" t="s">
        <v>596</v>
      </c>
      <c r="D57" s="170">
        <f>(Scot19!D57+Scot19!AH57+(Scot19!AY57)+Scot19!AZ57+Scot19!AI57+Scot19!E57)</f>
        <v>13260.218772945405</v>
      </c>
      <c r="E57" s="170">
        <f>(Scot19!F57+Scot19!AJ57+Scot19!BA57)+(Scot19!BB57+Scot19!AK57+Scot19!G57)</f>
        <v>9885.4755589618617</v>
      </c>
      <c r="F57" s="170">
        <f>(Scot19!H57+Scot19!AL57+Scot19!BC57)+(Scot19!BD57+Scot19!AM57+Scot19!I57)</f>
        <v>2357.8638305932495</v>
      </c>
      <c r="G57" s="170">
        <f>(Scot19!J57+Scot19!AN57+Scot19!BE57)+(Scot19!BF57+Scot19!AO57+Scot19!K57)</f>
        <v>1623.8955721861855</v>
      </c>
      <c r="H57" s="170">
        <f>(Scot19!L57+Scot19!AP57+Scot19!BG57)+(Scot19!BH57+Scot19!AQ57+Scot19!M57)</f>
        <v>1064.0503244612985</v>
      </c>
      <c r="I57" s="170">
        <f>(Scot19!N57+Scot19!AR57+Scot19!BI57)+(Scot19!BJ57+Scot19!AS57+Scot19!O57)</f>
        <v>23496.242596901247</v>
      </c>
      <c r="J57" s="170">
        <f>(Scot19!P57+Scot19!AT57+Scot19!BK57)+(Scot19!BL57+Scot19!AU57+Scot19!Q57)</f>
        <v>932.25334395074731</v>
      </c>
      <c r="K57" s="188">
        <f t="shared" si="7"/>
        <v>52619.999999999993</v>
      </c>
      <c r="M57" s="33">
        <f t="shared" si="20"/>
        <v>0.2519995965972141</v>
      </c>
      <c r="N57" s="33">
        <f t="shared" si="21"/>
        <v>0.18786536600079556</v>
      </c>
      <c r="O57" s="33">
        <f t="shared" si="22"/>
        <v>4.4809270820852336E-2</v>
      </c>
      <c r="P57" s="33">
        <f t="shared" si="23"/>
        <v>3.0860805248692242E-2</v>
      </c>
      <c r="Q57" s="33">
        <f t="shared" si="24"/>
        <v>2.0221404873836918E-2</v>
      </c>
      <c r="R57" s="33">
        <f t="shared" si="8"/>
        <v>0.44652684524707814</v>
      </c>
      <c r="S57" s="33">
        <f t="shared" si="25"/>
        <v>1.7716711211530737E-2</v>
      </c>
      <c r="U57" s="174">
        <f t="shared" si="9"/>
        <v>-8.3253159009018918E-2</v>
      </c>
      <c r="V57" s="174">
        <f t="shared" si="10"/>
        <v>0.10662249256864047</v>
      </c>
      <c r="W57" s="174">
        <f t="shared" si="11"/>
        <v>-9.6757158762210624E-3</v>
      </c>
      <c r="X57" s="174">
        <f t="shared" si="12"/>
        <v>1.2958866822238443E-2</v>
      </c>
      <c r="Y57" s="174">
        <f t="shared" si="13"/>
        <v>2.0221404873836918E-2</v>
      </c>
      <c r="Z57" s="174">
        <f>R57-AS57</f>
        <v>-6.4590600591005909E-2</v>
      </c>
      <c r="AA57" s="174">
        <f t="shared" si="15"/>
        <v>1.7716711211530737E-2</v>
      </c>
      <c r="AC57" s="33">
        <f t="shared" si="26"/>
        <v>0.44652684524707814</v>
      </c>
      <c r="AD57" s="60" t="str">
        <f t="shared" si="27"/>
        <v>SNP</v>
      </c>
      <c r="AE57" s="33">
        <f t="shared" si="16"/>
        <v>0.19452724864986404</v>
      </c>
      <c r="AF57" s="33">
        <f t="shared" si="28"/>
        <v>0.2519995965972141</v>
      </c>
      <c r="AG57" s="60" t="str">
        <f t="shared" si="29"/>
        <v>Con</v>
      </c>
      <c r="AI57" s="20" t="s">
        <v>4</v>
      </c>
      <c r="AJ57" s="151" t="str">
        <f t="shared" si="17"/>
        <v>SNP</v>
      </c>
      <c r="AK57" s="149" t="str">
        <f t="shared" si="18"/>
        <v>Hold</v>
      </c>
      <c r="AL57" s="149" t="str">
        <f t="shared" si="19"/>
        <v/>
      </c>
      <c r="AN57" s="33">
        <v>0.33525275560623302</v>
      </c>
      <c r="AO57" s="33">
        <v>8.1242873432155097E-2</v>
      </c>
      <c r="AP57" s="33">
        <v>5.4484986697073398E-2</v>
      </c>
      <c r="AQ57" s="33">
        <v>1.7901938426453799E-2</v>
      </c>
      <c r="AR57" s="33">
        <v>0</v>
      </c>
      <c r="AS57" s="33">
        <v>0.51111744583808405</v>
      </c>
      <c r="AT57" s="33">
        <v>0</v>
      </c>
    </row>
    <row r="58" spans="1:46" ht="19.95" customHeight="1">
      <c r="A58" s="18" t="s">
        <v>651</v>
      </c>
      <c r="B58" s="20" t="s">
        <v>596</v>
      </c>
      <c r="C58" s="20" t="s">
        <v>596</v>
      </c>
      <c r="D58" s="170">
        <f>(Scot19!D58+Scot19!AH58+(Scot19!AY58)+Scot19!AZ58+Scot19!AI58+Scot19!E58)</f>
        <v>18413.377212725376</v>
      </c>
      <c r="E58" s="170">
        <f>(Scot19!F58+Scot19!AJ58+Scot19!BA58)+(Scot19!BB58+Scot19!AK58+Scot19!G58)</f>
        <v>8557.094164266884</v>
      </c>
      <c r="F58" s="170">
        <f>(Scot19!H58+Scot19!AL58+Scot19!BC58)+(Scot19!BD58+Scot19!AM58+Scot19!I58)</f>
        <v>5206.8805687359591</v>
      </c>
      <c r="G58" s="170">
        <f>(Scot19!J58+Scot19!AN58+Scot19!BE58)+(Scot19!BF58+Scot19!AO58+Scot19!K58)</f>
        <v>743.4303799703107</v>
      </c>
      <c r="H58" s="170">
        <f>(Scot19!L58+Scot19!AP58+Scot19!BG58)+(Scot19!BH58+Scot19!AQ58+Scot19!M58)</f>
        <v>1160.0710860838485</v>
      </c>
      <c r="I58" s="170">
        <f>(Scot19!N58+Scot19!AR58+Scot19!BI58)+(Scot19!BJ58+Scot19!AS58+Scot19!O58)</f>
        <v>18420.912417901043</v>
      </c>
      <c r="J58" s="170">
        <f>(Scot19!P58+Scot19!AT58+Scot19!BK58)+(Scot19!BL58+Scot19!AU58+Scot19!Q58)</f>
        <v>1016.3806394869235</v>
      </c>
      <c r="K58" s="188">
        <f t="shared" si="7"/>
        <v>53518.146469170351</v>
      </c>
      <c r="M58" s="33">
        <f t="shared" si="20"/>
        <v>0.34405857503552706</v>
      </c>
      <c r="N58" s="33">
        <f t="shared" si="21"/>
        <v>0.15989145231694976</v>
      </c>
      <c r="O58" s="33">
        <f t="shared" si="22"/>
        <v>9.7291870370275868E-2</v>
      </c>
      <c r="P58" s="33">
        <f t="shared" si="23"/>
        <v>1.3891183253115296E-2</v>
      </c>
      <c r="Q58" s="33">
        <f t="shared" si="24"/>
        <v>2.1676219424978008E-2</v>
      </c>
      <c r="R58" s="33">
        <f t="shared" si="8"/>
        <v>0.34419937223559471</v>
      </c>
      <c r="S58" s="33">
        <f t="shared" si="25"/>
        <v>1.8991327363559189E-2</v>
      </c>
      <c r="U58" s="174">
        <f t="shared" si="9"/>
        <v>-8.3253159009019917E-2</v>
      </c>
      <c r="V58" s="174">
        <f t="shared" si="10"/>
        <v>0.11429337175015997</v>
      </c>
      <c r="W58" s="174">
        <f t="shared" si="11"/>
        <v>-2.1008342191787127E-2</v>
      </c>
      <c r="X58" s="174">
        <f t="shared" si="12"/>
        <v>1.3891183253115296E-2</v>
      </c>
      <c r="Y58" s="174">
        <f t="shared" si="13"/>
        <v>2.1676219424978008E-2</v>
      </c>
      <c r="Z58" s="174">
        <f t="shared" si="14"/>
        <v>-6.4590600591006297E-2</v>
      </c>
      <c r="AA58" s="174">
        <f t="shared" si="15"/>
        <v>1.8991327363559189E-2</v>
      </c>
      <c r="AC58" s="33">
        <f t="shared" si="26"/>
        <v>0.34419937223559471</v>
      </c>
      <c r="AD58" s="60" t="str">
        <f t="shared" si="27"/>
        <v>SNP</v>
      </c>
      <c r="AE58" s="33">
        <f t="shared" si="16"/>
        <v>1.4079720006765495E-4</v>
      </c>
      <c r="AF58" s="33">
        <f t="shared" si="28"/>
        <v>0.34405857503552706</v>
      </c>
      <c r="AG58" s="60" t="str">
        <f t="shared" si="29"/>
        <v>Con</v>
      </c>
      <c r="AI58" s="20" t="s">
        <v>1</v>
      </c>
      <c r="AJ58" s="151" t="str">
        <f t="shared" si="17"/>
        <v>SNP</v>
      </c>
      <c r="AK58" s="149" t="str">
        <f t="shared" si="18"/>
        <v>Gain from</v>
      </c>
      <c r="AL58" s="149" t="str">
        <f t="shared" si="19"/>
        <v>Con</v>
      </c>
      <c r="AN58" s="33">
        <v>0.42731173404454698</v>
      </c>
      <c r="AO58" s="33">
        <v>4.5598080566789802E-2</v>
      </c>
      <c r="AP58" s="33">
        <v>0.118300212562063</v>
      </c>
      <c r="AQ58" s="33">
        <v>0</v>
      </c>
      <c r="AR58" s="33">
        <v>0</v>
      </c>
      <c r="AS58" s="33">
        <v>0.40878997282660101</v>
      </c>
      <c r="AT58" s="33">
        <v>0</v>
      </c>
    </row>
    <row r="59" spans="1:46" ht="19.95" customHeight="1">
      <c r="A59" s="18" t="s">
        <v>652</v>
      </c>
      <c r="B59" s="20" t="s">
        <v>596</v>
      </c>
      <c r="C59" s="20" t="s">
        <v>596</v>
      </c>
      <c r="D59" s="170">
        <f>(Scot19!D59+Scot19!AH59+(Scot19!AY59)+Scot19!AZ59+Scot19!AI59+Scot19!E59)</f>
        <v>3845.139357397909</v>
      </c>
      <c r="E59" s="170">
        <f>(Scot19!F59+Scot19!AJ59+Scot19!BA59)+(Scot19!BB59+Scot19!AK59+Scot19!G59)</f>
        <v>17440.648545625532</v>
      </c>
      <c r="F59" s="170">
        <f>(Scot19!H59+Scot19!AL59+Scot19!BC59)+(Scot19!BD59+Scot19!AM59+Scot19!I59)</f>
        <v>1592.1111566299546</v>
      </c>
      <c r="G59" s="170">
        <f>(Scot19!J59+Scot19!AN59+Scot19!BE59)+(Scot19!BF59+Scot19!AO59+Scot19!K59)</f>
        <v>1367.8350710499972</v>
      </c>
      <c r="H59" s="170">
        <f>(Scot19!L59+Scot19!AP59+Scot19!BG59)+(Scot19!BH59+Scot19!AQ59+Scot19!M59)</f>
        <v>781.51808222453121</v>
      </c>
      <c r="I59" s="170">
        <f>(Scot19!N59+Scot19!AR59+Scot19!BI59)+(Scot19!BJ59+Scot19!AS59+Scot19!O59)</f>
        <v>20057.916633248235</v>
      </c>
      <c r="J59" s="170">
        <f>(Scot19!P59+Scot19!AT59+Scot19!BK59)+(Scot19!BL59+Scot19!AU59+Scot19!Q59)</f>
        <v>1392.7165296252808</v>
      </c>
      <c r="K59" s="188">
        <f t="shared" si="7"/>
        <v>46477.885375801437</v>
      </c>
      <c r="M59" s="33">
        <f t="shared" si="20"/>
        <v>8.2730514228598451E-2</v>
      </c>
      <c r="N59" s="33">
        <f t="shared" si="21"/>
        <v>0.37524617147719785</v>
      </c>
      <c r="O59" s="33">
        <f t="shared" si="22"/>
        <v>3.4255240825971013E-2</v>
      </c>
      <c r="P59" s="33">
        <f t="shared" si="23"/>
        <v>2.9429804303492606E-2</v>
      </c>
      <c r="Q59" s="33">
        <f t="shared" si="24"/>
        <v>1.6814837334045884E-2</v>
      </c>
      <c r="R59" s="33">
        <f t="shared" si="8"/>
        <v>0.43155828779790667</v>
      </c>
      <c r="S59" s="33">
        <f t="shared" si="25"/>
        <v>2.9965144032787563E-2</v>
      </c>
      <c r="U59" s="174">
        <f t="shared" si="9"/>
        <v>-5.8995828902158542E-2</v>
      </c>
      <c r="V59" s="174">
        <f t="shared" si="10"/>
        <v>8.8660500092743844E-2</v>
      </c>
      <c r="W59" s="174">
        <f t="shared" si="11"/>
        <v>-7.396772396246587E-3</v>
      </c>
      <c r="X59" s="174">
        <f t="shared" si="12"/>
        <v>1.0775771466374706E-2</v>
      </c>
      <c r="Y59" s="174">
        <f t="shared" si="13"/>
        <v>1.6814837334045884E-2</v>
      </c>
      <c r="Z59" s="174">
        <f t="shared" si="14"/>
        <v>-6.4590600591007352E-2</v>
      </c>
      <c r="AA59" s="174">
        <f t="shared" si="15"/>
        <v>1.4732092996248364E-2</v>
      </c>
      <c r="AC59" s="33">
        <f t="shared" si="26"/>
        <v>0.43155828779790667</v>
      </c>
      <c r="AD59" s="60" t="str">
        <f t="shared" si="27"/>
        <v>SNP</v>
      </c>
      <c r="AE59" s="33">
        <f t="shared" si="16"/>
        <v>5.6312116320708816E-2</v>
      </c>
      <c r="AF59" s="33">
        <f t="shared" si="28"/>
        <v>0.37524617147719785</v>
      </c>
      <c r="AG59" s="60" t="str">
        <f t="shared" si="29"/>
        <v>Lab</v>
      </c>
      <c r="AI59" s="20" t="s">
        <v>4</v>
      </c>
      <c r="AJ59" s="151" t="str">
        <f t="shared" si="17"/>
        <v>SNP</v>
      </c>
      <c r="AK59" s="149" t="str">
        <f t="shared" si="18"/>
        <v>Hold</v>
      </c>
      <c r="AL59" s="149" t="str">
        <f t="shared" si="19"/>
        <v/>
      </c>
      <c r="AN59" s="33">
        <v>0.14172634313075699</v>
      </c>
      <c r="AO59" s="33">
        <v>0.28658567138445401</v>
      </c>
      <c r="AP59" s="33">
        <v>4.16520132222176E-2</v>
      </c>
      <c r="AQ59" s="33">
        <v>1.86540328371179E-2</v>
      </c>
      <c r="AR59" s="33">
        <v>0</v>
      </c>
      <c r="AS59" s="33">
        <v>0.49614888838891402</v>
      </c>
      <c r="AT59" s="33">
        <v>1.52330510365392E-2</v>
      </c>
    </row>
    <row r="60" spans="1:46" ht="19.95" customHeight="1">
      <c r="L60" s="22">
        <v>2024</v>
      </c>
      <c r="M60" s="152">
        <f>COUNTIF(AD3:AD59,"Con")</f>
        <v>5</v>
      </c>
      <c r="N60" s="152">
        <f>COUNTIF(AD3:AD59,"Lab")</f>
        <v>11</v>
      </c>
      <c r="O60" s="152">
        <f>COUNTIF(AD3:AD59,"LD")</f>
        <v>3</v>
      </c>
      <c r="P60" s="152">
        <f>COUNTIF(AD3:AD59,"Grn")</f>
        <v>0</v>
      </c>
      <c r="Q60" s="152">
        <f>COUNTIF(AD3:AD59,"Ref")</f>
        <v>0</v>
      </c>
      <c r="R60" s="152">
        <f>COUNTIF(AD3:AD59,"SNP")</f>
        <v>38</v>
      </c>
      <c r="S60" s="152">
        <f>COUNTIF(AD3:AD59,"Oth")</f>
        <v>0</v>
      </c>
    </row>
    <row r="61" spans="1:46" ht="19.95" customHeight="1">
      <c r="L61" s="63"/>
      <c r="M61" s="65">
        <f>M60-M62</f>
        <v>-1</v>
      </c>
      <c r="N61" s="65">
        <f t="shared" ref="N61:S61" si="30">N60-N62</f>
        <v>10</v>
      </c>
      <c r="O61" s="65">
        <f t="shared" si="30"/>
        <v>1</v>
      </c>
      <c r="P61" s="65">
        <f t="shared" si="30"/>
        <v>0</v>
      </c>
      <c r="Q61" s="65">
        <f t="shared" si="30"/>
        <v>0</v>
      </c>
      <c r="R61" s="65">
        <f t="shared" si="30"/>
        <v>-10</v>
      </c>
      <c r="S61" s="65">
        <f t="shared" si="30"/>
        <v>0</v>
      </c>
    </row>
    <row r="62" spans="1:46" ht="19.95" customHeight="1">
      <c r="L62" s="22">
        <v>2019</v>
      </c>
      <c r="M62" s="152">
        <f>COUNTIF(AI3:AI59,"Con")</f>
        <v>6</v>
      </c>
      <c r="N62" s="152">
        <f>COUNTIF(AI3:AI59,"Lab")</f>
        <v>1</v>
      </c>
      <c r="O62" s="152">
        <f>COUNTIF(AI3:AI59,"LD")</f>
        <v>2</v>
      </c>
      <c r="P62" s="152">
        <f>COUNTIF(AD5:AD61,"Grn")</f>
        <v>0</v>
      </c>
      <c r="Q62" s="152">
        <f>COUNTIF(AD5:AD61,"Ref")</f>
        <v>0</v>
      </c>
      <c r="R62" s="152">
        <f>COUNTIF(AI3:AI59,"SNP")</f>
        <v>48</v>
      </c>
      <c r="S62" s="152">
        <f>COUNTIF(AI3:AI59,"Oth")</f>
        <v>0</v>
      </c>
    </row>
    <row r="69" spans="4:11" ht="19.95" customHeight="1">
      <c r="D69" s="183"/>
      <c r="E69" s="184"/>
      <c r="F69" s="184"/>
      <c r="G69" s="184"/>
      <c r="H69" s="184"/>
      <c r="I69" s="184"/>
      <c r="J69" s="184"/>
      <c r="K69" s="184"/>
    </row>
    <row r="78" spans="4:11" ht="19.95" customHeight="1">
      <c r="H78" s="185"/>
    </row>
  </sheetData>
  <mergeCells count="4">
    <mergeCell ref="D1:J1"/>
    <mergeCell ref="M1:S1"/>
    <mergeCell ref="U1:AA1"/>
    <mergeCell ref="AN1:AT1"/>
  </mergeCells>
  <conditionalFormatting sqref="U3:AA59">
    <cfRule type="cellIs" dxfId="7" priority="1" operator="lessThan">
      <formula>0</formula>
    </cfRule>
  </conditionalFormatting>
  <conditionalFormatting sqref="U3:AA59">
    <cfRule type="cellIs" dxfId="6" priority="2" operator="greaterThan">
      <formula>0.000000001</formula>
    </cfRule>
  </conditionalFormatting>
  <pageMargins left="0.7" right="0.7" top="0.75" bottom="0.75" header="0.3" footer="0.3"/>
  <pageSetup paperSize="9" orientation="portrait" horizontalDpi="4294967293" verticalDpi="0" r:id="rId1"/>
  <ignoredErrors>
    <ignoredError sqref="O61:Q61" 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71A3D-CDAA-4F3F-8C14-381852476E0B}">
  <dimension ref="A1:BL35"/>
  <sheetViews>
    <sheetView topLeftCell="H1" workbookViewId="0">
      <pane ySplit="2" topLeftCell="A3" activePane="bottomLeft" state="frozen"/>
      <selection pane="bottomLeft" activeCell="B1" sqref="B1:B1048576"/>
    </sheetView>
  </sheetViews>
  <sheetFormatPr defaultColWidth="8.88671875" defaultRowHeight="13.2"/>
  <cols>
    <col min="1" max="1" width="34.44140625" style="58" customWidth="1"/>
    <col min="2" max="2" width="22.33203125" style="58" customWidth="1"/>
    <col min="3" max="3" width="8.88671875" style="58"/>
    <col min="4" max="17" width="13" style="58" customWidth="1"/>
    <col min="18" max="18" width="8.88671875" style="58"/>
    <col min="19" max="32" width="13" style="58" customWidth="1"/>
    <col min="33" max="33" width="8.88671875" style="58"/>
    <col min="34" max="49" width="13" style="58" customWidth="1"/>
    <col min="50" max="50" width="10.6640625" style="58" customWidth="1"/>
    <col min="51" max="64" width="13" style="58" customWidth="1"/>
    <col min="65" max="16384" width="8.88671875" style="58"/>
  </cols>
  <sheetData>
    <row r="1" spans="1:64" s="22" customFormat="1" ht="19.95" customHeight="1">
      <c r="A1" s="18"/>
      <c r="B1" s="20"/>
      <c r="C1" s="20"/>
      <c r="D1" s="245" t="s">
        <v>696</v>
      </c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7"/>
      <c r="S1" s="249" t="s">
        <v>10</v>
      </c>
      <c r="T1" s="244"/>
      <c r="U1" s="244"/>
      <c r="V1" s="244"/>
      <c r="W1" s="244"/>
      <c r="X1" s="244"/>
      <c r="Y1" s="244"/>
      <c r="Z1" s="244"/>
      <c r="AA1" s="244"/>
      <c r="AB1" s="244"/>
      <c r="AC1" s="244"/>
      <c r="AD1" s="244"/>
      <c r="AE1" s="244"/>
      <c r="AF1" s="71"/>
      <c r="AH1" s="249" t="s">
        <v>586</v>
      </c>
      <c r="AI1" s="244"/>
      <c r="AJ1" s="244"/>
      <c r="AK1" s="244"/>
      <c r="AL1" s="244"/>
      <c r="AM1" s="244"/>
      <c r="AN1" s="244"/>
      <c r="AO1" s="244"/>
      <c r="AP1" s="244"/>
      <c r="AQ1" s="244"/>
      <c r="AR1" s="244"/>
      <c r="AS1" s="244"/>
      <c r="AT1" s="244"/>
      <c r="AU1" s="244"/>
      <c r="AV1" s="244"/>
      <c r="AW1" s="250"/>
      <c r="AY1" s="249" t="s">
        <v>589</v>
      </c>
      <c r="AZ1" s="244"/>
      <c r="BA1" s="244"/>
      <c r="BB1" s="244"/>
      <c r="BC1" s="244"/>
      <c r="BD1" s="244"/>
      <c r="BE1" s="244"/>
      <c r="BF1" s="244"/>
      <c r="BG1" s="244"/>
      <c r="BH1" s="244"/>
      <c r="BI1" s="244"/>
      <c r="BJ1" s="244"/>
      <c r="BK1" s="244"/>
      <c r="BL1" s="250"/>
    </row>
    <row r="2" spans="1:64" s="22" customFormat="1" ht="19.95" customHeight="1">
      <c r="A2" s="134" t="s">
        <v>732</v>
      </c>
      <c r="B2" s="1" t="s">
        <v>733</v>
      </c>
      <c r="C2" s="1" t="s">
        <v>734</v>
      </c>
      <c r="D2" s="72" t="s">
        <v>572</v>
      </c>
      <c r="E2" s="73" t="s">
        <v>573</v>
      </c>
      <c r="F2" s="74" t="s">
        <v>574</v>
      </c>
      <c r="G2" s="75" t="s">
        <v>575</v>
      </c>
      <c r="H2" s="76" t="s">
        <v>576</v>
      </c>
      <c r="I2" s="77" t="s">
        <v>577</v>
      </c>
      <c r="J2" s="78" t="s">
        <v>578</v>
      </c>
      <c r="K2" s="79" t="s">
        <v>579</v>
      </c>
      <c r="L2" s="80" t="s">
        <v>580</v>
      </c>
      <c r="M2" s="81" t="s">
        <v>581</v>
      </c>
      <c r="N2" s="82" t="s">
        <v>689</v>
      </c>
      <c r="O2" s="83" t="s">
        <v>690</v>
      </c>
      <c r="P2" s="84" t="s">
        <v>584</v>
      </c>
      <c r="Q2" s="85" t="s">
        <v>585</v>
      </c>
      <c r="R2" s="1" t="s">
        <v>731</v>
      </c>
      <c r="S2" s="72" t="s">
        <v>572</v>
      </c>
      <c r="T2" s="73" t="s">
        <v>573</v>
      </c>
      <c r="U2" s="74" t="s">
        <v>574</v>
      </c>
      <c r="V2" s="75" t="s">
        <v>575</v>
      </c>
      <c r="W2" s="76" t="s">
        <v>576</v>
      </c>
      <c r="X2" s="77" t="s">
        <v>577</v>
      </c>
      <c r="Y2" s="78" t="s">
        <v>578</v>
      </c>
      <c r="Z2" s="79" t="s">
        <v>579</v>
      </c>
      <c r="AA2" s="80" t="s">
        <v>580</v>
      </c>
      <c r="AB2" s="81" t="s">
        <v>581</v>
      </c>
      <c r="AC2" s="82" t="s">
        <v>689</v>
      </c>
      <c r="AD2" s="83" t="s">
        <v>690</v>
      </c>
      <c r="AE2" s="84" t="s">
        <v>584</v>
      </c>
      <c r="AF2" s="85" t="s">
        <v>585</v>
      </c>
      <c r="AH2" s="72" t="s">
        <v>572</v>
      </c>
      <c r="AI2" s="73" t="s">
        <v>573</v>
      </c>
      <c r="AJ2" s="74" t="s">
        <v>574</v>
      </c>
      <c r="AK2" s="75" t="s">
        <v>575</v>
      </c>
      <c r="AL2" s="76" t="s">
        <v>576</v>
      </c>
      <c r="AM2" s="77" t="s">
        <v>577</v>
      </c>
      <c r="AN2" s="78" t="s">
        <v>578</v>
      </c>
      <c r="AO2" s="79" t="s">
        <v>579</v>
      </c>
      <c r="AP2" s="80" t="s">
        <v>580</v>
      </c>
      <c r="AQ2" s="81" t="s">
        <v>581</v>
      </c>
      <c r="AR2" s="82" t="s">
        <v>689</v>
      </c>
      <c r="AS2" s="83" t="s">
        <v>690</v>
      </c>
      <c r="AT2" s="84" t="s">
        <v>584</v>
      </c>
      <c r="AU2" s="85" t="s">
        <v>585</v>
      </c>
      <c r="AV2" s="1" t="s">
        <v>588</v>
      </c>
      <c r="AW2" s="1" t="s">
        <v>587</v>
      </c>
      <c r="AY2" s="72" t="s">
        <v>572</v>
      </c>
      <c r="AZ2" s="73" t="s">
        <v>573</v>
      </c>
      <c r="BA2" s="74" t="s">
        <v>574</v>
      </c>
      <c r="BB2" s="75" t="s">
        <v>575</v>
      </c>
      <c r="BC2" s="76" t="s">
        <v>576</v>
      </c>
      <c r="BD2" s="77" t="s">
        <v>577</v>
      </c>
      <c r="BE2" s="78" t="s">
        <v>578</v>
      </c>
      <c r="BF2" s="79" t="s">
        <v>579</v>
      </c>
      <c r="BG2" s="80" t="s">
        <v>580</v>
      </c>
      <c r="BH2" s="81" t="s">
        <v>581</v>
      </c>
      <c r="BI2" s="82" t="s">
        <v>689</v>
      </c>
      <c r="BJ2" s="83" t="s">
        <v>690</v>
      </c>
      <c r="BK2" s="84" t="s">
        <v>584</v>
      </c>
      <c r="BL2" s="85" t="s">
        <v>585</v>
      </c>
    </row>
    <row r="3" spans="1:64" s="22" customFormat="1" ht="19.95" customHeight="1">
      <c r="A3" s="7" t="s">
        <v>656</v>
      </c>
      <c r="B3" s="8" t="s">
        <v>657</v>
      </c>
      <c r="C3" s="8" t="s">
        <v>657</v>
      </c>
      <c r="D3" s="153">
        <v>9164.8327901860866</v>
      </c>
      <c r="E3" s="154">
        <v>4907.6611416622854</v>
      </c>
      <c r="F3" s="155">
        <v>9164.8327901860866</v>
      </c>
      <c r="G3" s="156">
        <v>13676.145205164899</v>
      </c>
      <c r="H3" s="157">
        <v>2115.0135528769997</v>
      </c>
      <c r="I3" s="158">
        <v>0</v>
      </c>
      <c r="J3" s="159">
        <v>847.05645605216876</v>
      </c>
      <c r="K3" s="160">
        <v>0</v>
      </c>
      <c r="L3" s="161">
        <v>1184.3556496807469</v>
      </c>
      <c r="M3" s="162">
        <v>0</v>
      </c>
      <c r="N3" s="179">
        <v>3805.8700803824518</v>
      </c>
      <c r="O3" s="178">
        <v>0</v>
      </c>
      <c r="P3" s="163">
        <v>958.39628473870346</v>
      </c>
      <c r="Q3" s="164">
        <v>0</v>
      </c>
      <c r="R3" s="170">
        <f>SUM(D3:Q3)</f>
        <v>45824.163950930415</v>
      </c>
      <c r="S3" s="33">
        <f>'Projection - Wales'!B15</f>
        <v>-0.80083834984775237</v>
      </c>
      <c r="T3" s="33">
        <f>'Projection - Wales'!B16</f>
        <v>0</v>
      </c>
      <c r="U3" s="33">
        <f>'Projection - Wales'!C15</f>
        <v>0</v>
      </c>
      <c r="V3" s="33">
        <f>'Projection - Wales'!C16</f>
        <v>0</v>
      </c>
      <c r="W3" s="33">
        <f>'Projection - Wales'!D15</f>
        <v>0</v>
      </c>
      <c r="X3" s="33">
        <f>'Projection - Wales'!D16</f>
        <v>0</v>
      </c>
      <c r="Y3" s="33">
        <f>'Projection - Wales'!E15</f>
        <v>0</v>
      </c>
      <c r="Z3" s="33">
        <f>'Projection - Wales'!E16</f>
        <v>0</v>
      </c>
      <c r="AA3" s="33">
        <f>'Projection - Wales'!F15</f>
        <v>0</v>
      </c>
      <c r="AB3" s="33">
        <f>'Projection - Wales'!F16</f>
        <v>0</v>
      </c>
      <c r="AC3" s="33">
        <f>'Projection - Wales'!F15</f>
        <v>0</v>
      </c>
      <c r="AD3" s="33">
        <f>'Projection - Wales'!G16</f>
        <v>0</v>
      </c>
      <c r="AE3" s="33">
        <f>'Projection - Wales'!H15</f>
        <v>0</v>
      </c>
      <c r="AF3" s="33">
        <f>'Projection - Wales'!H16</f>
        <v>0</v>
      </c>
      <c r="AH3" s="170">
        <f t="shared" ref="AH3:AU3" si="0">S3*D3</f>
        <v>-7339.5495683231975</v>
      </c>
      <c r="AI3" s="170">
        <f>T3*E3</f>
        <v>0</v>
      </c>
      <c r="AJ3" s="170">
        <f t="shared" si="0"/>
        <v>0</v>
      </c>
      <c r="AK3" s="170">
        <f t="shared" si="0"/>
        <v>0</v>
      </c>
      <c r="AL3" s="170">
        <f t="shared" si="0"/>
        <v>0</v>
      </c>
      <c r="AM3" s="170">
        <f t="shared" si="0"/>
        <v>0</v>
      </c>
      <c r="AN3" s="170">
        <f t="shared" si="0"/>
        <v>0</v>
      </c>
      <c r="AO3" s="170">
        <f t="shared" si="0"/>
        <v>0</v>
      </c>
      <c r="AP3" s="170">
        <f t="shared" si="0"/>
        <v>0</v>
      </c>
      <c r="AQ3" s="170">
        <f t="shared" si="0"/>
        <v>0</v>
      </c>
      <c r="AR3" s="170">
        <f t="shared" si="0"/>
        <v>0</v>
      </c>
      <c r="AS3" s="170">
        <f t="shared" si="0"/>
        <v>0</v>
      </c>
      <c r="AT3" s="170">
        <f t="shared" si="0"/>
        <v>0</v>
      </c>
      <c r="AU3" s="170">
        <f t="shared" si="0"/>
        <v>0</v>
      </c>
      <c r="AV3" s="170">
        <f>AH3+AJ3+AL3+AN3+AP3+AT3+AR3</f>
        <v>-7339.5495683231975</v>
      </c>
      <c r="AW3" s="170">
        <f>AI3+AK3+AM3+AO3+AQ3+AU3+AS3</f>
        <v>0</v>
      </c>
      <c r="AX3" s="170"/>
      <c r="AY3" s="170">
        <f>'Projection - Wales'!B$11*Wales19!AV3</f>
        <v>0</v>
      </c>
      <c r="AZ3" s="170">
        <f>'Projection - Wales'!B$11*Wales19!AV3</f>
        <v>0</v>
      </c>
      <c r="BA3" s="170">
        <f>-'Projection - Wales'!C$12*Wales19!AV3</f>
        <v>1546.5568115106673</v>
      </c>
      <c r="BB3" s="170">
        <f>-'Projection - Wales'!C$12*Wales19!AW3</f>
        <v>0</v>
      </c>
      <c r="BC3" s="170">
        <f>-'Projection - Wales'!D$12*Wales19!AV3</f>
        <v>695.00594785967155</v>
      </c>
      <c r="BD3" s="170">
        <f>-'Projection - Wales'!D$12*Wales19!AW3</f>
        <v>0</v>
      </c>
      <c r="BE3" s="170">
        <f>-'Projection - Wales'!E$12*Wales19!AV3</f>
        <v>1219.5151376556325</v>
      </c>
      <c r="BF3" s="170">
        <f>-'Projection - Wales'!E$12*Wales19!AW3</f>
        <v>0</v>
      </c>
      <c r="BG3" s="170">
        <f>-'Projection - Wales'!F$12*Wales19!AV3</f>
        <v>3147.256394530435</v>
      </c>
      <c r="BH3" s="170">
        <f>-'Projection - Wales'!F$12*Wales19!AW3</f>
        <v>0</v>
      </c>
      <c r="BI3" s="170">
        <f>-'Projection - Wales'!G$12*Wales19!AV3</f>
        <v>376.07837452763567</v>
      </c>
      <c r="BJ3" s="170">
        <f>-'Projection - Wales'!G$12*Wales19!AW3</f>
        <v>0</v>
      </c>
      <c r="BK3" s="170">
        <f>-'Projection - Wales'!H$12*Wales19!AV3</f>
        <v>355.13690223915711</v>
      </c>
      <c r="BL3" s="170">
        <f>-'Projection - Wales'!H$12*Wales19!AW3</f>
        <v>0</v>
      </c>
    </row>
    <row r="4" spans="1:64" s="22" customFormat="1" ht="19.95" customHeight="1">
      <c r="A4" s="7" t="s">
        <v>658</v>
      </c>
      <c r="B4" s="8" t="s">
        <v>657</v>
      </c>
      <c r="C4" s="8" t="s">
        <v>657</v>
      </c>
      <c r="D4" s="153">
        <v>10216.840089685829</v>
      </c>
      <c r="E4" s="154">
        <v>11860.862688067409</v>
      </c>
      <c r="F4" s="155">
        <v>10216.840089685829</v>
      </c>
      <c r="G4" s="156">
        <v>12852.010590337803</v>
      </c>
      <c r="H4" s="157">
        <v>2909.087030458842</v>
      </c>
      <c r="I4" s="158">
        <v>0</v>
      </c>
      <c r="J4" s="159">
        <v>109.72817310520225</v>
      </c>
      <c r="K4" s="160">
        <v>0</v>
      </c>
      <c r="L4" s="161">
        <v>1028.7016228612708</v>
      </c>
      <c r="M4" s="162">
        <v>0</v>
      </c>
      <c r="N4" s="179">
        <v>1692.6194526376009</v>
      </c>
      <c r="O4" s="178">
        <v>0</v>
      </c>
      <c r="P4" s="163">
        <v>197.51071158936401</v>
      </c>
      <c r="Q4" s="164">
        <v>0</v>
      </c>
      <c r="R4" s="170">
        <f t="shared" ref="R4:R34" si="1">SUM(D4:Q4)</f>
        <v>51084.200448429139</v>
      </c>
      <c r="S4" s="86">
        <f>S3</f>
        <v>-0.80083834984775237</v>
      </c>
      <c r="T4" s="86">
        <f t="shared" ref="T4:AF4" si="2">T3</f>
        <v>0</v>
      </c>
      <c r="U4" s="86">
        <f t="shared" si="2"/>
        <v>0</v>
      </c>
      <c r="V4" s="86">
        <f t="shared" si="2"/>
        <v>0</v>
      </c>
      <c r="W4" s="86">
        <f t="shared" si="2"/>
        <v>0</v>
      </c>
      <c r="X4" s="86">
        <f t="shared" si="2"/>
        <v>0</v>
      </c>
      <c r="Y4" s="86">
        <f t="shared" si="2"/>
        <v>0</v>
      </c>
      <c r="Z4" s="86">
        <f t="shared" si="2"/>
        <v>0</v>
      </c>
      <c r="AA4" s="86">
        <f t="shared" si="2"/>
        <v>0</v>
      </c>
      <c r="AB4" s="86">
        <f t="shared" si="2"/>
        <v>0</v>
      </c>
      <c r="AC4" s="86">
        <f t="shared" si="2"/>
        <v>0</v>
      </c>
      <c r="AD4" s="86">
        <f t="shared" si="2"/>
        <v>0</v>
      </c>
      <c r="AE4" s="86">
        <f t="shared" si="2"/>
        <v>0</v>
      </c>
      <c r="AF4" s="86">
        <f t="shared" si="2"/>
        <v>0</v>
      </c>
      <c r="AH4" s="170">
        <f t="shared" ref="AH4:AH34" si="3">S4*D4</f>
        <v>-8182.0373580823616</v>
      </c>
      <c r="AI4" s="170">
        <f t="shared" ref="AI4:AI34" si="4">T4*E4</f>
        <v>0</v>
      </c>
      <c r="AJ4" s="170">
        <f t="shared" ref="AJ4:AJ34" si="5">U4*F4</f>
        <v>0</v>
      </c>
      <c r="AK4" s="170">
        <f t="shared" ref="AK4:AK34" si="6">V4*G4</f>
        <v>0</v>
      </c>
      <c r="AL4" s="170">
        <f t="shared" ref="AL4:AL34" si="7">W4*H4</f>
        <v>0</v>
      </c>
      <c r="AM4" s="170">
        <f t="shared" ref="AM4:AM34" si="8">X4*I4</f>
        <v>0</v>
      </c>
      <c r="AN4" s="170">
        <f t="shared" ref="AN4:AN34" si="9">Y4*J4</f>
        <v>0</v>
      </c>
      <c r="AO4" s="170">
        <f t="shared" ref="AO4:AO34" si="10">Z4*K4</f>
        <v>0</v>
      </c>
      <c r="AP4" s="170">
        <f t="shared" ref="AP4:AP34" si="11">AA4*L4</f>
        <v>0</v>
      </c>
      <c r="AQ4" s="170">
        <f t="shared" ref="AQ4:AQ34" si="12">AB4*M4</f>
        <v>0</v>
      </c>
      <c r="AR4" s="170">
        <f t="shared" ref="AR4:AR34" si="13">AC4*N4</f>
        <v>0</v>
      </c>
      <c r="AS4" s="170">
        <f t="shared" ref="AS4:AS34" si="14">AD4*O4</f>
        <v>0</v>
      </c>
      <c r="AT4" s="170">
        <f t="shared" ref="AT4:AT34" si="15">AE4*P4</f>
        <v>0</v>
      </c>
      <c r="AU4" s="170">
        <f t="shared" ref="AU4:AU34" si="16">AF4*Q4</f>
        <v>0</v>
      </c>
      <c r="AV4" s="170">
        <f t="shared" ref="AV4:AW34" si="17">AH4+AJ4+AL4+AN4+AP4+AT4</f>
        <v>-8182.0373580823616</v>
      </c>
      <c r="AW4" s="170">
        <f t="shared" si="17"/>
        <v>0</v>
      </c>
      <c r="AX4" s="170"/>
      <c r="AY4" s="170">
        <f>'Projection - Wales'!B$11*Wales19!AV4</f>
        <v>0</v>
      </c>
      <c r="AZ4" s="170">
        <f>'Projection - Wales'!B$11*Wales19!AV4</f>
        <v>0</v>
      </c>
      <c r="BA4" s="170">
        <f>-'Projection - Wales'!C$12*Wales19!AV4</f>
        <v>1724.0820421447152</v>
      </c>
      <c r="BB4" s="170">
        <f>-'Projection - Wales'!C$12*Wales19!AW4</f>
        <v>0</v>
      </c>
      <c r="BC4" s="170">
        <f>-'Projection - Wales'!D$12*Wales19!AV4</f>
        <v>774.78387148169827</v>
      </c>
      <c r="BD4" s="170">
        <f>-'Projection - Wales'!D$12*Wales19!AW4</f>
        <v>0</v>
      </c>
      <c r="BE4" s="170">
        <f>-'Projection - Wales'!E$12*Wales19!AV4</f>
        <v>1359.5001058525384</v>
      </c>
      <c r="BF4" s="170">
        <f>-'Projection - Wales'!E$12*Wales19!AW4</f>
        <v>0</v>
      </c>
      <c r="BG4" s="170">
        <f>-'Projection - Wales'!F$12*Wales19!AV4</f>
        <v>3508.5217636039101</v>
      </c>
      <c r="BH4" s="170">
        <f>-'Projection - Wales'!F$12*Wales19!AW4</f>
        <v>0</v>
      </c>
      <c r="BI4" s="170">
        <f>-'Projection - Wales'!G$12*Wales19!AV4</f>
        <v>419.24743219017466</v>
      </c>
      <c r="BJ4" s="170">
        <f>-'Projection - Wales'!G$12*Wales19!AW4</f>
        <v>0</v>
      </c>
      <c r="BK4" s="170">
        <f>-'Projection - Wales'!H$12*Wales19!AV4</f>
        <v>395.90214280932724</v>
      </c>
      <c r="BL4" s="170">
        <f>-'Projection - Wales'!H$12*Wales19!AW4</f>
        <v>0</v>
      </c>
    </row>
    <row r="5" spans="1:64" s="22" customFormat="1" ht="19.95" customHeight="1">
      <c r="A5" s="7" t="s">
        <v>659</v>
      </c>
      <c r="B5" s="8" t="s">
        <v>657</v>
      </c>
      <c r="C5" s="8" t="s">
        <v>657</v>
      </c>
      <c r="D5" s="153">
        <v>9849.4552707455787</v>
      </c>
      <c r="E5" s="154">
        <v>10960.122017021606</v>
      </c>
      <c r="F5" s="155">
        <v>9849.4552707455787</v>
      </c>
      <c r="G5" s="156">
        <v>9005.7476409842475</v>
      </c>
      <c r="H5" s="157">
        <v>2311.2385294744963</v>
      </c>
      <c r="I5" s="158">
        <v>0</v>
      </c>
      <c r="J5" s="159">
        <v>13.141847117006177</v>
      </c>
      <c r="K5" s="160">
        <v>0</v>
      </c>
      <c r="L5" s="161">
        <v>123.2048167219329</v>
      </c>
      <c r="M5" s="162">
        <v>0</v>
      </c>
      <c r="N5" s="179">
        <v>7111.2556361068328</v>
      </c>
      <c r="O5" s="178">
        <v>0</v>
      </c>
      <c r="P5" s="163">
        <v>23.655324810611116</v>
      </c>
      <c r="Q5" s="164">
        <v>0</v>
      </c>
      <c r="R5" s="170">
        <f t="shared" si="1"/>
        <v>49247.276353727895</v>
      </c>
      <c r="S5" s="86">
        <f t="shared" ref="S5:S34" si="18">S4</f>
        <v>-0.80083834984775237</v>
      </c>
      <c r="T5" s="86">
        <f t="shared" ref="T5:T34" si="19">T4</f>
        <v>0</v>
      </c>
      <c r="U5" s="86">
        <f t="shared" ref="U5:U34" si="20">U4</f>
        <v>0</v>
      </c>
      <c r="V5" s="86">
        <f t="shared" ref="V5:V34" si="21">V4</f>
        <v>0</v>
      </c>
      <c r="W5" s="86">
        <f t="shared" ref="W5:W34" si="22">W4</f>
        <v>0</v>
      </c>
      <c r="X5" s="86">
        <f t="shared" ref="X5:X34" si="23">X4</f>
        <v>0</v>
      </c>
      <c r="Y5" s="86">
        <f t="shared" ref="Y5:Y34" si="24">Y4</f>
        <v>0</v>
      </c>
      <c r="Z5" s="86">
        <f t="shared" ref="Z5:Z34" si="25">Z4</f>
        <v>0</v>
      </c>
      <c r="AA5" s="86">
        <f t="shared" ref="AA5:AA34" si="26">AA4</f>
        <v>0</v>
      </c>
      <c r="AB5" s="86">
        <f t="shared" ref="AB5:AB34" si="27">AB4</f>
        <v>0</v>
      </c>
      <c r="AC5" s="86">
        <f t="shared" ref="AC5:AC34" si="28">AC4</f>
        <v>0</v>
      </c>
      <c r="AD5" s="86">
        <f t="shared" ref="AD5:AD34" si="29">AD4</f>
        <v>0</v>
      </c>
      <c r="AE5" s="86">
        <f t="shared" ref="AE5:AE34" si="30">AE4</f>
        <v>0</v>
      </c>
      <c r="AF5" s="86">
        <f t="shared" ref="AF5:AF34" si="31">AF4</f>
        <v>0</v>
      </c>
      <c r="AH5" s="170">
        <f t="shared" si="3"/>
        <v>-7887.8215059231361</v>
      </c>
      <c r="AI5" s="170">
        <f t="shared" si="4"/>
        <v>0</v>
      </c>
      <c r="AJ5" s="170">
        <f t="shared" si="5"/>
        <v>0</v>
      </c>
      <c r="AK5" s="170">
        <f t="shared" si="6"/>
        <v>0</v>
      </c>
      <c r="AL5" s="170">
        <f t="shared" si="7"/>
        <v>0</v>
      </c>
      <c r="AM5" s="170">
        <f t="shared" si="8"/>
        <v>0</v>
      </c>
      <c r="AN5" s="170">
        <f t="shared" si="9"/>
        <v>0</v>
      </c>
      <c r="AO5" s="170">
        <f t="shared" si="10"/>
        <v>0</v>
      </c>
      <c r="AP5" s="170">
        <f t="shared" si="11"/>
        <v>0</v>
      </c>
      <c r="AQ5" s="170">
        <f t="shared" si="12"/>
        <v>0</v>
      </c>
      <c r="AR5" s="170">
        <f t="shared" si="13"/>
        <v>0</v>
      </c>
      <c r="AS5" s="170">
        <f t="shared" si="14"/>
        <v>0</v>
      </c>
      <c r="AT5" s="170">
        <f t="shared" si="15"/>
        <v>0</v>
      </c>
      <c r="AU5" s="170">
        <f t="shared" si="16"/>
        <v>0</v>
      </c>
      <c r="AV5" s="170">
        <f t="shared" si="17"/>
        <v>-7887.8215059231361</v>
      </c>
      <c r="AW5" s="170">
        <f t="shared" si="17"/>
        <v>0</v>
      </c>
      <c r="AX5" s="170"/>
      <c r="AY5" s="170">
        <f>'Projection - Wales'!B$11*Wales19!AV5</f>
        <v>0</v>
      </c>
      <c r="AZ5" s="170">
        <f>'Projection - Wales'!B$11*Wales19!AV5</f>
        <v>0</v>
      </c>
      <c r="BA5" s="170">
        <f>-'Projection - Wales'!C$12*Wales19!AV5</f>
        <v>1662.0862035751256</v>
      </c>
      <c r="BB5" s="170">
        <f>-'Projection - Wales'!C$12*Wales19!AW5</f>
        <v>0</v>
      </c>
      <c r="BC5" s="170">
        <f>-'Projection - Wales'!D$12*Wales19!AV5</f>
        <v>746.9236103986766</v>
      </c>
      <c r="BD5" s="170">
        <f>-'Projection - Wales'!D$12*Wales19!AW5</f>
        <v>0</v>
      </c>
      <c r="BE5" s="170">
        <f>-'Projection - Wales'!E$12*Wales19!AV5</f>
        <v>1310.6141787113174</v>
      </c>
      <c r="BF5" s="170">
        <f>-'Projection - Wales'!E$12*Wales19!AW5</f>
        <v>0</v>
      </c>
      <c r="BG5" s="170">
        <f>-'Projection - Wales'!F$12*Wales19!AV5</f>
        <v>3382.3596996433703</v>
      </c>
      <c r="BH5" s="170">
        <f>-'Projection - Wales'!F$12*Wales19!AW5</f>
        <v>0</v>
      </c>
      <c r="BI5" s="170">
        <f>-'Projection - Wales'!G$12*Wales19!AV5</f>
        <v>404.17181775221894</v>
      </c>
      <c r="BJ5" s="170">
        <f>-'Projection - Wales'!G$12*Wales19!AW5</f>
        <v>0</v>
      </c>
      <c r="BK5" s="170">
        <f>-'Projection - Wales'!H$12*Wales19!AV5</f>
        <v>381.66599584242937</v>
      </c>
      <c r="BL5" s="170">
        <f>-'Projection - Wales'!H$12*Wales19!AW5</f>
        <v>0</v>
      </c>
    </row>
    <row r="6" spans="1:64" s="22" customFormat="1" ht="19.95" customHeight="1">
      <c r="A6" s="7" t="s">
        <v>660</v>
      </c>
      <c r="B6" s="8" t="s">
        <v>657</v>
      </c>
      <c r="C6" s="8" t="s">
        <v>657</v>
      </c>
      <c r="D6" s="153">
        <v>8359.6517999193456</v>
      </c>
      <c r="E6" s="154">
        <v>2424.677186079909</v>
      </c>
      <c r="F6" s="155">
        <v>8359.6517999193456</v>
      </c>
      <c r="G6" s="156">
        <v>13440.194873355158</v>
      </c>
      <c r="H6" s="157">
        <v>1791.254617593122</v>
      </c>
      <c r="I6" s="158">
        <v>0</v>
      </c>
      <c r="J6" s="159">
        <v>673.9893312890149</v>
      </c>
      <c r="K6" s="160">
        <v>0</v>
      </c>
      <c r="L6" s="161">
        <v>2508.020954810268</v>
      </c>
      <c r="M6" s="162">
        <v>0</v>
      </c>
      <c r="N6" s="179">
        <v>3350.7464683997246</v>
      </c>
      <c r="O6" s="178">
        <v>0</v>
      </c>
      <c r="P6" s="163">
        <v>890.07196823084746</v>
      </c>
      <c r="Q6" s="164">
        <v>0</v>
      </c>
      <c r="R6" s="170">
        <f t="shared" si="1"/>
        <v>41798.258999596728</v>
      </c>
      <c r="S6" s="86">
        <f t="shared" si="18"/>
        <v>-0.80083834984775237</v>
      </c>
      <c r="T6" s="86">
        <f t="shared" si="19"/>
        <v>0</v>
      </c>
      <c r="U6" s="86">
        <f t="shared" si="20"/>
        <v>0</v>
      </c>
      <c r="V6" s="86">
        <f t="shared" si="21"/>
        <v>0</v>
      </c>
      <c r="W6" s="86">
        <f t="shared" si="22"/>
        <v>0</v>
      </c>
      <c r="X6" s="86">
        <f t="shared" si="23"/>
        <v>0</v>
      </c>
      <c r="Y6" s="86">
        <f t="shared" si="24"/>
        <v>0</v>
      </c>
      <c r="Z6" s="86">
        <f t="shared" si="25"/>
        <v>0</v>
      </c>
      <c r="AA6" s="86">
        <f t="shared" si="26"/>
        <v>0</v>
      </c>
      <c r="AB6" s="86">
        <f t="shared" si="27"/>
        <v>0</v>
      </c>
      <c r="AC6" s="86">
        <f t="shared" si="28"/>
        <v>0</v>
      </c>
      <c r="AD6" s="86">
        <f t="shared" si="29"/>
        <v>0</v>
      </c>
      <c r="AE6" s="86">
        <f t="shared" si="30"/>
        <v>0</v>
      </c>
      <c r="AF6" s="86">
        <f t="shared" si="31"/>
        <v>0</v>
      </c>
      <c r="AH6" s="170">
        <f t="shared" si="3"/>
        <v>-6694.7297527492019</v>
      </c>
      <c r="AI6" s="170">
        <f t="shared" si="4"/>
        <v>0</v>
      </c>
      <c r="AJ6" s="170">
        <f t="shared" si="5"/>
        <v>0</v>
      </c>
      <c r="AK6" s="170">
        <f t="shared" si="6"/>
        <v>0</v>
      </c>
      <c r="AL6" s="170">
        <f t="shared" si="7"/>
        <v>0</v>
      </c>
      <c r="AM6" s="170">
        <f t="shared" si="8"/>
        <v>0</v>
      </c>
      <c r="AN6" s="170">
        <f t="shared" si="9"/>
        <v>0</v>
      </c>
      <c r="AO6" s="170">
        <f t="shared" si="10"/>
        <v>0</v>
      </c>
      <c r="AP6" s="170">
        <f t="shared" si="11"/>
        <v>0</v>
      </c>
      <c r="AQ6" s="170">
        <f t="shared" si="12"/>
        <v>0</v>
      </c>
      <c r="AR6" s="170">
        <f t="shared" si="13"/>
        <v>0</v>
      </c>
      <c r="AS6" s="170">
        <f t="shared" si="14"/>
        <v>0</v>
      </c>
      <c r="AT6" s="170">
        <f t="shared" si="15"/>
        <v>0</v>
      </c>
      <c r="AU6" s="170">
        <f t="shared" si="16"/>
        <v>0</v>
      </c>
      <c r="AV6" s="170">
        <f t="shared" si="17"/>
        <v>-6694.7297527492019</v>
      </c>
      <c r="AW6" s="170">
        <f t="shared" si="17"/>
        <v>0</v>
      </c>
      <c r="AX6" s="170"/>
      <c r="AY6" s="170">
        <f>'Projection - Wales'!B$11*Wales19!AV6</f>
        <v>0</v>
      </c>
      <c r="AZ6" s="170">
        <f>'Projection - Wales'!B$11*Wales19!AV6</f>
        <v>0</v>
      </c>
      <c r="BA6" s="170">
        <f>-'Projection - Wales'!C$12*Wales19!AV6</f>
        <v>1410.6832856641965</v>
      </c>
      <c r="BB6" s="170">
        <f>-'Projection - Wales'!C$12*Wales19!AW6</f>
        <v>0</v>
      </c>
      <c r="BC6" s="170">
        <f>-'Projection - Wales'!D$12*Wales19!AV6</f>
        <v>633.94585105810597</v>
      </c>
      <c r="BD6" s="170">
        <f>-'Projection - Wales'!D$12*Wales19!AW6</f>
        <v>0</v>
      </c>
      <c r="BE6" s="170">
        <f>-'Projection - Wales'!E$12*Wales19!AV6</f>
        <v>1112.3740224097205</v>
      </c>
      <c r="BF6" s="170">
        <f>-'Projection - Wales'!E$12*Wales19!AW6</f>
        <v>0</v>
      </c>
      <c r="BG6" s="170">
        <f>-'Projection - Wales'!F$12*Wales19!AV6</f>
        <v>2870.7526024388949</v>
      </c>
      <c r="BH6" s="170">
        <f>-'Projection - Wales'!F$12*Wales19!AW6</f>
        <v>0</v>
      </c>
      <c r="BI6" s="170">
        <f>-'Projection - Wales'!G$12*Wales19!AV6</f>
        <v>343.03781994770657</v>
      </c>
      <c r="BJ6" s="170">
        <f>-'Projection - Wales'!G$12*Wales19!AW6</f>
        <v>0</v>
      </c>
      <c r="BK6" s="170">
        <f>-'Projection - Wales'!H$12*Wales19!AV6</f>
        <v>323.93617123057959</v>
      </c>
      <c r="BL6" s="170">
        <f>-'Projection - Wales'!H$12*Wales19!AW6</f>
        <v>0</v>
      </c>
    </row>
    <row r="7" spans="1:64" s="22" customFormat="1" ht="19.95" customHeight="1">
      <c r="A7" s="7" t="s">
        <v>661</v>
      </c>
      <c r="B7" s="8" t="s">
        <v>657</v>
      </c>
      <c r="C7" s="8" t="s">
        <v>657</v>
      </c>
      <c r="D7" s="153">
        <v>10521.299150433142</v>
      </c>
      <c r="E7" s="154">
        <v>14498.349662240298</v>
      </c>
      <c r="F7" s="155">
        <v>8929.5123023442757</v>
      </c>
      <c r="G7" s="156">
        <v>0</v>
      </c>
      <c r="H7" s="157">
        <v>10521.299150433142</v>
      </c>
      <c r="I7" s="158">
        <v>4772.851843451921</v>
      </c>
      <c r="J7" s="159">
        <v>281.23805601738729</v>
      </c>
      <c r="K7" s="160">
        <v>0</v>
      </c>
      <c r="L7" s="161">
        <v>318.33268814872798</v>
      </c>
      <c r="M7" s="162">
        <v>0</v>
      </c>
      <c r="N7" s="179">
        <v>1900.6525943291956</v>
      </c>
      <c r="O7" s="178">
        <v>0</v>
      </c>
      <c r="P7" s="163">
        <v>862.96030476761177</v>
      </c>
      <c r="Q7" s="164">
        <v>0</v>
      </c>
      <c r="R7" s="170">
        <f t="shared" si="1"/>
        <v>52606.495752165705</v>
      </c>
      <c r="S7" s="86">
        <f t="shared" si="18"/>
        <v>-0.80083834984775237</v>
      </c>
      <c r="T7" s="86">
        <f t="shared" si="19"/>
        <v>0</v>
      </c>
      <c r="U7" s="86">
        <f t="shared" si="20"/>
        <v>0</v>
      </c>
      <c r="V7" s="86">
        <f t="shared" si="21"/>
        <v>0</v>
      </c>
      <c r="W7" s="86">
        <f t="shared" si="22"/>
        <v>0</v>
      </c>
      <c r="X7" s="86">
        <f t="shared" si="23"/>
        <v>0</v>
      </c>
      <c r="Y7" s="86">
        <f t="shared" si="24"/>
        <v>0</v>
      </c>
      <c r="Z7" s="86">
        <f t="shared" si="25"/>
        <v>0</v>
      </c>
      <c r="AA7" s="86">
        <f t="shared" si="26"/>
        <v>0</v>
      </c>
      <c r="AB7" s="86">
        <f t="shared" si="27"/>
        <v>0</v>
      </c>
      <c r="AC7" s="86">
        <f t="shared" si="28"/>
        <v>0</v>
      </c>
      <c r="AD7" s="86">
        <f t="shared" si="29"/>
        <v>0</v>
      </c>
      <c r="AE7" s="86">
        <f t="shared" si="30"/>
        <v>0</v>
      </c>
      <c r="AF7" s="86">
        <f t="shared" si="31"/>
        <v>0</v>
      </c>
      <c r="AH7" s="170">
        <f t="shared" si="3"/>
        <v>-8425.8598498874362</v>
      </c>
      <c r="AI7" s="170">
        <f t="shared" si="4"/>
        <v>0</v>
      </c>
      <c r="AJ7" s="170">
        <f t="shared" si="5"/>
        <v>0</v>
      </c>
      <c r="AK7" s="170">
        <f t="shared" si="6"/>
        <v>0</v>
      </c>
      <c r="AL7" s="170">
        <f t="shared" si="7"/>
        <v>0</v>
      </c>
      <c r="AM7" s="170">
        <f t="shared" si="8"/>
        <v>0</v>
      </c>
      <c r="AN7" s="170">
        <f t="shared" si="9"/>
        <v>0</v>
      </c>
      <c r="AO7" s="170">
        <f t="shared" si="10"/>
        <v>0</v>
      </c>
      <c r="AP7" s="170">
        <f t="shared" si="11"/>
        <v>0</v>
      </c>
      <c r="AQ7" s="170">
        <f t="shared" si="12"/>
        <v>0</v>
      </c>
      <c r="AR7" s="170">
        <f t="shared" si="13"/>
        <v>0</v>
      </c>
      <c r="AS7" s="170">
        <f t="shared" si="14"/>
        <v>0</v>
      </c>
      <c r="AT7" s="170">
        <f t="shared" si="15"/>
        <v>0</v>
      </c>
      <c r="AU7" s="170">
        <f t="shared" si="16"/>
        <v>0</v>
      </c>
      <c r="AV7" s="170">
        <f t="shared" si="17"/>
        <v>-8425.8598498874362</v>
      </c>
      <c r="AW7" s="170">
        <f t="shared" si="17"/>
        <v>0</v>
      </c>
      <c r="AX7" s="170"/>
      <c r="AY7" s="170">
        <f>'Projection - Wales'!B$11*Wales19!AV7</f>
        <v>0</v>
      </c>
      <c r="AZ7" s="170">
        <f>'Projection - Wales'!B$11*Wales19!AV7</f>
        <v>0</v>
      </c>
      <c r="BA7" s="170">
        <f>-'Projection - Wales'!C$12*Wales19!AV7</f>
        <v>1775.459218903369</v>
      </c>
      <c r="BB7" s="170">
        <f>-'Projection - Wales'!C$12*Wales19!AW7</f>
        <v>0</v>
      </c>
      <c r="BC7" s="170">
        <f>-'Projection - Wales'!D$12*Wales19!AV7</f>
        <v>797.8722204939944</v>
      </c>
      <c r="BD7" s="170">
        <f>-'Projection - Wales'!D$12*Wales19!AW7</f>
        <v>0</v>
      </c>
      <c r="BE7" s="170">
        <f>-'Projection - Wales'!E$12*Wales19!AV7</f>
        <v>1400.012839895581</v>
      </c>
      <c r="BF7" s="170">
        <f>-'Projection - Wales'!E$12*Wales19!AW7</f>
        <v>0</v>
      </c>
      <c r="BG7" s="170">
        <f>-'Projection - Wales'!F$12*Wales19!AV7</f>
        <v>3613.0747595773646</v>
      </c>
      <c r="BH7" s="170">
        <f>-'Projection - Wales'!F$12*Wales19!AW7</f>
        <v>0</v>
      </c>
      <c r="BI7" s="170">
        <f>-'Projection - Wales'!G$12*Wales19!AV7</f>
        <v>431.7408918415793</v>
      </c>
      <c r="BJ7" s="170">
        <f>-'Projection - Wales'!G$12*Wales19!AW7</f>
        <v>0</v>
      </c>
      <c r="BK7" s="170">
        <f>-'Projection - Wales'!H$12*Wales19!AV7</f>
        <v>407.69991917555041</v>
      </c>
      <c r="BL7" s="170">
        <f>-'Projection - Wales'!H$12*Wales19!AW7</f>
        <v>0</v>
      </c>
    </row>
    <row r="8" spans="1:64" s="22" customFormat="1" ht="19.95" customHeight="1">
      <c r="A8" s="7" t="s">
        <v>662</v>
      </c>
      <c r="B8" s="8" t="s">
        <v>657</v>
      </c>
      <c r="C8" s="8" t="s">
        <v>657</v>
      </c>
      <c r="D8" s="153">
        <v>9984.0192740925977</v>
      </c>
      <c r="E8" s="154">
        <v>8088.5553277455165</v>
      </c>
      <c r="F8" s="155">
        <v>9984.0192740925977</v>
      </c>
      <c r="G8" s="156">
        <v>14478.403076593417</v>
      </c>
      <c r="H8" s="157">
        <v>2250.3985391840233</v>
      </c>
      <c r="I8" s="158">
        <v>0</v>
      </c>
      <c r="J8" s="159">
        <v>983.48761686281341</v>
      </c>
      <c r="K8" s="160">
        <v>0</v>
      </c>
      <c r="L8" s="161">
        <v>976.09152626721891</v>
      </c>
      <c r="M8" s="162">
        <v>0</v>
      </c>
      <c r="N8" s="179">
        <v>2987.7121625814912</v>
      </c>
      <c r="O8" s="178">
        <v>0</v>
      </c>
      <c r="P8" s="163">
        <v>187.40957304330604</v>
      </c>
      <c r="Q8" s="164">
        <v>0</v>
      </c>
      <c r="R8" s="170">
        <f t="shared" si="1"/>
        <v>49920.096370462976</v>
      </c>
      <c r="S8" s="86">
        <f t="shared" si="18"/>
        <v>-0.80083834984775237</v>
      </c>
      <c r="T8" s="86">
        <f t="shared" si="19"/>
        <v>0</v>
      </c>
      <c r="U8" s="86">
        <f t="shared" si="20"/>
        <v>0</v>
      </c>
      <c r="V8" s="86">
        <f t="shared" si="21"/>
        <v>0</v>
      </c>
      <c r="W8" s="86">
        <f t="shared" si="22"/>
        <v>0</v>
      </c>
      <c r="X8" s="86">
        <f t="shared" si="23"/>
        <v>0</v>
      </c>
      <c r="Y8" s="86">
        <f t="shared" si="24"/>
        <v>0</v>
      </c>
      <c r="Z8" s="86">
        <f t="shared" si="25"/>
        <v>0</v>
      </c>
      <c r="AA8" s="86">
        <f t="shared" si="26"/>
        <v>0</v>
      </c>
      <c r="AB8" s="86">
        <f t="shared" si="27"/>
        <v>0</v>
      </c>
      <c r="AC8" s="86">
        <f t="shared" si="28"/>
        <v>0</v>
      </c>
      <c r="AD8" s="86">
        <f t="shared" si="29"/>
        <v>0</v>
      </c>
      <c r="AE8" s="86">
        <f t="shared" si="30"/>
        <v>0</v>
      </c>
      <c r="AF8" s="86">
        <f t="shared" si="31"/>
        <v>0</v>
      </c>
      <c r="AH8" s="170">
        <f t="shared" si="3"/>
        <v>-7995.5855203124702</v>
      </c>
      <c r="AI8" s="170">
        <f t="shared" si="4"/>
        <v>0</v>
      </c>
      <c r="AJ8" s="170">
        <f t="shared" si="5"/>
        <v>0</v>
      </c>
      <c r="AK8" s="170">
        <f t="shared" si="6"/>
        <v>0</v>
      </c>
      <c r="AL8" s="170">
        <f t="shared" si="7"/>
        <v>0</v>
      </c>
      <c r="AM8" s="170">
        <f t="shared" si="8"/>
        <v>0</v>
      </c>
      <c r="AN8" s="170">
        <f t="shared" si="9"/>
        <v>0</v>
      </c>
      <c r="AO8" s="170">
        <f t="shared" si="10"/>
        <v>0</v>
      </c>
      <c r="AP8" s="170">
        <f t="shared" si="11"/>
        <v>0</v>
      </c>
      <c r="AQ8" s="170">
        <f t="shared" si="12"/>
        <v>0</v>
      </c>
      <c r="AR8" s="170">
        <f t="shared" si="13"/>
        <v>0</v>
      </c>
      <c r="AS8" s="170">
        <f t="shared" si="14"/>
        <v>0</v>
      </c>
      <c r="AT8" s="170">
        <f t="shared" si="15"/>
        <v>0</v>
      </c>
      <c r="AU8" s="170">
        <f t="shared" si="16"/>
        <v>0</v>
      </c>
      <c r="AV8" s="170">
        <f t="shared" si="17"/>
        <v>-7995.5855203124702</v>
      </c>
      <c r="AW8" s="170">
        <f t="shared" si="17"/>
        <v>0</v>
      </c>
      <c r="AX8" s="170"/>
      <c r="AY8" s="170">
        <f>'Projection - Wales'!B$11*Wales19!AV8</f>
        <v>0</v>
      </c>
      <c r="AZ8" s="170">
        <f>'Projection - Wales'!B$11*Wales19!AV8</f>
        <v>0</v>
      </c>
      <c r="BA8" s="170">
        <f>-'Projection - Wales'!C$12*Wales19!AV8</f>
        <v>1684.7937510803379</v>
      </c>
      <c r="BB8" s="170">
        <f>-'Projection - Wales'!C$12*Wales19!AW8</f>
        <v>0</v>
      </c>
      <c r="BC8" s="170">
        <f>-'Projection - Wales'!D$12*Wales19!AV8</f>
        <v>757.12813729349716</v>
      </c>
      <c r="BD8" s="170">
        <f>-'Projection - Wales'!D$12*Wales19!AW8</f>
        <v>0</v>
      </c>
      <c r="BE8" s="170">
        <f>-'Projection - Wales'!E$12*Wales19!AV8</f>
        <v>1328.51988881232</v>
      </c>
      <c r="BF8" s="170">
        <f>-'Projection - Wales'!E$12*Wales19!AW8</f>
        <v>0</v>
      </c>
      <c r="BG8" s="170">
        <f>-'Projection - Wales'!F$12*Wales19!AV8</f>
        <v>3428.5697538476347</v>
      </c>
      <c r="BH8" s="170">
        <f>-'Projection - Wales'!F$12*Wales19!AW8</f>
        <v>0</v>
      </c>
      <c r="BI8" s="170">
        <f>-'Projection - Wales'!G$12*Wales19!AV8</f>
        <v>409.69364371535806</v>
      </c>
      <c r="BJ8" s="170">
        <f>-'Projection - Wales'!G$12*Wales19!AW8</f>
        <v>0</v>
      </c>
      <c r="BK8" s="170">
        <f>-'Projection - Wales'!H$12*Wales19!AV8</f>
        <v>386.88034556332474</v>
      </c>
      <c r="BL8" s="170">
        <f>-'Projection - Wales'!H$12*Wales19!AW8</f>
        <v>0</v>
      </c>
    </row>
    <row r="9" spans="1:64" s="22" customFormat="1" ht="19.95" customHeight="1">
      <c r="A9" s="7" t="s">
        <v>663</v>
      </c>
      <c r="B9" s="8" t="s">
        <v>657</v>
      </c>
      <c r="C9" s="8" t="s">
        <v>657</v>
      </c>
      <c r="D9" s="153">
        <v>10779.584405051286</v>
      </c>
      <c r="E9" s="154">
        <v>10749.545549402981</v>
      </c>
      <c r="F9" s="155">
        <v>10779.584405051286</v>
      </c>
      <c r="G9" s="156">
        <v>3176.0327999025903</v>
      </c>
      <c r="H9" s="157">
        <v>771.83255386483802</v>
      </c>
      <c r="I9" s="158">
        <v>0</v>
      </c>
      <c r="J9" s="159">
        <v>60.999835183734085</v>
      </c>
      <c r="K9" s="160">
        <v>0</v>
      </c>
      <c r="L9" s="161">
        <v>571.87345484750699</v>
      </c>
      <c r="M9" s="162">
        <v>0</v>
      </c>
      <c r="N9" s="179">
        <v>10779.584405051286</v>
      </c>
      <c r="O9" s="178">
        <v>6119.0849135702083</v>
      </c>
      <c r="P9" s="163">
        <v>109.79970333072134</v>
      </c>
      <c r="Q9" s="164">
        <v>0</v>
      </c>
      <c r="R9" s="170">
        <f t="shared" si="1"/>
        <v>53897.922025256434</v>
      </c>
      <c r="S9" s="86">
        <f t="shared" si="18"/>
        <v>-0.80083834984775237</v>
      </c>
      <c r="T9" s="86">
        <f t="shared" si="19"/>
        <v>0</v>
      </c>
      <c r="U9" s="86">
        <f t="shared" si="20"/>
        <v>0</v>
      </c>
      <c r="V9" s="86">
        <f t="shared" si="21"/>
        <v>0</v>
      </c>
      <c r="W9" s="86">
        <f t="shared" si="22"/>
        <v>0</v>
      </c>
      <c r="X9" s="86">
        <f t="shared" si="23"/>
        <v>0</v>
      </c>
      <c r="Y9" s="86">
        <f t="shared" si="24"/>
        <v>0</v>
      </c>
      <c r="Z9" s="86">
        <f t="shared" si="25"/>
        <v>0</v>
      </c>
      <c r="AA9" s="86">
        <f t="shared" si="26"/>
        <v>0</v>
      </c>
      <c r="AB9" s="86">
        <f t="shared" si="27"/>
        <v>0</v>
      </c>
      <c r="AC9" s="86">
        <f t="shared" si="28"/>
        <v>0</v>
      </c>
      <c r="AD9" s="86">
        <f t="shared" si="29"/>
        <v>0</v>
      </c>
      <c r="AE9" s="86">
        <f t="shared" si="30"/>
        <v>0</v>
      </c>
      <c r="AF9" s="86">
        <f t="shared" si="31"/>
        <v>0</v>
      </c>
      <c r="AH9" s="170">
        <f t="shared" si="3"/>
        <v>-8632.7045869858375</v>
      </c>
      <c r="AI9" s="170">
        <f t="shared" si="4"/>
        <v>0</v>
      </c>
      <c r="AJ9" s="170">
        <f t="shared" si="5"/>
        <v>0</v>
      </c>
      <c r="AK9" s="170">
        <f t="shared" si="6"/>
        <v>0</v>
      </c>
      <c r="AL9" s="170">
        <f t="shared" si="7"/>
        <v>0</v>
      </c>
      <c r="AM9" s="170">
        <f t="shared" si="8"/>
        <v>0</v>
      </c>
      <c r="AN9" s="170">
        <f t="shared" si="9"/>
        <v>0</v>
      </c>
      <c r="AO9" s="170">
        <f t="shared" si="10"/>
        <v>0</v>
      </c>
      <c r="AP9" s="170">
        <f t="shared" si="11"/>
        <v>0</v>
      </c>
      <c r="AQ9" s="170">
        <f t="shared" si="12"/>
        <v>0</v>
      </c>
      <c r="AR9" s="170">
        <f t="shared" si="13"/>
        <v>0</v>
      </c>
      <c r="AS9" s="170">
        <f t="shared" si="14"/>
        <v>0</v>
      </c>
      <c r="AT9" s="170">
        <f t="shared" si="15"/>
        <v>0</v>
      </c>
      <c r="AU9" s="170">
        <f t="shared" si="16"/>
        <v>0</v>
      </c>
      <c r="AV9" s="170">
        <f t="shared" si="17"/>
        <v>-8632.7045869858375</v>
      </c>
      <c r="AW9" s="170">
        <f t="shared" si="17"/>
        <v>0</v>
      </c>
      <c r="AX9" s="170"/>
      <c r="AY9" s="170">
        <f>'Projection - Wales'!B$11*Wales19!AV9</f>
        <v>0</v>
      </c>
      <c r="AZ9" s="170">
        <f>'Projection - Wales'!B$11*Wales19!AV9</f>
        <v>0</v>
      </c>
      <c r="BA9" s="170">
        <f>-'Projection - Wales'!C$12*Wales19!AV9</f>
        <v>1819.0446098196333</v>
      </c>
      <c r="BB9" s="170">
        <f>-'Projection - Wales'!C$12*Wales19!AW9</f>
        <v>0</v>
      </c>
      <c r="BC9" s="170">
        <f>-'Projection - Wales'!D$12*Wales19!AV9</f>
        <v>817.45902500135901</v>
      </c>
      <c r="BD9" s="170">
        <f>-'Projection - Wales'!D$12*Wales19!AW9</f>
        <v>0</v>
      </c>
      <c r="BE9" s="170">
        <f>-'Projection - Wales'!E$12*Wales19!AV9</f>
        <v>1434.3814732412277</v>
      </c>
      <c r="BF9" s="170">
        <f>-'Projection - Wales'!E$12*Wales19!AW9</f>
        <v>0</v>
      </c>
      <c r="BG9" s="170">
        <f>-'Projection - Wales'!F$12*Wales19!AV9</f>
        <v>3701.7714044392696</v>
      </c>
      <c r="BH9" s="170">
        <f>-'Projection - Wales'!F$12*Wales19!AW9</f>
        <v>0</v>
      </c>
      <c r="BI9" s="170">
        <f>-'Projection - Wales'!G$12*Wales19!AV9</f>
        <v>442.33961207412551</v>
      </c>
      <c r="BJ9" s="170">
        <f>-'Projection - Wales'!G$12*Wales19!AW9</f>
        <v>0</v>
      </c>
      <c r="BK9" s="170">
        <f>-'Projection - Wales'!H$12*Wales19!AV9</f>
        <v>417.70846241022485</v>
      </c>
      <c r="BL9" s="170">
        <f>-'Projection - Wales'!H$12*Wales19!AW9</f>
        <v>0</v>
      </c>
    </row>
    <row r="10" spans="1:64" s="22" customFormat="1" ht="19.95" customHeight="1">
      <c r="A10" s="7" t="s">
        <v>664</v>
      </c>
      <c r="B10" s="8" t="s">
        <v>657</v>
      </c>
      <c r="C10" s="8" t="s">
        <v>657</v>
      </c>
      <c r="D10" s="153">
        <v>8801.383202688934</v>
      </c>
      <c r="E10" s="154">
        <v>5650.5306073007741</v>
      </c>
      <c r="F10" s="155">
        <v>8801.383202688934</v>
      </c>
      <c r="G10" s="156">
        <v>11425.678485127353</v>
      </c>
      <c r="H10" s="157">
        <v>479.97557856989522</v>
      </c>
      <c r="I10" s="158">
        <v>0</v>
      </c>
      <c r="J10" s="159">
        <v>309.61510136217623</v>
      </c>
      <c r="K10" s="160">
        <v>0</v>
      </c>
      <c r="L10" s="161">
        <v>1507.8697259504459</v>
      </c>
      <c r="M10" s="162">
        <v>0</v>
      </c>
      <c r="N10" s="179">
        <v>6740.9691223736754</v>
      </c>
      <c r="O10" s="178">
        <v>0</v>
      </c>
      <c r="P10" s="163">
        <v>289.51098738248561</v>
      </c>
      <c r="Q10" s="164">
        <v>0</v>
      </c>
      <c r="R10" s="170">
        <f t="shared" si="1"/>
        <v>44006.916013444672</v>
      </c>
      <c r="S10" s="86">
        <f t="shared" si="18"/>
        <v>-0.80083834984775237</v>
      </c>
      <c r="T10" s="86">
        <f t="shared" si="19"/>
        <v>0</v>
      </c>
      <c r="U10" s="86">
        <f t="shared" si="20"/>
        <v>0</v>
      </c>
      <c r="V10" s="86">
        <f t="shared" si="21"/>
        <v>0</v>
      </c>
      <c r="W10" s="86">
        <f t="shared" si="22"/>
        <v>0</v>
      </c>
      <c r="X10" s="86">
        <f t="shared" si="23"/>
        <v>0</v>
      </c>
      <c r="Y10" s="86">
        <f t="shared" si="24"/>
        <v>0</v>
      </c>
      <c r="Z10" s="86">
        <f t="shared" si="25"/>
        <v>0</v>
      </c>
      <c r="AA10" s="86">
        <f t="shared" si="26"/>
        <v>0</v>
      </c>
      <c r="AB10" s="86">
        <f t="shared" si="27"/>
        <v>0</v>
      </c>
      <c r="AC10" s="86">
        <f t="shared" si="28"/>
        <v>0</v>
      </c>
      <c r="AD10" s="86">
        <f t="shared" si="29"/>
        <v>0</v>
      </c>
      <c r="AE10" s="86">
        <f t="shared" si="30"/>
        <v>0</v>
      </c>
      <c r="AF10" s="86">
        <f t="shared" si="31"/>
        <v>0</v>
      </c>
      <c r="AH10" s="170">
        <f t="shared" si="3"/>
        <v>-7048.4852004191316</v>
      </c>
      <c r="AI10" s="170">
        <f t="shared" si="4"/>
        <v>0</v>
      </c>
      <c r="AJ10" s="170">
        <f t="shared" si="5"/>
        <v>0</v>
      </c>
      <c r="AK10" s="170">
        <f t="shared" si="6"/>
        <v>0</v>
      </c>
      <c r="AL10" s="170">
        <f t="shared" si="7"/>
        <v>0</v>
      </c>
      <c r="AM10" s="170">
        <f t="shared" si="8"/>
        <v>0</v>
      </c>
      <c r="AN10" s="170">
        <f t="shared" si="9"/>
        <v>0</v>
      </c>
      <c r="AO10" s="170">
        <f t="shared" si="10"/>
        <v>0</v>
      </c>
      <c r="AP10" s="170">
        <f t="shared" si="11"/>
        <v>0</v>
      </c>
      <c r="AQ10" s="170">
        <f t="shared" si="12"/>
        <v>0</v>
      </c>
      <c r="AR10" s="170">
        <f t="shared" si="13"/>
        <v>0</v>
      </c>
      <c r="AS10" s="170">
        <f t="shared" si="14"/>
        <v>0</v>
      </c>
      <c r="AT10" s="170">
        <f t="shared" si="15"/>
        <v>0</v>
      </c>
      <c r="AU10" s="170">
        <f t="shared" si="16"/>
        <v>0</v>
      </c>
      <c r="AV10" s="170">
        <f t="shared" si="17"/>
        <v>-7048.4852004191316</v>
      </c>
      <c r="AW10" s="170">
        <f t="shared" si="17"/>
        <v>0</v>
      </c>
      <c r="AX10" s="170"/>
      <c r="AY10" s="170">
        <f>'Projection - Wales'!B$11*Wales19!AV10</f>
        <v>0</v>
      </c>
      <c r="AZ10" s="170">
        <f>'Projection - Wales'!B$11*Wales19!AV10</f>
        <v>0</v>
      </c>
      <c r="BA10" s="170">
        <f>-'Projection - Wales'!C$12*Wales19!AV10</f>
        <v>1485.225039502086</v>
      </c>
      <c r="BB10" s="170">
        <f>-'Projection - Wales'!C$12*Wales19!AW10</f>
        <v>0</v>
      </c>
      <c r="BC10" s="170">
        <f>-'Projection - Wales'!D$12*Wales19!AV10</f>
        <v>667.44411112565558</v>
      </c>
      <c r="BD10" s="170">
        <f>-'Projection - Wales'!D$12*Wales19!AW10</f>
        <v>0</v>
      </c>
      <c r="BE10" s="170">
        <f>-'Projection - Wales'!E$12*Wales19!AV10</f>
        <v>1171.1528506532886</v>
      </c>
      <c r="BF10" s="170">
        <f>-'Projection - Wales'!E$12*Wales19!AW10</f>
        <v>0</v>
      </c>
      <c r="BG10" s="170">
        <f>-'Projection - Wales'!F$12*Wales19!AV10</f>
        <v>3022.445711725099</v>
      </c>
      <c r="BH10" s="170">
        <f>-'Projection - Wales'!F$12*Wales19!AW10</f>
        <v>0</v>
      </c>
      <c r="BI10" s="170">
        <f>-'Projection - Wales'!G$12*Wales19!AV10</f>
        <v>361.16424208050205</v>
      </c>
      <c r="BJ10" s="170">
        <f>-'Projection - Wales'!G$12*Wales19!AW10</f>
        <v>0</v>
      </c>
      <c r="BK10" s="170">
        <f>-'Projection - Wales'!H$12*Wales19!AV10</f>
        <v>341.05324533250257</v>
      </c>
      <c r="BL10" s="170">
        <f>-'Projection - Wales'!H$12*Wales19!AW10</f>
        <v>0</v>
      </c>
    </row>
    <row r="11" spans="1:64" s="22" customFormat="1" ht="19.95" customHeight="1">
      <c r="A11" s="7" t="s">
        <v>665</v>
      </c>
      <c r="B11" s="8" t="s">
        <v>657</v>
      </c>
      <c r="C11" s="8" t="s">
        <v>657</v>
      </c>
      <c r="D11" s="153">
        <v>9810.5320515519652</v>
      </c>
      <c r="E11" s="154">
        <v>1674.8672748983226</v>
      </c>
      <c r="F11" s="155">
        <v>9810.5320515519652</v>
      </c>
      <c r="G11" s="156">
        <v>19806.081099969568</v>
      </c>
      <c r="H11" s="157">
        <v>5479.6794502157136</v>
      </c>
      <c r="I11" s="158">
        <v>0</v>
      </c>
      <c r="J11" s="159">
        <v>357.36383398878559</v>
      </c>
      <c r="K11" s="160">
        <v>0</v>
      </c>
      <c r="L11" s="161">
        <v>590.95026414219001</v>
      </c>
      <c r="M11" s="162">
        <v>0</v>
      </c>
      <c r="N11" s="179">
        <v>984.36356096663042</v>
      </c>
      <c r="O11" s="178">
        <v>0</v>
      </c>
      <c r="P11" s="163">
        <v>538.2906704746805</v>
      </c>
      <c r="Q11" s="164">
        <v>0</v>
      </c>
      <c r="R11" s="170">
        <f t="shared" si="1"/>
        <v>49052.660257759817</v>
      </c>
      <c r="S11" s="86">
        <f t="shared" si="18"/>
        <v>-0.80083834984775237</v>
      </c>
      <c r="T11" s="86">
        <f t="shared" si="19"/>
        <v>0</v>
      </c>
      <c r="U11" s="86">
        <f t="shared" si="20"/>
        <v>0</v>
      </c>
      <c r="V11" s="86">
        <f t="shared" si="21"/>
        <v>0</v>
      </c>
      <c r="W11" s="86">
        <f t="shared" si="22"/>
        <v>0</v>
      </c>
      <c r="X11" s="86">
        <f t="shared" si="23"/>
        <v>0</v>
      </c>
      <c r="Y11" s="86">
        <f t="shared" si="24"/>
        <v>0</v>
      </c>
      <c r="Z11" s="86">
        <f t="shared" si="25"/>
        <v>0</v>
      </c>
      <c r="AA11" s="86">
        <f t="shared" si="26"/>
        <v>0</v>
      </c>
      <c r="AB11" s="86">
        <f t="shared" si="27"/>
        <v>0</v>
      </c>
      <c r="AC11" s="86">
        <f t="shared" si="28"/>
        <v>0</v>
      </c>
      <c r="AD11" s="86">
        <f t="shared" si="29"/>
        <v>0</v>
      </c>
      <c r="AE11" s="86">
        <f t="shared" si="30"/>
        <v>0</v>
      </c>
      <c r="AF11" s="86">
        <f t="shared" si="31"/>
        <v>0</v>
      </c>
      <c r="AH11" s="170">
        <f t="shared" si="3"/>
        <v>-7856.6502992933601</v>
      </c>
      <c r="AI11" s="170">
        <f t="shared" si="4"/>
        <v>0</v>
      </c>
      <c r="AJ11" s="170">
        <f t="shared" si="5"/>
        <v>0</v>
      </c>
      <c r="AK11" s="170">
        <f t="shared" si="6"/>
        <v>0</v>
      </c>
      <c r="AL11" s="170">
        <f t="shared" si="7"/>
        <v>0</v>
      </c>
      <c r="AM11" s="170">
        <f t="shared" si="8"/>
        <v>0</v>
      </c>
      <c r="AN11" s="170">
        <f t="shared" si="9"/>
        <v>0</v>
      </c>
      <c r="AO11" s="170">
        <f t="shared" si="10"/>
        <v>0</v>
      </c>
      <c r="AP11" s="170">
        <f t="shared" si="11"/>
        <v>0</v>
      </c>
      <c r="AQ11" s="170">
        <f t="shared" si="12"/>
        <v>0</v>
      </c>
      <c r="AR11" s="170">
        <f t="shared" si="13"/>
        <v>0</v>
      </c>
      <c r="AS11" s="170">
        <f t="shared" si="14"/>
        <v>0</v>
      </c>
      <c r="AT11" s="170">
        <f t="shared" si="15"/>
        <v>0</v>
      </c>
      <c r="AU11" s="170">
        <f t="shared" si="16"/>
        <v>0</v>
      </c>
      <c r="AV11" s="170">
        <f t="shared" si="17"/>
        <v>-7856.6502992933601</v>
      </c>
      <c r="AW11" s="170">
        <f t="shared" si="17"/>
        <v>0</v>
      </c>
      <c r="AX11" s="170"/>
      <c r="AY11" s="170">
        <f>'Projection - Wales'!B$11*Wales19!AV11</f>
        <v>0</v>
      </c>
      <c r="AZ11" s="170">
        <f>'Projection - Wales'!B$11*Wales19!AV11</f>
        <v>0</v>
      </c>
      <c r="BA11" s="170">
        <f>-'Projection - Wales'!C$12*Wales19!AV11</f>
        <v>1655.5179473779949</v>
      </c>
      <c r="BB11" s="170">
        <f>-'Projection - Wales'!C$12*Wales19!AW11</f>
        <v>0</v>
      </c>
      <c r="BC11" s="170">
        <f>-'Projection - Wales'!D$12*Wales19!AV11</f>
        <v>743.97190691769492</v>
      </c>
      <c r="BD11" s="170">
        <f>-'Projection - Wales'!D$12*Wales19!AW11</f>
        <v>0</v>
      </c>
      <c r="BE11" s="170">
        <f>-'Projection - Wales'!E$12*Wales19!AV11</f>
        <v>1305.4348747240447</v>
      </c>
      <c r="BF11" s="170">
        <f>-'Projection - Wales'!E$12*Wales19!AW11</f>
        <v>0</v>
      </c>
      <c r="BG11" s="170">
        <f>-'Projection - Wales'!F$12*Wales19!AV11</f>
        <v>3368.9932418686044</v>
      </c>
      <c r="BH11" s="170">
        <f>-'Projection - Wales'!F$12*Wales19!AW11</f>
        <v>0</v>
      </c>
      <c r="BI11" s="170">
        <f>-'Projection - Wales'!G$12*Wales19!AV11</f>
        <v>402.57460574182721</v>
      </c>
      <c r="BJ11" s="170">
        <f>-'Projection - Wales'!G$12*Wales19!AW11</f>
        <v>0</v>
      </c>
      <c r="BK11" s="170">
        <f>-'Projection - Wales'!H$12*Wales19!AV11</f>
        <v>380.15772266319607</v>
      </c>
      <c r="BL11" s="170">
        <f>-'Projection - Wales'!H$12*Wales19!AW11</f>
        <v>0</v>
      </c>
    </row>
    <row r="12" spans="1:64" s="22" customFormat="1" ht="19.95" customHeight="1">
      <c r="A12" s="7" t="s">
        <v>666</v>
      </c>
      <c r="B12" s="8" t="s">
        <v>657</v>
      </c>
      <c r="C12" s="8" t="s">
        <v>657</v>
      </c>
      <c r="D12" s="153">
        <v>10923.262893322861</v>
      </c>
      <c r="E12" s="154">
        <v>9345.9263157561672</v>
      </c>
      <c r="F12" s="155">
        <v>10923.262893322861</v>
      </c>
      <c r="G12" s="156">
        <v>16259.434050167796</v>
      </c>
      <c r="H12" s="157">
        <v>3626.9800772123604</v>
      </c>
      <c r="I12" s="158">
        <v>0</v>
      </c>
      <c r="J12" s="159">
        <v>866.98007721236036</v>
      </c>
      <c r="K12" s="160">
        <v>0</v>
      </c>
      <c r="L12" s="161">
        <v>440.43822386587794</v>
      </c>
      <c r="M12" s="162">
        <v>0</v>
      </c>
      <c r="N12" s="179">
        <v>1858.6734036557841</v>
      </c>
      <c r="O12" s="178">
        <v>0</v>
      </c>
      <c r="P12" s="163">
        <v>371.35653209822055</v>
      </c>
      <c r="Q12" s="164">
        <v>0</v>
      </c>
      <c r="R12" s="170">
        <f t="shared" si="1"/>
        <v>54616.314466614298</v>
      </c>
      <c r="S12" s="86">
        <f t="shared" si="18"/>
        <v>-0.80083834984775237</v>
      </c>
      <c r="T12" s="86">
        <f t="shared" si="19"/>
        <v>0</v>
      </c>
      <c r="U12" s="86">
        <f t="shared" si="20"/>
        <v>0</v>
      </c>
      <c r="V12" s="86">
        <f t="shared" si="21"/>
        <v>0</v>
      </c>
      <c r="W12" s="86">
        <f t="shared" si="22"/>
        <v>0</v>
      </c>
      <c r="X12" s="86">
        <f t="shared" si="23"/>
        <v>0</v>
      </c>
      <c r="Y12" s="86">
        <f t="shared" si="24"/>
        <v>0</v>
      </c>
      <c r="Z12" s="86">
        <f t="shared" si="25"/>
        <v>0</v>
      </c>
      <c r="AA12" s="86">
        <f t="shared" si="26"/>
        <v>0</v>
      </c>
      <c r="AB12" s="86">
        <f t="shared" si="27"/>
        <v>0</v>
      </c>
      <c r="AC12" s="86">
        <f t="shared" si="28"/>
        <v>0</v>
      </c>
      <c r="AD12" s="86">
        <f t="shared" si="29"/>
        <v>0</v>
      </c>
      <c r="AE12" s="86">
        <f t="shared" si="30"/>
        <v>0</v>
      </c>
      <c r="AF12" s="86">
        <f t="shared" si="31"/>
        <v>0</v>
      </c>
      <c r="AH12" s="170">
        <f t="shared" si="3"/>
        <v>-8747.7678304418641</v>
      </c>
      <c r="AI12" s="170">
        <f t="shared" si="4"/>
        <v>0</v>
      </c>
      <c r="AJ12" s="170">
        <f t="shared" si="5"/>
        <v>0</v>
      </c>
      <c r="AK12" s="170">
        <f t="shared" si="6"/>
        <v>0</v>
      </c>
      <c r="AL12" s="170">
        <f t="shared" si="7"/>
        <v>0</v>
      </c>
      <c r="AM12" s="170">
        <f t="shared" si="8"/>
        <v>0</v>
      </c>
      <c r="AN12" s="170">
        <f t="shared" si="9"/>
        <v>0</v>
      </c>
      <c r="AO12" s="170">
        <f t="shared" si="10"/>
        <v>0</v>
      </c>
      <c r="AP12" s="170">
        <f t="shared" si="11"/>
        <v>0</v>
      </c>
      <c r="AQ12" s="170">
        <f t="shared" si="12"/>
        <v>0</v>
      </c>
      <c r="AR12" s="170">
        <f t="shared" si="13"/>
        <v>0</v>
      </c>
      <c r="AS12" s="170">
        <f t="shared" si="14"/>
        <v>0</v>
      </c>
      <c r="AT12" s="170">
        <f t="shared" si="15"/>
        <v>0</v>
      </c>
      <c r="AU12" s="170">
        <f t="shared" si="16"/>
        <v>0</v>
      </c>
      <c r="AV12" s="170">
        <f t="shared" si="17"/>
        <v>-8747.7678304418641</v>
      </c>
      <c r="AW12" s="170">
        <f t="shared" si="17"/>
        <v>0</v>
      </c>
      <c r="AX12" s="170"/>
      <c r="AY12" s="170">
        <f>'Projection - Wales'!B$11*Wales19!AV12</f>
        <v>0</v>
      </c>
      <c r="AZ12" s="170">
        <f>'Projection - Wales'!B$11*Wales19!AV12</f>
        <v>0</v>
      </c>
      <c r="BA12" s="170">
        <f>-'Projection - Wales'!C$12*Wales19!AV12</f>
        <v>1843.290217981945</v>
      </c>
      <c r="BB12" s="170">
        <f>-'Projection - Wales'!C$12*Wales19!AW12</f>
        <v>0</v>
      </c>
      <c r="BC12" s="170">
        <f>-'Projection - Wales'!D$12*Wales19!AV12</f>
        <v>828.35473976389778</v>
      </c>
      <c r="BD12" s="170">
        <f>-'Projection - Wales'!D$12*Wales19!AW12</f>
        <v>0</v>
      </c>
      <c r="BE12" s="170">
        <f>-'Projection - Wales'!E$12*Wales19!AV12</f>
        <v>1453.4999989594808</v>
      </c>
      <c r="BF12" s="170">
        <f>-'Projection - Wales'!E$12*Wales19!AW12</f>
        <v>0</v>
      </c>
      <c r="BG12" s="170">
        <f>-'Projection - Wales'!F$12*Wales19!AV12</f>
        <v>3751.111425290866</v>
      </c>
      <c r="BH12" s="170">
        <f>-'Projection - Wales'!F$12*Wales19!AW12</f>
        <v>0</v>
      </c>
      <c r="BI12" s="170">
        <f>-'Projection - Wales'!G$12*Wales19!AV12</f>
        <v>448.23545039008718</v>
      </c>
      <c r="BJ12" s="170">
        <f>-'Projection - Wales'!G$12*Wales19!AW12</f>
        <v>0</v>
      </c>
      <c r="BK12" s="170">
        <f>-'Projection - Wales'!H$12*Wales19!AV12</f>
        <v>423.27599805558992</v>
      </c>
      <c r="BL12" s="170">
        <f>-'Projection - Wales'!H$12*Wales19!AW12</f>
        <v>0</v>
      </c>
    </row>
    <row r="13" spans="1:64" s="22" customFormat="1" ht="19.95" customHeight="1">
      <c r="A13" s="7" t="s">
        <v>667</v>
      </c>
      <c r="B13" s="8" t="s">
        <v>657</v>
      </c>
      <c r="C13" s="8" t="s">
        <v>657</v>
      </c>
      <c r="D13" s="153">
        <v>9642.5917261959949</v>
      </c>
      <c r="E13" s="154">
        <v>6008.578426602573</v>
      </c>
      <c r="F13" s="155">
        <v>9642.5917261959949</v>
      </c>
      <c r="G13" s="156">
        <v>15903.815469730769</v>
      </c>
      <c r="H13" s="157">
        <v>3899.4805497842867</v>
      </c>
      <c r="I13" s="158">
        <v>0</v>
      </c>
      <c r="J13" s="159">
        <v>1204.5110015025064</v>
      </c>
      <c r="K13" s="160">
        <v>0</v>
      </c>
      <c r="L13" s="161">
        <v>310.54973585780994</v>
      </c>
      <c r="M13" s="162">
        <v>0</v>
      </c>
      <c r="N13" s="179">
        <v>1440.1004390333667</v>
      </c>
      <c r="O13" s="178">
        <v>0</v>
      </c>
      <c r="P13" s="163">
        <v>160.73955607667051</v>
      </c>
      <c r="Q13" s="164">
        <v>0</v>
      </c>
      <c r="R13" s="170">
        <f t="shared" si="1"/>
        <v>48212.958630979971</v>
      </c>
      <c r="S13" s="86">
        <f t="shared" si="18"/>
        <v>-0.80083834984775237</v>
      </c>
      <c r="T13" s="86">
        <f t="shared" si="19"/>
        <v>0</v>
      </c>
      <c r="U13" s="86">
        <f t="shared" si="20"/>
        <v>0</v>
      </c>
      <c r="V13" s="86">
        <f t="shared" si="21"/>
        <v>0</v>
      </c>
      <c r="W13" s="86">
        <f t="shared" si="22"/>
        <v>0</v>
      </c>
      <c r="X13" s="86">
        <f t="shared" si="23"/>
        <v>0</v>
      </c>
      <c r="Y13" s="86">
        <f t="shared" si="24"/>
        <v>0</v>
      </c>
      <c r="Z13" s="86">
        <f t="shared" si="25"/>
        <v>0</v>
      </c>
      <c r="AA13" s="86">
        <f t="shared" si="26"/>
        <v>0</v>
      </c>
      <c r="AB13" s="86">
        <f t="shared" si="27"/>
        <v>0</v>
      </c>
      <c r="AC13" s="86">
        <f t="shared" si="28"/>
        <v>0</v>
      </c>
      <c r="AD13" s="86">
        <f t="shared" si="29"/>
        <v>0</v>
      </c>
      <c r="AE13" s="86">
        <f t="shared" si="30"/>
        <v>0</v>
      </c>
      <c r="AF13" s="86">
        <f t="shared" si="31"/>
        <v>0</v>
      </c>
      <c r="AH13" s="170">
        <f t="shared" si="3"/>
        <v>-7722.1572462623908</v>
      </c>
      <c r="AI13" s="170">
        <f t="shared" si="4"/>
        <v>0</v>
      </c>
      <c r="AJ13" s="170">
        <f t="shared" si="5"/>
        <v>0</v>
      </c>
      <c r="AK13" s="170">
        <f t="shared" si="6"/>
        <v>0</v>
      </c>
      <c r="AL13" s="170">
        <f t="shared" si="7"/>
        <v>0</v>
      </c>
      <c r="AM13" s="170">
        <f t="shared" si="8"/>
        <v>0</v>
      </c>
      <c r="AN13" s="170">
        <f t="shared" si="9"/>
        <v>0</v>
      </c>
      <c r="AO13" s="170">
        <f t="shared" si="10"/>
        <v>0</v>
      </c>
      <c r="AP13" s="170">
        <f t="shared" si="11"/>
        <v>0</v>
      </c>
      <c r="AQ13" s="170">
        <f t="shared" si="12"/>
        <v>0</v>
      </c>
      <c r="AR13" s="170">
        <f t="shared" si="13"/>
        <v>0</v>
      </c>
      <c r="AS13" s="170">
        <f t="shared" si="14"/>
        <v>0</v>
      </c>
      <c r="AT13" s="170">
        <f t="shared" si="15"/>
        <v>0</v>
      </c>
      <c r="AU13" s="170">
        <f t="shared" si="16"/>
        <v>0</v>
      </c>
      <c r="AV13" s="170">
        <f t="shared" si="17"/>
        <v>-7722.1572462623908</v>
      </c>
      <c r="AW13" s="170">
        <f t="shared" si="17"/>
        <v>0</v>
      </c>
      <c r="AX13" s="170"/>
      <c r="AY13" s="170">
        <f>'Projection - Wales'!B$11*Wales19!AV13</f>
        <v>0</v>
      </c>
      <c r="AZ13" s="170">
        <f>'Projection - Wales'!B$11*Wales19!AV13</f>
        <v>0</v>
      </c>
      <c r="BA13" s="170">
        <f>-'Projection - Wales'!C$12*Wales19!AV13</f>
        <v>1627.1781772967868</v>
      </c>
      <c r="BB13" s="170">
        <f>-'Projection - Wales'!C$12*Wales19!AW13</f>
        <v>0</v>
      </c>
      <c r="BC13" s="170">
        <f>-'Projection - Wales'!D$12*Wales19!AV13</f>
        <v>731.23631995391827</v>
      </c>
      <c r="BD13" s="170">
        <f>-'Projection - Wales'!D$12*Wales19!AW13</f>
        <v>0</v>
      </c>
      <c r="BE13" s="170">
        <f>-'Projection - Wales'!E$12*Wales19!AV13</f>
        <v>1283.087956489625</v>
      </c>
      <c r="BF13" s="170">
        <f>-'Projection - Wales'!E$12*Wales19!AW13</f>
        <v>0</v>
      </c>
      <c r="BG13" s="170">
        <f>-'Projection - Wales'!F$12*Wales19!AV13</f>
        <v>3311.3215663480123</v>
      </c>
      <c r="BH13" s="170">
        <f>-'Projection - Wales'!F$12*Wales19!AW13</f>
        <v>0</v>
      </c>
      <c r="BI13" s="170">
        <f>-'Projection - Wales'!G$12*Wales19!AV13</f>
        <v>395.68318436803554</v>
      </c>
      <c r="BJ13" s="170">
        <f>-'Projection - Wales'!G$12*Wales19!AW13</f>
        <v>0</v>
      </c>
      <c r="BK13" s="170">
        <f>-'Projection - Wales'!H$12*Wales19!AV13</f>
        <v>373.65004180601545</v>
      </c>
      <c r="BL13" s="170">
        <f>-'Projection - Wales'!H$12*Wales19!AW13</f>
        <v>0</v>
      </c>
    </row>
    <row r="14" spans="1:64" s="22" customFormat="1" ht="19.95" customHeight="1">
      <c r="A14" s="7" t="s">
        <v>668</v>
      </c>
      <c r="B14" s="8" t="s">
        <v>657</v>
      </c>
      <c r="C14" s="8" t="s">
        <v>657</v>
      </c>
      <c r="D14" s="153">
        <v>10246.014284332014</v>
      </c>
      <c r="E14" s="154">
        <v>5643.1433095374923</v>
      </c>
      <c r="F14" s="155">
        <v>10246.014284332014</v>
      </c>
      <c r="G14" s="156">
        <v>15618.371475971038</v>
      </c>
      <c r="H14" s="157">
        <v>2869.0996325094648</v>
      </c>
      <c r="I14" s="158">
        <v>0</v>
      </c>
      <c r="J14" s="159">
        <v>1214.4309620086649</v>
      </c>
      <c r="K14" s="160">
        <v>0</v>
      </c>
      <c r="L14" s="161">
        <v>526.18157597864104</v>
      </c>
      <c r="M14" s="162">
        <v>0</v>
      </c>
      <c r="N14" s="179">
        <v>4468.5039015549019</v>
      </c>
      <c r="O14" s="178">
        <v>0</v>
      </c>
      <c r="P14" s="163">
        <v>398.31199543583409</v>
      </c>
      <c r="Q14" s="164">
        <v>0</v>
      </c>
      <c r="R14" s="170">
        <f t="shared" si="1"/>
        <v>51230.071421660068</v>
      </c>
      <c r="S14" s="86">
        <f t="shared" si="18"/>
        <v>-0.80083834984775237</v>
      </c>
      <c r="T14" s="86">
        <f t="shared" si="19"/>
        <v>0</v>
      </c>
      <c r="U14" s="86">
        <f t="shared" si="20"/>
        <v>0</v>
      </c>
      <c r="V14" s="86">
        <f t="shared" si="21"/>
        <v>0</v>
      </c>
      <c r="W14" s="86">
        <f t="shared" si="22"/>
        <v>0</v>
      </c>
      <c r="X14" s="86">
        <f t="shared" si="23"/>
        <v>0</v>
      </c>
      <c r="Y14" s="86">
        <f t="shared" si="24"/>
        <v>0</v>
      </c>
      <c r="Z14" s="86">
        <f t="shared" si="25"/>
        <v>0</v>
      </c>
      <c r="AA14" s="86">
        <f t="shared" si="26"/>
        <v>0</v>
      </c>
      <c r="AB14" s="86">
        <f t="shared" si="27"/>
        <v>0</v>
      </c>
      <c r="AC14" s="86">
        <f t="shared" si="28"/>
        <v>0</v>
      </c>
      <c r="AD14" s="86">
        <f t="shared" si="29"/>
        <v>0</v>
      </c>
      <c r="AE14" s="86">
        <f t="shared" si="30"/>
        <v>0</v>
      </c>
      <c r="AF14" s="86">
        <f t="shared" si="31"/>
        <v>0</v>
      </c>
      <c r="AH14" s="170">
        <f t="shared" si="3"/>
        <v>-8205.4011719809496</v>
      </c>
      <c r="AI14" s="170">
        <f t="shared" si="4"/>
        <v>0</v>
      </c>
      <c r="AJ14" s="170">
        <f t="shared" si="5"/>
        <v>0</v>
      </c>
      <c r="AK14" s="170">
        <f t="shared" si="6"/>
        <v>0</v>
      </c>
      <c r="AL14" s="170">
        <f t="shared" si="7"/>
        <v>0</v>
      </c>
      <c r="AM14" s="170">
        <f t="shared" si="8"/>
        <v>0</v>
      </c>
      <c r="AN14" s="170">
        <f t="shared" si="9"/>
        <v>0</v>
      </c>
      <c r="AO14" s="170">
        <f t="shared" si="10"/>
        <v>0</v>
      </c>
      <c r="AP14" s="170">
        <f t="shared" si="11"/>
        <v>0</v>
      </c>
      <c r="AQ14" s="170">
        <f t="shared" si="12"/>
        <v>0</v>
      </c>
      <c r="AR14" s="170">
        <f t="shared" si="13"/>
        <v>0</v>
      </c>
      <c r="AS14" s="170">
        <f t="shared" si="14"/>
        <v>0</v>
      </c>
      <c r="AT14" s="170">
        <f t="shared" si="15"/>
        <v>0</v>
      </c>
      <c r="AU14" s="170">
        <f t="shared" si="16"/>
        <v>0</v>
      </c>
      <c r="AV14" s="170">
        <f t="shared" si="17"/>
        <v>-8205.4011719809496</v>
      </c>
      <c r="AW14" s="170">
        <f t="shared" si="17"/>
        <v>0</v>
      </c>
      <c r="AX14" s="170"/>
      <c r="AY14" s="170">
        <f>'Projection - Wales'!B$11*Wales19!AV14</f>
        <v>0</v>
      </c>
      <c r="AZ14" s="170">
        <f>'Projection - Wales'!B$11*Wales19!AV14</f>
        <v>0</v>
      </c>
      <c r="BA14" s="170">
        <f>-'Projection - Wales'!C$12*Wales19!AV14</f>
        <v>1729.0051597272543</v>
      </c>
      <c r="BB14" s="170">
        <f>-'Projection - Wales'!C$12*Wales19!AW14</f>
        <v>0</v>
      </c>
      <c r="BC14" s="170">
        <f>-'Projection - Wales'!D$12*Wales19!AV14</f>
        <v>776.99626741595114</v>
      </c>
      <c r="BD14" s="170">
        <f>-'Projection - Wales'!D$12*Wales19!AW14</f>
        <v>0</v>
      </c>
      <c r="BE14" s="170">
        <f>-'Projection - Wales'!E$12*Wales19!AV14</f>
        <v>1363.3821594387241</v>
      </c>
      <c r="BF14" s="170">
        <f>-'Projection - Wales'!E$12*Wales19!AW14</f>
        <v>0</v>
      </c>
      <c r="BG14" s="170">
        <f>-'Projection - Wales'!F$12*Wales19!AV14</f>
        <v>3518.5403501681735</v>
      </c>
      <c r="BH14" s="170">
        <f>-'Projection - Wales'!F$12*Wales19!AW14</f>
        <v>0</v>
      </c>
      <c r="BI14" s="170">
        <f>-'Projection - Wales'!G$12*Wales19!AV14</f>
        <v>420.44459355163877</v>
      </c>
      <c r="BJ14" s="170">
        <f>-'Projection - Wales'!G$12*Wales19!AW14</f>
        <v>0</v>
      </c>
      <c r="BK14" s="170">
        <f>-'Projection - Wales'!H$12*Wales19!AV14</f>
        <v>397.03264167920986</v>
      </c>
      <c r="BL14" s="170">
        <f>-'Projection - Wales'!H$12*Wales19!AW14</f>
        <v>0</v>
      </c>
    </row>
    <row r="15" spans="1:64" s="22" customFormat="1" ht="19.95" customHeight="1">
      <c r="A15" s="7" t="s">
        <v>669</v>
      </c>
      <c r="B15" s="8" t="s">
        <v>657</v>
      </c>
      <c r="C15" s="8" t="s">
        <v>657</v>
      </c>
      <c r="D15" s="153">
        <v>10515.625278873653</v>
      </c>
      <c r="E15" s="154">
        <v>6058.3391265817372</v>
      </c>
      <c r="F15" s="155">
        <v>9358.8995985552192</v>
      </c>
      <c r="G15" s="156">
        <v>0</v>
      </c>
      <c r="H15" s="157">
        <v>7799.6452273655395</v>
      </c>
      <c r="I15" s="158">
        <v>0</v>
      </c>
      <c r="J15" s="159">
        <v>729.01599999999996</v>
      </c>
      <c r="K15" s="160">
        <v>0</v>
      </c>
      <c r="L15" s="161">
        <v>618.9</v>
      </c>
      <c r="M15" s="162">
        <v>0</v>
      </c>
      <c r="N15" s="179">
        <v>10515.625278873653</v>
      </c>
      <c r="O15" s="178">
        <v>6863.2470841184477</v>
      </c>
      <c r="P15" s="163">
        <v>118.8288</v>
      </c>
      <c r="Q15" s="164">
        <v>0</v>
      </c>
      <c r="R15" s="170">
        <f t="shared" si="1"/>
        <v>52578.126394368257</v>
      </c>
      <c r="S15" s="86">
        <f t="shared" si="18"/>
        <v>-0.80083834984775237</v>
      </c>
      <c r="T15" s="86">
        <f t="shared" si="19"/>
        <v>0</v>
      </c>
      <c r="U15" s="86">
        <f t="shared" si="20"/>
        <v>0</v>
      </c>
      <c r="V15" s="86">
        <f t="shared" si="21"/>
        <v>0</v>
      </c>
      <c r="W15" s="86">
        <f t="shared" si="22"/>
        <v>0</v>
      </c>
      <c r="X15" s="86">
        <f t="shared" si="23"/>
        <v>0</v>
      </c>
      <c r="Y15" s="86">
        <f t="shared" si="24"/>
        <v>0</v>
      </c>
      <c r="Z15" s="86">
        <f t="shared" si="25"/>
        <v>0</v>
      </c>
      <c r="AA15" s="86">
        <f t="shared" si="26"/>
        <v>0</v>
      </c>
      <c r="AB15" s="86">
        <f t="shared" si="27"/>
        <v>0</v>
      </c>
      <c r="AC15" s="86">
        <f t="shared" si="28"/>
        <v>0</v>
      </c>
      <c r="AD15" s="86">
        <f t="shared" si="29"/>
        <v>0</v>
      </c>
      <c r="AE15" s="86">
        <f t="shared" si="30"/>
        <v>0</v>
      </c>
      <c r="AF15" s="86">
        <f t="shared" si="31"/>
        <v>0</v>
      </c>
      <c r="AH15" s="170">
        <f t="shared" si="3"/>
        <v>-8421.3159959504865</v>
      </c>
      <c r="AI15" s="170">
        <f t="shared" si="4"/>
        <v>0</v>
      </c>
      <c r="AJ15" s="170">
        <f t="shared" si="5"/>
        <v>0</v>
      </c>
      <c r="AK15" s="170">
        <f t="shared" si="6"/>
        <v>0</v>
      </c>
      <c r="AL15" s="170">
        <f t="shared" si="7"/>
        <v>0</v>
      </c>
      <c r="AM15" s="170">
        <f t="shared" si="8"/>
        <v>0</v>
      </c>
      <c r="AN15" s="170">
        <f t="shared" si="9"/>
        <v>0</v>
      </c>
      <c r="AO15" s="170">
        <f t="shared" si="10"/>
        <v>0</v>
      </c>
      <c r="AP15" s="170">
        <f t="shared" si="11"/>
        <v>0</v>
      </c>
      <c r="AQ15" s="170">
        <f t="shared" si="12"/>
        <v>0</v>
      </c>
      <c r="AR15" s="170">
        <f t="shared" si="13"/>
        <v>0</v>
      </c>
      <c r="AS15" s="170">
        <f t="shared" si="14"/>
        <v>0</v>
      </c>
      <c r="AT15" s="170">
        <f t="shared" si="15"/>
        <v>0</v>
      </c>
      <c r="AU15" s="170">
        <f t="shared" si="16"/>
        <v>0</v>
      </c>
      <c r="AV15" s="170">
        <f t="shared" si="17"/>
        <v>-8421.3159959504865</v>
      </c>
      <c r="AW15" s="170">
        <f t="shared" si="17"/>
        <v>0</v>
      </c>
      <c r="AX15" s="170"/>
      <c r="AY15" s="170">
        <f>'Projection - Wales'!B$11*Wales19!AV15</f>
        <v>0</v>
      </c>
      <c r="AZ15" s="170">
        <f>'Projection - Wales'!B$11*Wales19!AV15</f>
        <v>0</v>
      </c>
      <c r="BA15" s="170">
        <f>-'Projection - Wales'!C$12*Wales19!AV15</f>
        <v>1774.5017584773193</v>
      </c>
      <c r="BB15" s="170">
        <f>-'Projection - Wales'!C$12*Wales19!AW15</f>
        <v>0</v>
      </c>
      <c r="BC15" s="170">
        <f>-'Projection - Wales'!D$12*Wales19!AV15</f>
        <v>797.4419481069782</v>
      </c>
      <c r="BD15" s="170">
        <f>-'Projection - Wales'!D$12*Wales19!AW15</f>
        <v>0</v>
      </c>
      <c r="BE15" s="170">
        <f>-'Projection - Wales'!E$12*Wales19!AV15</f>
        <v>1399.2578482427796</v>
      </c>
      <c r="BF15" s="170">
        <f>-'Projection - Wales'!E$12*Wales19!AW15</f>
        <v>0</v>
      </c>
      <c r="BG15" s="170">
        <f>-'Projection - Wales'!F$12*Wales19!AV15</f>
        <v>3611.1263193868931</v>
      </c>
      <c r="BH15" s="170">
        <f>-'Projection - Wales'!F$12*Wales19!AW15</f>
        <v>0</v>
      </c>
      <c r="BI15" s="170">
        <f>-'Projection - Wales'!G$12*Wales19!AV15</f>
        <v>431.50806485583695</v>
      </c>
      <c r="BJ15" s="170">
        <f>-'Projection - Wales'!G$12*Wales19!AW15</f>
        <v>0</v>
      </c>
      <c r="BK15" s="170">
        <f>-'Projection - Wales'!H$12*Wales19!AV15</f>
        <v>407.4800568806815</v>
      </c>
      <c r="BL15" s="170">
        <f>-'Projection - Wales'!H$12*Wales19!AW15</f>
        <v>0</v>
      </c>
    </row>
    <row r="16" spans="1:64" s="22" customFormat="1" ht="19.95" customHeight="1">
      <c r="A16" s="7" t="s">
        <v>670</v>
      </c>
      <c r="B16" s="8" t="s">
        <v>657</v>
      </c>
      <c r="C16" s="8" t="s">
        <v>657</v>
      </c>
      <c r="D16" s="153">
        <v>10887.875937130702</v>
      </c>
      <c r="E16" s="154">
        <v>18241.062495122263</v>
      </c>
      <c r="F16" s="155">
        <v>10887.875937130702</v>
      </c>
      <c r="G16" s="156">
        <v>7794.8391721568187</v>
      </c>
      <c r="H16" s="157">
        <v>3616.2744165219156</v>
      </c>
      <c r="I16" s="158">
        <v>0</v>
      </c>
      <c r="J16" s="159">
        <v>58.385154855395847</v>
      </c>
      <c r="K16" s="160">
        <v>0</v>
      </c>
      <c r="L16" s="161">
        <v>547.36082676933597</v>
      </c>
      <c r="M16" s="162">
        <v>0</v>
      </c>
      <c r="N16" s="179">
        <v>2300.6124672266683</v>
      </c>
      <c r="O16" s="178">
        <v>0</v>
      </c>
      <c r="P16" s="163">
        <v>105.09327873971252</v>
      </c>
      <c r="Q16" s="164">
        <v>0</v>
      </c>
      <c r="R16" s="170">
        <f t="shared" si="1"/>
        <v>54439.379685653505</v>
      </c>
      <c r="S16" s="86">
        <f t="shared" si="18"/>
        <v>-0.80083834984775237</v>
      </c>
      <c r="T16" s="86">
        <f t="shared" si="19"/>
        <v>0</v>
      </c>
      <c r="U16" s="86">
        <f t="shared" si="20"/>
        <v>0</v>
      </c>
      <c r="V16" s="86">
        <f t="shared" si="21"/>
        <v>0</v>
      </c>
      <c r="W16" s="86">
        <f t="shared" si="22"/>
        <v>0</v>
      </c>
      <c r="X16" s="86">
        <f t="shared" si="23"/>
        <v>0</v>
      </c>
      <c r="Y16" s="86">
        <f t="shared" si="24"/>
        <v>0</v>
      </c>
      <c r="Z16" s="86">
        <f t="shared" si="25"/>
        <v>0</v>
      </c>
      <c r="AA16" s="86">
        <f t="shared" si="26"/>
        <v>0</v>
      </c>
      <c r="AB16" s="86">
        <f t="shared" si="27"/>
        <v>0</v>
      </c>
      <c r="AC16" s="86">
        <f t="shared" si="28"/>
        <v>0</v>
      </c>
      <c r="AD16" s="86">
        <f t="shared" si="29"/>
        <v>0</v>
      </c>
      <c r="AE16" s="86">
        <f t="shared" si="30"/>
        <v>0</v>
      </c>
      <c r="AF16" s="86">
        <f t="shared" si="31"/>
        <v>0</v>
      </c>
      <c r="AH16" s="170">
        <f t="shared" si="3"/>
        <v>-8719.4285988388019</v>
      </c>
      <c r="AI16" s="170">
        <f t="shared" si="4"/>
        <v>0</v>
      </c>
      <c r="AJ16" s="170">
        <f t="shared" si="5"/>
        <v>0</v>
      </c>
      <c r="AK16" s="170">
        <f t="shared" si="6"/>
        <v>0</v>
      </c>
      <c r="AL16" s="170">
        <f t="shared" si="7"/>
        <v>0</v>
      </c>
      <c r="AM16" s="170">
        <f t="shared" si="8"/>
        <v>0</v>
      </c>
      <c r="AN16" s="170">
        <f t="shared" si="9"/>
        <v>0</v>
      </c>
      <c r="AO16" s="170">
        <f t="shared" si="10"/>
        <v>0</v>
      </c>
      <c r="AP16" s="170">
        <f t="shared" si="11"/>
        <v>0</v>
      </c>
      <c r="AQ16" s="170">
        <f t="shared" si="12"/>
        <v>0</v>
      </c>
      <c r="AR16" s="170">
        <f t="shared" si="13"/>
        <v>0</v>
      </c>
      <c r="AS16" s="170">
        <f t="shared" si="14"/>
        <v>0</v>
      </c>
      <c r="AT16" s="170">
        <f t="shared" si="15"/>
        <v>0</v>
      </c>
      <c r="AU16" s="170">
        <f t="shared" si="16"/>
        <v>0</v>
      </c>
      <c r="AV16" s="170">
        <f t="shared" si="17"/>
        <v>-8719.4285988388019</v>
      </c>
      <c r="AW16" s="170">
        <f t="shared" si="17"/>
        <v>0</v>
      </c>
      <c r="AX16" s="170"/>
      <c r="AY16" s="170">
        <f>'Projection - Wales'!B$11*Wales19!AV16</f>
        <v>0</v>
      </c>
      <c r="AZ16" s="170">
        <f>'Projection - Wales'!B$11*Wales19!AV16</f>
        <v>0</v>
      </c>
      <c r="BA16" s="170">
        <f>-'Projection - Wales'!C$12*Wales19!AV16</f>
        <v>1837.3187028009791</v>
      </c>
      <c r="BB16" s="170">
        <f>-'Projection - Wales'!C$12*Wales19!AW16</f>
        <v>0</v>
      </c>
      <c r="BC16" s="170">
        <f>-'Projection - Wales'!D$12*Wales19!AV16</f>
        <v>825.67120525833263</v>
      </c>
      <c r="BD16" s="170">
        <f>-'Projection - Wales'!D$12*Wales19!AW16</f>
        <v>0</v>
      </c>
      <c r="BE16" s="170">
        <f>-'Projection - Wales'!E$12*Wales19!AV16</f>
        <v>1448.7912465206905</v>
      </c>
      <c r="BF16" s="170">
        <f>-'Projection - Wales'!E$12*Wales19!AW16</f>
        <v>0</v>
      </c>
      <c r="BG16" s="170">
        <f>-'Projection - Wales'!F$12*Wales19!AV16</f>
        <v>3738.9593406092995</v>
      </c>
      <c r="BH16" s="170">
        <f>-'Projection - Wales'!F$12*Wales19!AW16</f>
        <v>0</v>
      </c>
      <c r="BI16" s="170">
        <f>-'Projection - Wales'!G$12*Wales19!AV16</f>
        <v>446.78334872397954</v>
      </c>
      <c r="BJ16" s="170">
        <f>-'Projection - Wales'!G$12*Wales19!AW16</f>
        <v>0</v>
      </c>
      <c r="BK16" s="170">
        <f>-'Projection - Wales'!H$12*Wales19!AV16</f>
        <v>421.90475492552292</v>
      </c>
      <c r="BL16" s="170">
        <f>-'Projection - Wales'!H$12*Wales19!AW16</f>
        <v>0</v>
      </c>
    </row>
    <row r="17" spans="1:64" s="22" customFormat="1" ht="19.95" customHeight="1">
      <c r="A17" s="7" t="s">
        <v>671</v>
      </c>
      <c r="B17" s="8" t="s">
        <v>657</v>
      </c>
      <c r="C17" s="8" t="s">
        <v>657</v>
      </c>
      <c r="D17" s="153">
        <v>9506.1771126786243</v>
      </c>
      <c r="E17" s="154">
        <v>11191.695466440282</v>
      </c>
      <c r="F17" s="155">
        <v>9506.1771126786243</v>
      </c>
      <c r="G17" s="156">
        <v>12910.149936461608</v>
      </c>
      <c r="H17" s="157">
        <v>2068.1446406781538</v>
      </c>
      <c r="I17" s="158">
        <v>0</v>
      </c>
      <c r="J17" s="159">
        <v>30.614525088963582</v>
      </c>
      <c r="K17" s="160">
        <v>0</v>
      </c>
      <c r="L17" s="161">
        <v>287.01117270903359</v>
      </c>
      <c r="M17" s="162">
        <v>0</v>
      </c>
      <c r="N17" s="179">
        <v>1975.8094514976954</v>
      </c>
      <c r="O17" s="178">
        <v>0</v>
      </c>
      <c r="P17" s="163">
        <v>55.106145160134446</v>
      </c>
      <c r="Q17" s="164">
        <v>0</v>
      </c>
      <c r="R17" s="170">
        <f t="shared" si="1"/>
        <v>47530.885563393123</v>
      </c>
      <c r="S17" s="86">
        <f t="shared" si="18"/>
        <v>-0.80083834984775237</v>
      </c>
      <c r="T17" s="86">
        <f t="shared" si="19"/>
        <v>0</v>
      </c>
      <c r="U17" s="86">
        <f t="shared" si="20"/>
        <v>0</v>
      </c>
      <c r="V17" s="86">
        <f t="shared" si="21"/>
        <v>0</v>
      </c>
      <c r="W17" s="86">
        <f t="shared" si="22"/>
        <v>0</v>
      </c>
      <c r="X17" s="86">
        <f t="shared" si="23"/>
        <v>0</v>
      </c>
      <c r="Y17" s="86">
        <f t="shared" si="24"/>
        <v>0</v>
      </c>
      <c r="Z17" s="86">
        <f t="shared" si="25"/>
        <v>0</v>
      </c>
      <c r="AA17" s="86">
        <f t="shared" si="26"/>
        <v>0</v>
      </c>
      <c r="AB17" s="86">
        <f t="shared" si="27"/>
        <v>0</v>
      </c>
      <c r="AC17" s="86">
        <f t="shared" si="28"/>
        <v>0</v>
      </c>
      <c r="AD17" s="86">
        <f t="shared" si="29"/>
        <v>0</v>
      </c>
      <c r="AE17" s="86">
        <f t="shared" si="30"/>
        <v>0</v>
      </c>
      <c r="AF17" s="86">
        <f t="shared" si="31"/>
        <v>0</v>
      </c>
      <c r="AH17" s="170">
        <f t="shared" si="3"/>
        <v>-7612.9111922780203</v>
      </c>
      <c r="AI17" s="170">
        <f t="shared" si="4"/>
        <v>0</v>
      </c>
      <c r="AJ17" s="170">
        <f t="shared" si="5"/>
        <v>0</v>
      </c>
      <c r="AK17" s="170">
        <f t="shared" si="6"/>
        <v>0</v>
      </c>
      <c r="AL17" s="170">
        <f t="shared" si="7"/>
        <v>0</v>
      </c>
      <c r="AM17" s="170">
        <f t="shared" si="8"/>
        <v>0</v>
      </c>
      <c r="AN17" s="170">
        <f t="shared" si="9"/>
        <v>0</v>
      </c>
      <c r="AO17" s="170">
        <f t="shared" si="10"/>
        <v>0</v>
      </c>
      <c r="AP17" s="170">
        <f t="shared" si="11"/>
        <v>0</v>
      </c>
      <c r="AQ17" s="170">
        <f t="shared" si="12"/>
        <v>0</v>
      </c>
      <c r="AR17" s="170">
        <f t="shared" si="13"/>
        <v>0</v>
      </c>
      <c r="AS17" s="170">
        <f t="shared" si="14"/>
        <v>0</v>
      </c>
      <c r="AT17" s="170">
        <f t="shared" si="15"/>
        <v>0</v>
      </c>
      <c r="AU17" s="170">
        <f t="shared" si="16"/>
        <v>0</v>
      </c>
      <c r="AV17" s="170">
        <f t="shared" si="17"/>
        <v>-7612.9111922780203</v>
      </c>
      <c r="AW17" s="170">
        <f t="shared" si="17"/>
        <v>0</v>
      </c>
      <c r="AX17" s="170"/>
      <c r="AY17" s="170">
        <f>'Projection - Wales'!B$11*Wales19!AV17</f>
        <v>0</v>
      </c>
      <c r="AZ17" s="170">
        <f>'Projection - Wales'!B$11*Wales19!AV17</f>
        <v>0</v>
      </c>
      <c r="BA17" s="170">
        <f>-'Projection - Wales'!C$12*Wales19!AV17</f>
        <v>1604.1583410864851</v>
      </c>
      <c r="BB17" s="170">
        <f>-'Projection - Wales'!C$12*Wales19!AW17</f>
        <v>0</v>
      </c>
      <c r="BC17" s="170">
        <f>-'Projection - Wales'!D$12*Wales19!AV17</f>
        <v>720.89145388379472</v>
      </c>
      <c r="BD17" s="170">
        <f>-'Projection - Wales'!D$12*Wales19!AW17</f>
        <v>0</v>
      </c>
      <c r="BE17" s="170">
        <f>-'Projection - Wales'!E$12*Wales19!AV17</f>
        <v>1264.9359956202441</v>
      </c>
      <c r="BF17" s="170">
        <f>-'Projection - Wales'!E$12*Wales19!AW17</f>
        <v>0</v>
      </c>
      <c r="BG17" s="170">
        <f>-'Projection - Wales'!F$12*Wales19!AV17</f>
        <v>3264.4760019466971</v>
      </c>
      <c r="BH17" s="170">
        <f>-'Projection - Wales'!F$12*Wales19!AW17</f>
        <v>0</v>
      </c>
      <c r="BI17" s="170">
        <f>-'Projection - Wales'!G$12*Wales19!AV17</f>
        <v>390.08541872539723</v>
      </c>
      <c r="BJ17" s="170">
        <f>-'Projection - Wales'!G$12*Wales19!AW17</f>
        <v>0</v>
      </c>
      <c r="BK17" s="170">
        <f>-'Projection - Wales'!H$12*Wales19!AV17</f>
        <v>368.36398101540419</v>
      </c>
      <c r="BL17" s="170">
        <f>-'Projection - Wales'!H$12*Wales19!AW17</f>
        <v>0</v>
      </c>
    </row>
    <row r="18" spans="1:64" s="22" customFormat="1" ht="19.95" customHeight="1">
      <c r="A18" s="175" t="s">
        <v>672</v>
      </c>
      <c r="B18" s="8" t="s">
        <v>657</v>
      </c>
      <c r="C18" s="8" t="s">
        <v>657</v>
      </c>
      <c r="D18" s="153">
        <v>10010.917726042342</v>
      </c>
      <c r="E18" s="154">
        <v>3655.9609421430196</v>
      </c>
      <c r="F18" s="155">
        <v>9529.9405436948018</v>
      </c>
      <c r="G18" s="156">
        <v>0</v>
      </c>
      <c r="H18" s="157">
        <v>80.778152882993922</v>
      </c>
      <c r="I18" s="158">
        <v>0</v>
      </c>
      <c r="J18" s="159">
        <v>80.778152882993922</v>
      </c>
      <c r="K18" s="160">
        <v>0</v>
      </c>
      <c r="L18" s="161">
        <v>757.29518327806795</v>
      </c>
      <c r="M18" s="162">
        <v>0</v>
      </c>
      <c r="N18" s="179">
        <v>10010.917726042342</v>
      </c>
      <c r="O18" s="178">
        <v>15782.599528055754</v>
      </c>
      <c r="P18" s="163">
        <v>145.40067518938906</v>
      </c>
      <c r="Q18" s="164">
        <v>0</v>
      </c>
      <c r="R18" s="170">
        <f t="shared" si="1"/>
        <v>50054.588630211707</v>
      </c>
      <c r="S18" s="86">
        <f t="shared" si="18"/>
        <v>-0.80083834984775237</v>
      </c>
      <c r="T18" s="86">
        <f t="shared" si="19"/>
        <v>0</v>
      </c>
      <c r="U18" s="86">
        <f t="shared" si="20"/>
        <v>0</v>
      </c>
      <c r="V18" s="86">
        <f t="shared" si="21"/>
        <v>0</v>
      </c>
      <c r="W18" s="86">
        <f t="shared" si="22"/>
        <v>0</v>
      </c>
      <c r="X18" s="86">
        <f t="shared" si="23"/>
        <v>0</v>
      </c>
      <c r="Y18" s="86">
        <f t="shared" si="24"/>
        <v>0</v>
      </c>
      <c r="Z18" s="86">
        <f t="shared" si="25"/>
        <v>0</v>
      </c>
      <c r="AA18" s="86">
        <f t="shared" si="26"/>
        <v>0</v>
      </c>
      <c r="AB18" s="86">
        <f t="shared" si="27"/>
        <v>0</v>
      </c>
      <c r="AC18" s="86">
        <f t="shared" si="28"/>
        <v>0</v>
      </c>
      <c r="AD18" s="86">
        <f t="shared" si="29"/>
        <v>0</v>
      </c>
      <c r="AE18" s="86">
        <f t="shared" si="30"/>
        <v>0</v>
      </c>
      <c r="AF18" s="86">
        <f t="shared" si="31"/>
        <v>0</v>
      </c>
      <c r="AH18" s="170">
        <f t="shared" si="3"/>
        <v>-8017.1268321853631</v>
      </c>
      <c r="AI18" s="170">
        <f t="shared" si="4"/>
        <v>0</v>
      </c>
      <c r="AJ18" s="170">
        <f t="shared" si="5"/>
        <v>0</v>
      </c>
      <c r="AK18" s="170">
        <f t="shared" si="6"/>
        <v>0</v>
      </c>
      <c r="AL18" s="170">
        <f t="shared" si="7"/>
        <v>0</v>
      </c>
      <c r="AM18" s="170">
        <f t="shared" si="8"/>
        <v>0</v>
      </c>
      <c r="AN18" s="170">
        <f t="shared" si="9"/>
        <v>0</v>
      </c>
      <c r="AO18" s="170">
        <f t="shared" si="10"/>
        <v>0</v>
      </c>
      <c r="AP18" s="170">
        <f t="shared" si="11"/>
        <v>0</v>
      </c>
      <c r="AQ18" s="170">
        <f t="shared" si="12"/>
        <v>0</v>
      </c>
      <c r="AR18" s="170">
        <f t="shared" si="13"/>
        <v>0</v>
      </c>
      <c r="AS18" s="170">
        <f t="shared" si="14"/>
        <v>0</v>
      </c>
      <c r="AT18" s="170">
        <f t="shared" si="15"/>
        <v>0</v>
      </c>
      <c r="AU18" s="170">
        <f t="shared" si="16"/>
        <v>0</v>
      </c>
      <c r="AV18" s="170">
        <f t="shared" si="17"/>
        <v>-8017.1268321853631</v>
      </c>
      <c r="AW18" s="170">
        <f t="shared" si="17"/>
        <v>0</v>
      </c>
      <c r="AX18" s="170"/>
      <c r="AY18" s="170">
        <f>'Projection - Wales'!B$11*Wales19!AV18</f>
        <v>0</v>
      </c>
      <c r="AZ18" s="170">
        <f>'Projection - Wales'!B$11*Wales19!AV18</f>
        <v>0</v>
      </c>
      <c r="BA18" s="170">
        <f>-'Projection - Wales'!C$12*Wales19!AV18</f>
        <v>1689.332839248593</v>
      </c>
      <c r="BB18" s="170">
        <f>-'Projection - Wales'!C$12*Wales19!AW18</f>
        <v>0</v>
      </c>
      <c r="BC18" s="170">
        <f>-'Projection - Wales'!D$12*Wales19!AV18</f>
        <v>759.16795455162639</v>
      </c>
      <c r="BD18" s="170">
        <f>-'Projection - Wales'!D$12*Wales19!AW18</f>
        <v>0</v>
      </c>
      <c r="BE18" s="170">
        <f>-'Projection - Wales'!E$12*Wales19!AV18</f>
        <v>1332.0991215253644</v>
      </c>
      <c r="BF18" s="170">
        <f>-'Projection - Wales'!E$12*Wales19!AW18</f>
        <v>0</v>
      </c>
      <c r="BG18" s="170">
        <f>-'Projection - Wales'!F$12*Wales19!AV18</f>
        <v>3437.8068372554694</v>
      </c>
      <c r="BH18" s="170">
        <f>-'Projection - Wales'!F$12*Wales19!AW18</f>
        <v>0</v>
      </c>
      <c r="BI18" s="170">
        <f>-'Projection - Wales'!G$12*Wales19!AV18</f>
        <v>410.7974201091186</v>
      </c>
      <c r="BJ18" s="170">
        <f>-'Projection - Wales'!G$12*Wales19!AW18</f>
        <v>0</v>
      </c>
      <c r="BK18" s="170">
        <f>-'Projection - Wales'!H$12*Wales19!AV18</f>
        <v>387.92265949519384</v>
      </c>
      <c r="BL18" s="170">
        <f>-'Projection - Wales'!H$12*Wales19!AW18</f>
        <v>0</v>
      </c>
    </row>
    <row r="19" spans="1:64" s="22" customFormat="1" ht="19.95" customHeight="1">
      <c r="A19" s="7" t="s">
        <v>673</v>
      </c>
      <c r="B19" s="8" t="s">
        <v>657</v>
      </c>
      <c r="C19" s="8" t="s">
        <v>657</v>
      </c>
      <c r="D19" s="153">
        <v>10235.602375789509</v>
      </c>
      <c r="E19" s="154">
        <v>12971.44214976416</v>
      </c>
      <c r="F19" s="155">
        <v>10235.602375789509</v>
      </c>
      <c r="G19" s="156">
        <v>11625.429119069875</v>
      </c>
      <c r="H19" s="157">
        <v>3792.3749688223161</v>
      </c>
      <c r="I19" s="158">
        <v>0</v>
      </c>
      <c r="J19" s="159">
        <v>66.091182578565068</v>
      </c>
      <c r="K19" s="160">
        <v>0</v>
      </c>
      <c r="L19" s="161">
        <v>544.99561063468195</v>
      </c>
      <c r="M19" s="162">
        <v>0</v>
      </c>
      <c r="N19" s="179">
        <v>1601.8349392570665</v>
      </c>
      <c r="O19" s="178">
        <v>0</v>
      </c>
      <c r="P19" s="163">
        <v>104.63915724185894</v>
      </c>
      <c r="Q19" s="164">
        <v>0</v>
      </c>
      <c r="R19" s="170">
        <f t="shared" si="1"/>
        <v>51178.011878947538</v>
      </c>
      <c r="S19" s="86">
        <f t="shared" si="18"/>
        <v>-0.80083834984775237</v>
      </c>
      <c r="T19" s="86">
        <f t="shared" si="19"/>
        <v>0</v>
      </c>
      <c r="U19" s="86">
        <f t="shared" si="20"/>
        <v>0</v>
      </c>
      <c r="V19" s="86">
        <f t="shared" si="21"/>
        <v>0</v>
      </c>
      <c r="W19" s="86">
        <f t="shared" si="22"/>
        <v>0</v>
      </c>
      <c r="X19" s="86">
        <f t="shared" si="23"/>
        <v>0</v>
      </c>
      <c r="Y19" s="86">
        <f t="shared" si="24"/>
        <v>0</v>
      </c>
      <c r="Z19" s="86">
        <f t="shared" si="25"/>
        <v>0</v>
      </c>
      <c r="AA19" s="86">
        <f t="shared" si="26"/>
        <v>0</v>
      </c>
      <c r="AB19" s="86">
        <f t="shared" si="27"/>
        <v>0</v>
      </c>
      <c r="AC19" s="86">
        <f t="shared" si="28"/>
        <v>0</v>
      </c>
      <c r="AD19" s="86">
        <f t="shared" si="29"/>
        <v>0</v>
      </c>
      <c r="AE19" s="86">
        <f t="shared" si="30"/>
        <v>0</v>
      </c>
      <c r="AF19" s="86">
        <f t="shared" si="31"/>
        <v>0</v>
      </c>
      <c r="AH19" s="170">
        <f t="shared" si="3"/>
        <v>-8197.0629163250051</v>
      </c>
      <c r="AI19" s="170">
        <f t="shared" si="4"/>
        <v>0</v>
      </c>
      <c r="AJ19" s="170">
        <f t="shared" si="5"/>
        <v>0</v>
      </c>
      <c r="AK19" s="170">
        <f t="shared" si="6"/>
        <v>0</v>
      </c>
      <c r="AL19" s="170">
        <f t="shared" si="7"/>
        <v>0</v>
      </c>
      <c r="AM19" s="170">
        <f t="shared" si="8"/>
        <v>0</v>
      </c>
      <c r="AN19" s="170">
        <f t="shared" si="9"/>
        <v>0</v>
      </c>
      <c r="AO19" s="170">
        <f t="shared" si="10"/>
        <v>0</v>
      </c>
      <c r="AP19" s="170">
        <f t="shared" si="11"/>
        <v>0</v>
      </c>
      <c r="AQ19" s="170">
        <f t="shared" si="12"/>
        <v>0</v>
      </c>
      <c r="AR19" s="170">
        <f t="shared" si="13"/>
        <v>0</v>
      </c>
      <c r="AS19" s="170">
        <f t="shared" si="14"/>
        <v>0</v>
      </c>
      <c r="AT19" s="170">
        <f t="shared" si="15"/>
        <v>0</v>
      </c>
      <c r="AU19" s="170">
        <f t="shared" si="16"/>
        <v>0</v>
      </c>
      <c r="AV19" s="170">
        <f t="shared" si="17"/>
        <v>-8197.0629163250051</v>
      </c>
      <c r="AW19" s="170">
        <f t="shared" si="17"/>
        <v>0</v>
      </c>
      <c r="AX19" s="170"/>
      <c r="AY19" s="170">
        <f>'Projection - Wales'!B$11*Wales19!AV19</f>
        <v>0</v>
      </c>
      <c r="AZ19" s="170">
        <f>'Projection - Wales'!B$11*Wales19!AV19</f>
        <v>0</v>
      </c>
      <c r="BA19" s="170">
        <f>-'Projection - Wales'!C$12*Wales19!AV19</f>
        <v>1727.2481600693359</v>
      </c>
      <c r="BB19" s="170">
        <f>-'Projection - Wales'!C$12*Wales19!AW19</f>
        <v>0</v>
      </c>
      <c r="BC19" s="170">
        <f>-'Projection - Wales'!D$12*Wales19!AV19</f>
        <v>776.20669072303428</v>
      </c>
      <c r="BD19" s="170">
        <f>-'Projection - Wales'!D$12*Wales19!AW19</f>
        <v>0</v>
      </c>
      <c r="BE19" s="170">
        <f>-'Projection - Wales'!E$12*Wales19!AV19</f>
        <v>1361.9967026202357</v>
      </c>
      <c r="BF19" s="170">
        <f>-'Projection - Wales'!E$12*Wales19!AW19</f>
        <v>0</v>
      </c>
      <c r="BG19" s="170">
        <f>-'Projection - Wales'!F$12*Wales19!AV19</f>
        <v>3514.9648407737468</v>
      </c>
      <c r="BH19" s="170">
        <f>-'Projection - Wales'!F$12*Wales19!AW19</f>
        <v>0</v>
      </c>
      <c r="BI19" s="170">
        <f>-'Projection - Wales'!G$12*Wales19!AV19</f>
        <v>420.01734149695989</v>
      </c>
      <c r="BJ19" s="170">
        <f>-'Projection - Wales'!G$12*Wales19!AW19</f>
        <v>0</v>
      </c>
      <c r="BK19" s="170">
        <f>-'Projection - Wales'!H$12*Wales19!AV19</f>
        <v>396.62918064169463</v>
      </c>
      <c r="BL19" s="170">
        <f>-'Projection - Wales'!H$12*Wales19!AW19</f>
        <v>0</v>
      </c>
    </row>
    <row r="20" spans="1:64" s="22" customFormat="1" ht="19.95" customHeight="1">
      <c r="A20" s="7" t="s">
        <v>674</v>
      </c>
      <c r="B20" s="8" t="s">
        <v>657</v>
      </c>
      <c r="C20" s="8" t="s">
        <v>657</v>
      </c>
      <c r="D20" s="153">
        <v>8680.0630649361829</v>
      </c>
      <c r="E20" s="154">
        <v>5812.5132873893854</v>
      </c>
      <c r="F20" s="155">
        <v>8680.0630649361829</v>
      </c>
      <c r="G20" s="156">
        <v>9614.5459073248403</v>
      </c>
      <c r="H20" s="157">
        <v>128.31216481626592</v>
      </c>
      <c r="I20" s="158">
        <v>0</v>
      </c>
      <c r="J20" s="159">
        <v>128.31216481626592</v>
      </c>
      <c r="K20" s="160">
        <v>0</v>
      </c>
      <c r="L20" s="161">
        <v>1202.926545152493</v>
      </c>
      <c r="M20" s="162">
        <v>0</v>
      </c>
      <c r="N20" s="179">
        <v>8680.0630649361829</v>
      </c>
      <c r="O20" s="178">
        <v>242.55416370383318</v>
      </c>
      <c r="P20" s="163">
        <v>230.96189666927867</v>
      </c>
      <c r="Q20" s="164">
        <v>0</v>
      </c>
      <c r="R20" s="170">
        <f t="shared" si="1"/>
        <v>43400.315324680909</v>
      </c>
      <c r="S20" s="86">
        <f t="shared" si="18"/>
        <v>-0.80083834984775237</v>
      </c>
      <c r="T20" s="86">
        <f t="shared" si="19"/>
        <v>0</v>
      </c>
      <c r="U20" s="86">
        <f t="shared" si="20"/>
        <v>0</v>
      </c>
      <c r="V20" s="86">
        <f t="shared" si="21"/>
        <v>0</v>
      </c>
      <c r="W20" s="86">
        <f t="shared" si="22"/>
        <v>0</v>
      </c>
      <c r="X20" s="86">
        <f t="shared" si="23"/>
        <v>0</v>
      </c>
      <c r="Y20" s="86">
        <f t="shared" si="24"/>
        <v>0</v>
      </c>
      <c r="Z20" s="86">
        <f t="shared" si="25"/>
        <v>0</v>
      </c>
      <c r="AA20" s="86">
        <f t="shared" si="26"/>
        <v>0</v>
      </c>
      <c r="AB20" s="86">
        <f t="shared" si="27"/>
        <v>0</v>
      </c>
      <c r="AC20" s="86">
        <f t="shared" si="28"/>
        <v>0</v>
      </c>
      <c r="AD20" s="86">
        <f t="shared" si="29"/>
        <v>0</v>
      </c>
      <c r="AE20" s="86">
        <f t="shared" si="30"/>
        <v>0</v>
      </c>
      <c r="AF20" s="86">
        <f t="shared" si="31"/>
        <v>0</v>
      </c>
      <c r="AH20" s="170">
        <f t="shared" si="3"/>
        <v>-6951.3273814979166</v>
      </c>
      <c r="AI20" s="170">
        <f t="shared" si="4"/>
        <v>0</v>
      </c>
      <c r="AJ20" s="170">
        <f t="shared" si="5"/>
        <v>0</v>
      </c>
      <c r="AK20" s="170">
        <f t="shared" si="6"/>
        <v>0</v>
      </c>
      <c r="AL20" s="170">
        <f t="shared" si="7"/>
        <v>0</v>
      </c>
      <c r="AM20" s="170">
        <f t="shared" si="8"/>
        <v>0</v>
      </c>
      <c r="AN20" s="170">
        <f t="shared" si="9"/>
        <v>0</v>
      </c>
      <c r="AO20" s="170">
        <f t="shared" si="10"/>
        <v>0</v>
      </c>
      <c r="AP20" s="170">
        <f t="shared" si="11"/>
        <v>0</v>
      </c>
      <c r="AQ20" s="170">
        <f t="shared" si="12"/>
        <v>0</v>
      </c>
      <c r="AR20" s="170">
        <f t="shared" si="13"/>
        <v>0</v>
      </c>
      <c r="AS20" s="170">
        <f t="shared" si="14"/>
        <v>0</v>
      </c>
      <c r="AT20" s="170">
        <f t="shared" si="15"/>
        <v>0</v>
      </c>
      <c r="AU20" s="170">
        <f t="shared" si="16"/>
        <v>0</v>
      </c>
      <c r="AV20" s="170">
        <f t="shared" si="17"/>
        <v>-6951.3273814979166</v>
      </c>
      <c r="AW20" s="170">
        <f t="shared" si="17"/>
        <v>0</v>
      </c>
      <c r="AX20" s="170"/>
      <c r="AY20" s="170">
        <f>'Projection - Wales'!B$11*Wales19!AV20</f>
        <v>0</v>
      </c>
      <c r="AZ20" s="170">
        <f>'Projection - Wales'!B$11*Wales19!AV20</f>
        <v>0</v>
      </c>
      <c r="BA20" s="170">
        <f>-'Projection - Wales'!C$12*Wales19!AV20</f>
        <v>1464.7523817122083</v>
      </c>
      <c r="BB20" s="170">
        <f>-'Projection - Wales'!C$12*Wales19!AW20</f>
        <v>0</v>
      </c>
      <c r="BC20" s="170">
        <f>-'Projection - Wales'!D$12*Wales19!AV20</f>
        <v>658.24391956039244</v>
      </c>
      <c r="BD20" s="170">
        <f>-'Projection - Wales'!D$12*Wales19!AW20</f>
        <v>0</v>
      </c>
      <c r="BE20" s="170">
        <f>-'Projection - Wales'!E$12*Wales19!AV20</f>
        <v>1155.0094307045497</v>
      </c>
      <c r="BF20" s="170">
        <f>-'Projection - Wales'!E$12*Wales19!AW20</f>
        <v>0</v>
      </c>
      <c r="BG20" s="170">
        <f>-'Projection - Wales'!F$12*Wales19!AV20</f>
        <v>2980.7836772866171</v>
      </c>
      <c r="BH20" s="170">
        <f>-'Projection - Wales'!F$12*Wales19!AW20</f>
        <v>0</v>
      </c>
      <c r="BI20" s="170">
        <f>-'Projection - Wales'!G$12*Wales19!AV20</f>
        <v>356.18587736310309</v>
      </c>
      <c r="BJ20" s="170">
        <f>-'Projection - Wales'!G$12*Wales19!AW20</f>
        <v>0</v>
      </c>
      <c r="BK20" s="170">
        <f>-'Projection - Wales'!H$12*Wales19!AV20</f>
        <v>336.35209487104771</v>
      </c>
      <c r="BL20" s="170">
        <f>-'Projection - Wales'!H$12*Wales19!AW20</f>
        <v>0</v>
      </c>
    </row>
    <row r="21" spans="1:64" s="22" customFormat="1" ht="19.95" customHeight="1">
      <c r="A21" s="7" t="s">
        <v>675</v>
      </c>
      <c r="B21" s="8" t="s">
        <v>657</v>
      </c>
      <c r="C21" s="8" t="s">
        <v>657</v>
      </c>
      <c r="D21" s="153">
        <v>8576.8303146057297</v>
      </c>
      <c r="E21" s="154">
        <v>2015.1664063706176</v>
      </c>
      <c r="F21" s="155">
        <v>8576.8303146057297</v>
      </c>
      <c r="G21" s="156">
        <v>15107.655481135895</v>
      </c>
      <c r="H21" s="157">
        <v>1644.5557779426549</v>
      </c>
      <c r="I21" s="158">
        <v>0</v>
      </c>
      <c r="J21" s="159">
        <v>141.95613726237505</v>
      </c>
      <c r="K21" s="160">
        <v>0</v>
      </c>
      <c r="L21" s="161">
        <v>1330.8387868347659</v>
      </c>
      <c r="M21" s="162">
        <v>0</v>
      </c>
      <c r="N21" s="179">
        <v>2906.4684859599201</v>
      </c>
      <c r="O21" s="178">
        <v>0</v>
      </c>
      <c r="P21" s="163">
        <v>2583.8498683109651</v>
      </c>
      <c r="Q21" s="164">
        <v>0</v>
      </c>
      <c r="R21" s="170">
        <f t="shared" si="1"/>
        <v>42884.151573028648</v>
      </c>
      <c r="S21" s="86">
        <f t="shared" si="18"/>
        <v>-0.80083834984775237</v>
      </c>
      <c r="T21" s="86">
        <f t="shared" si="19"/>
        <v>0</v>
      </c>
      <c r="U21" s="86">
        <f t="shared" si="20"/>
        <v>0</v>
      </c>
      <c r="V21" s="86">
        <f t="shared" si="21"/>
        <v>0</v>
      </c>
      <c r="W21" s="86">
        <f t="shared" si="22"/>
        <v>0</v>
      </c>
      <c r="X21" s="86">
        <f t="shared" si="23"/>
        <v>0</v>
      </c>
      <c r="Y21" s="86">
        <f t="shared" si="24"/>
        <v>0</v>
      </c>
      <c r="Z21" s="86">
        <f t="shared" si="25"/>
        <v>0</v>
      </c>
      <c r="AA21" s="86">
        <f t="shared" si="26"/>
        <v>0</v>
      </c>
      <c r="AB21" s="86">
        <f t="shared" si="27"/>
        <v>0</v>
      </c>
      <c r="AC21" s="86">
        <f t="shared" si="28"/>
        <v>0</v>
      </c>
      <c r="AD21" s="86">
        <f t="shared" si="29"/>
        <v>0</v>
      </c>
      <c r="AE21" s="86">
        <f t="shared" si="30"/>
        <v>0</v>
      </c>
      <c r="AF21" s="86">
        <f t="shared" si="31"/>
        <v>0</v>
      </c>
      <c r="AH21" s="170">
        <f t="shared" si="3"/>
        <v>-6868.6546360730317</v>
      </c>
      <c r="AI21" s="170">
        <f t="shared" si="4"/>
        <v>0</v>
      </c>
      <c r="AJ21" s="170">
        <f t="shared" si="5"/>
        <v>0</v>
      </c>
      <c r="AK21" s="170">
        <f t="shared" si="6"/>
        <v>0</v>
      </c>
      <c r="AL21" s="170">
        <f t="shared" si="7"/>
        <v>0</v>
      </c>
      <c r="AM21" s="170">
        <f t="shared" si="8"/>
        <v>0</v>
      </c>
      <c r="AN21" s="170">
        <f t="shared" si="9"/>
        <v>0</v>
      </c>
      <c r="AO21" s="170">
        <f t="shared" si="10"/>
        <v>0</v>
      </c>
      <c r="AP21" s="170">
        <f t="shared" si="11"/>
        <v>0</v>
      </c>
      <c r="AQ21" s="170">
        <f t="shared" si="12"/>
        <v>0</v>
      </c>
      <c r="AR21" s="170">
        <f t="shared" si="13"/>
        <v>0</v>
      </c>
      <c r="AS21" s="170">
        <f t="shared" si="14"/>
        <v>0</v>
      </c>
      <c r="AT21" s="170">
        <f t="shared" si="15"/>
        <v>0</v>
      </c>
      <c r="AU21" s="170">
        <f t="shared" si="16"/>
        <v>0</v>
      </c>
      <c r="AV21" s="170">
        <f t="shared" si="17"/>
        <v>-6868.6546360730317</v>
      </c>
      <c r="AW21" s="170">
        <f t="shared" si="17"/>
        <v>0</v>
      </c>
      <c r="AX21" s="170"/>
      <c r="AY21" s="170">
        <f>'Projection - Wales'!B$11*Wales19!AV21</f>
        <v>0</v>
      </c>
      <c r="AZ21" s="170">
        <f>'Projection - Wales'!B$11*Wales19!AV21</f>
        <v>0</v>
      </c>
      <c r="BA21" s="170">
        <f>-'Projection - Wales'!C$12*Wales19!AV21</f>
        <v>1447.3319533367442</v>
      </c>
      <c r="BB21" s="170">
        <f>-'Projection - Wales'!C$12*Wales19!AW21</f>
        <v>0</v>
      </c>
      <c r="BC21" s="170">
        <f>-'Projection - Wales'!D$12*Wales19!AV21</f>
        <v>650.41536696853223</v>
      </c>
      <c r="BD21" s="170">
        <f>-'Projection - Wales'!D$12*Wales19!AW21</f>
        <v>0</v>
      </c>
      <c r="BE21" s="170">
        <f>-'Projection - Wales'!E$12*Wales19!AV21</f>
        <v>1141.2728023762488</v>
      </c>
      <c r="BF21" s="170">
        <f>-'Projection - Wales'!E$12*Wales19!AW21</f>
        <v>0</v>
      </c>
      <c r="BG21" s="170">
        <f>-'Projection - Wales'!F$12*Wales19!AV21</f>
        <v>2945.3329559215322</v>
      </c>
      <c r="BH21" s="170">
        <f>-'Projection - Wales'!F$12*Wales19!AW21</f>
        <v>0</v>
      </c>
      <c r="BI21" s="170">
        <f>-'Projection - Wales'!G$12*Wales19!AV21</f>
        <v>351.94972752479208</v>
      </c>
      <c r="BJ21" s="170">
        <f>-'Projection - Wales'!G$12*Wales19!AW21</f>
        <v>0</v>
      </c>
      <c r="BK21" s="170">
        <f>-'Projection - Wales'!H$12*Wales19!AV21</f>
        <v>332.35182994518419</v>
      </c>
      <c r="BL21" s="170">
        <f>-'Projection - Wales'!H$12*Wales19!AW21</f>
        <v>0</v>
      </c>
    </row>
    <row r="22" spans="1:64" s="22" customFormat="1" ht="19.95" customHeight="1">
      <c r="A22" s="7" t="s">
        <v>676</v>
      </c>
      <c r="B22" s="8" t="s">
        <v>657</v>
      </c>
      <c r="C22" s="8" t="s">
        <v>657</v>
      </c>
      <c r="D22" s="153">
        <v>10697.26697558329</v>
      </c>
      <c r="E22" s="154">
        <v>17563.17453440361</v>
      </c>
      <c r="F22" s="155">
        <v>10697.26697558329</v>
      </c>
      <c r="G22" s="156">
        <v>10689.116048646509</v>
      </c>
      <c r="H22" s="157">
        <v>2333.5380539533598</v>
      </c>
      <c r="I22" s="158">
        <v>0</v>
      </c>
      <c r="J22" s="159">
        <v>0</v>
      </c>
      <c r="K22" s="160">
        <v>0</v>
      </c>
      <c r="L22" s="161">
        <v>0</v>
      </c>
      <c r="M22" s="162">
        <v>0</v>
      </c>
      <c r="N22" s="179">
        <v>1505.9722897463901</v>
      </c>
      <c r="O22" s="178">
        <v>0</v>
      </c>
      <c r="P22" s="163">
        <v>0</v>
      </c>
      <c r="Q22" s="164">
        <v>0</v>
      </c>
      <c r="R22" s="170">
        <f t="shared" si="1"/>
        <v>53486.334877916444</v>
      </c>
      <c r="S22" s="86">
        <f t="shared" si="18"/>
        <v>-0.80083834984775237</v>
      </c>
      <c r="T22" s="86">
        <f t="shared" si="19"/>
        <v>0</v>
      </c>
      <c r="U22" s="86">
        <f t="shared" si="20"/>
        <v>0</v>
      </c>
      <c r="V22" s="86">
        <f t="shared" si="21"/>
        <v>0</v>
      </c>
      <c r="W22" s="86">
        <f t="shared" si="22"/>
        <v>0</v>
      </c>
      <c r="X22" s="86">
        <f t="shared" si="23"/>
        <v>0</v>
      </c>
      <c r="Y22" s="86">
        <f t="shared" si="24"/>
        <v>0</v>
      </c>
      <c r="Z22" s="86">
        <f t="shared" si="25"/>
        <v>0</v>
      </c>
      <c r="AA22" s="86">
        <f t="shared" si="26"/>
        <v>0</v>
      </c>
      <c r="AB22" s="86">
        <f t="shared" si="27"/>
        <v>0</v>
      </c>
      <c r="AC22" s="86">
        <f t="shared" si="28"/>
        <v>0</v>
      </c>
      <c r="AD22" s="86">
        <f t="shared" si="29"/>
        <v>0</v>
      </c>
      <c r="AE22" s="86">
        <f t="shared" si="30"/>
        <v>0</v>
      </c>
      <c r="AF22" s="86">
        <f t="shared" si="31"/>
        <v>0</v>
      </c>
      <c r="AH22" s="170">
        <f t="shared" si="3"/>
        <v>-8566.7816326069787</v>
      </c>
      <c r="AI22" s="170">
        <f t="shared" si="4"/>
        <v>0</v>
      </c>
      <c r="AJ22" s="170">
        <f t="shared" si="5"/>
        <v>0</v>
      </c>
      <c r="AK22" s="170">
        <f t="shared" si="6"/>
        <v>0</v>
      </c>
      <c r="AL22" s="170">
        <f t="shared" si="7"/>
        <v>0</v>
      </c>
      <c r="AM22" s="170">
        <f t="shared" si="8"/>
        <v>0</v>
      </c>
      <c r="AN22" s="170">
        <f t="shared" si="9"/>
        <v>0</v>
      </c>
      <c r="AO22" s="170">
        <f t="shared" si="10"/>
        <v>0</v>
      </c>
      <c r="AP22" s="170">
        <f t="shared" si="11"/>
        <v>0</v>
      </c>
      <c r="AQ22" s="170">
        <f t="shared" si="12"/>
        <v>0</v>
      </c>
      <c r="AR22" s="170">
        <f t="shared" si="13"/>
        <v>0</v>
      </c>
      <c r="AS22" s="170">
        <f t="shared" si="14"/>
        <v>0</v>
      </c>
      <c r="AT22" s="170">
        <f t="shared" si="15"/>
        <v>0</v>
      </c>
      <c r="AU22" s="170">
        <f t="shared" si="16"/>
        <v>0</v>
      </c>
      <c r="AV22" s="170">
        <f t="shared" si="17"/>
        <v>-8566.7816326069787</v>
      </c>
      <c r="AW22" s="170">
        <f t="shared" si="17"/>
        <v>0</v>
      </c>
      <c r="AX22" s="170"/>
      <c r="AY22" s="170">
        <f>'Projection - Wales'!B$11*Wales19!AV22</f>
        <v>0</v>
      </c>
      <c r="AZ22" s="170">
        <f>'Projection - Wales'!B$11*Wales19!AV22</f>
        <v>0</v>
      </c>
      <c r="BA22" s="170">
        <f>-'Projection - Wales'!C$12*Wales19!AV22</f>
        <v>1805.1536219353695</v>
      </c>
      <c r="BB22" s="170">
        <f>-'Projection - Wales'!C$12*Wales19!AW22</f>
        <v>0</v>
      </c>
      <c r="BC22" s="170">
        <f>-'Projection - Wales'!D$12*Wales19!AV22</f>
        <v>811.21656489297175</v>
      </c>
      <c r="BD22" s="170">
        <f>-'Projection - Wales'!D$12*Wales19!AW22</f>
        <v>0</v>
      </c>
      <c r="BE22" s="170">
        <f>-'Projection - Wales'!E$12*Wales19!AV22</f>
        <v>1423.4279344667268</v>
      </c>
      <c r="BF22" s="170">
        <f>-'Projection - Wales'!E$12*Wales19!AW22</f>
        <v>0</v>
      </c>
      <c r="BG22" s="170">
        <f>-'Projection - Wales'!F$12*Wales19!AV22</f>
        <v>3673.5031247875249</v>
      </c>
      <c r="BH22" s="170">
        <f>-'Projection - Wales'!F$12*Wales19!AW22</f>
        <v>0</v>
      </c>
      <c r="BI22" s="170">
        <f>-'Projection - Wales'!G$12*Wales19!AV22</f>
        <v>438.96172119729817</v>
      </c>
      <c r="BJ22" s="170">
        <f>-'Projection - Wales'!G$12*Wales19!AW22</f>
        <v>0</v>
      </c>
      <c r="BK22" s="170">
        <f>-'Projection - Wales'!H$12*Wales19!AV22</f>
        <v>414.51866532708999</v>
      </c>
      <c r="BL22" s="170">
        <f>-'Projection - Wales'!H$12*Wales19!AW22</f>
        <v>0</v>
      </c>
    </row>
    <row r="23" spans="1:64" s="22" customFormat="1" ht="19.95" customHeight="1">
      <c r="A23" s="7" t="s">
        <v>677</v>
      </c>
      <c r="B23" s="8" t="s">
        <v>657</v>
      </c>
      <c r="C23" s="8" t="s">
        <v>657</v>
      </c>
      <c r="D23" s="153">
        <v>11033.726651048984</v>
      </c>
      <c r="E23" s="154">
        <v>18778.384572638264</v>
      </c>
      <c r="F23" s="155">
        <v>11033.726651048984</v>
      </c>
      <c r="G23" s="156">
        <v>5741.655823140818</v>
      </c>
      <c r="H23" s="157">
        <v>5165.2054749673562</v>
      </c>
      <c r="I23" s="158">
        <v>0</v>
      </c>
      <c r="J23" s="159">
        <v>1442.8012364856763</v>
      </c>
      <c r="K23" s="160">
        <v>0</v>
      </c>
      <c r="L23" s="161">
        <v>175.11760177215299</v>
      </c>
      <c r="M23" s="162">
        <v>0</v>
      </c>
      <c r="N23" s="179">
        <v>1376.1613058056485</v>
      </c>
      <c r="O23" s="178">
        <v>0</v>
      </c>
      <c r="P23" s="163">
        <v>421.85393833702938</v>
      </c>
      <c r="Q23" s="164">
        <v>0</v>
      </c>
      <c r="R23" s="170">
        <f t="shared" si="1"/>
        <v>55168.633255244917</v>
      </c>
      <c r="S23" s="86">
        <f t="shared" si="18"/>
        <v>-0.80083834984775237</v>
      </c>
      <c r="T23" s="86">
        <f t="shared" si="19"/>
        <v>0</v>
      </c>
      <c r="U23" s="86">
        <f t="shared" si="20"/>
        <v>0</v>
      </c>
      <c r="V23" s="86">
        <f t="shared" si="21"/>
        <v>0</v>
      </c>
      <c r="W23" s="86">
        <f t="shared" si="22"/>
        <v>0</v>
      </c>
      <c r="X23" s="86">
        <f t="shared" si="23"/>
        <v>0</v>
      </c>
      <c r="Y23" s="86">
        <f t="shared" si="24"/>
        <v>0</v>
      </c>
      <c r="Z23" s="86">
        <f t="shared" si="25"/>
        <v>0</v>
      </c>
      <c r="AA23" s="86">
        <f t="shared" si="26"/>
        <v>0</v>
      </c>
      <c r="AB23" s="86">
        <f t="shared" si="27"/>
        <v>0</v>
      </c>
      <c r="AC23" s="86">
        <f t="shared" si="28"/>
        <v>0</v>
      </c>
      <c r="AD23" s="86">
        <f t="shared" si="29"/>
        <v>0</v>
      </c>
      <c r="AE23" s="86">
        <f t="shared" si="30"/>
        <v>0</v>
      </c>
      <c r="AF23" s="86">
        <f t="shared" si="31"/>
        <v>0</v>
      </c>
      <c r="AH23" s="170">
        <f t="shared" si="3"/>
        <v>-8836.2314438972353</v>
      </c>
      <c r="AI23" s="170">
        <f t="shared" si="4"/>
        <v>0</v>
      </c>
      <c r="AJ23" s="170">
        <f t="shared" si="5"/>
        <v>0</v>
      </c>
      <c r="AK23" s="170">
        <f t="shared" si="6"/>
        <v>0</v>
      </c>
      <c r="AL23" s="170">
        <f t="shared" si="7"/>
        <v>0</v>
      </c>
      <c r="AM23" s="170">
        <f t="shared" si="8"/>
        <v>0</v>
      </c>
      <c r="AN23" s="170">
        <f t="shared" si="9"/>
        <v>0</v>
      </c>
      <c r="AO23" s="170">
        <f t="shared" si="10"/>
        <v>0</v>
      </c>
      <c r="AP23" s="170">
        <f t="shared" si="11"/>
        <v>0</v>
      </c>
      <c r="AQ23" s="170">
        <f t="shared" si="12"/>
        <v>0</v>
      </c>
      <c r="AR23" s="170">
        <f t="shared" si="13"/>
        <v>0</v>
      </c>
      <c r="AS23" s="170">
        <f t="shared" si="14"/>
        <v>0</v>
      </c>
      <c r="AT23" s="170">
        <f t="shared" si="15"/>
        <v>0</v>
      </c>
      <c r="AU23" s="170">
        <f t="shared" si="16"/>
        <v>0</v>
      </c>
      <c r="AV23" s="170">
        <f t="shared" si="17"/>
        <v>-8836.2314438972353</v>
      </c>
      <c r="AW23" s="170">
        <f t="shared" si="17"/>
        <v>0</v>
      </c>
      <c r="AX23" s="170"/>
      <c r="AY23" s="170">
        <f>'Projection - Wales'!B$11*Wales19!AV23</f>
        <v>0</v>
      </c>
      <c r="AZ23" s="170">
        <f>'Projection - Wales'!B$11*Wales19!AV23</f>
        <v>0</v>
      </c>
      <c r="BA23" s="170">
        <f>-'Projection - Wales'!C$12*Wales19!AV23</f>
        <v>1861.9308719739458</v>
      </c>
      <c r="BB23" s="170">
        <f>-'Projection - Wales'!C$12*Wales19!AW23</f>
        <v>0</v>
      </c>
      <c r="BC23" s="170">
        <f>-'Projection - Wales'!D$12*Wales19!AV23</f>
        <v>836.73164858484165</v>
      </c>
      <c r="BD23" s="170">
        <f>-'Projection - Wales'!D$12*Wales19!AW23</f>
        <v>0</v>
      </c>
      <c r="BE23" s="170">
        <f>-'Projection - Wales'!E$12*Wales19!AV23</f>
        <v>1468.1988186535602</v>
      </c>
      <c r="BF23" s="170">
        <f>-'Projection - Wales'!E$12*Wales19!AW23</f>
        <v>0</v>
      </c>
      <c r="BG23" s="170">
        <f>-'Projection - Wales'!F$12*Wales19!AV23</f>
        <v>3789.0453162659073</v>
      </c>
      <c r="BH23" s="170">
        <f>-'Projection - Wales'!F$12*Wales19!AW23</f>
        <v>0</v>
      </c>
      <c r="BI23" s="170">
        <f>-'Projection - Wales'!G$12*Wales19!AV23</f>
        <v>452.76832419159734</v>
      </c>
      <c r="BJ23" s="170">
        <f>-'Projection - Wales'!G$12*Wales19!AW23</f>
        <v>0</v>
      </c>
      <c r="BK23" s="170">
        <f>-'Projection - Wales'!H$12*Wales19!AV23</f>
        <v>427.55646422738528</v>
      </c>
      <c r="BL23" s="170">
        <f>-'Projection - Wales'!H$12*Wales19!AW23</f>
        <v>0</v>
      </c>
    </row>
    <row r="24" spans="1:64" s="22" customFormat="1" ht="19.95" customHeight="1">
      <c r="A24" s="7" t="s">
        <v>678</v>
      </c>
      <c r="B24" s="8" t="s">
        <v>657</v>
      </c>
      <c r="C24" s="8" t="s">
        <v>657</v>
      </c>
      <c r="D24" s="153">
        <v>10383.047514867911</v>
      </c>
      <c r="E24" s="154">
        <v>16755.55138603102</v>
      </c>
      <c r="F24" s="155">
        <v>10383.047514867911</v>
      </c>
      <c r="G24" s="156">
        <v>3344.4823524811018</v>
      </c>
      <c r="H24" s="157">
        <v>8549.0241653614303</v>
      </c>
      <c r="I24" s="158">
        <v>0</v>
      </c>
      <c r="J24" s="159">
        <v>29.941809528980897</v>
      </c>
      <c r="K24" s="160">
        <v>0</v>
      </c>
      <c r="L24" s="161">
        <v>280.7044643341959</v>
      </c>
      <c r="M24" s="162">
        <v>0</v>
      </c>
      <c r="N24" s="179">
        <v>1408.5431097148423</v>
      </c>
      <c r="O24" s="178">
        <v>0</v>
      </c>
      <c r="P24" s="163">
        <v>780.89525715216564</v>
      </c>
      <c r="Q24" s="164">
        <v>0</v>
      </c>
      <c r="R24" s="170">
        <f t="shared" si="1"/>
        <v>51915.237574339546</v>
      </c>
      <c r="S24" s="86">
        <f t="shared" si="18"/>
        <v>-0.80083834984775237</v>
      </c>
      <c r="T24" s="86">
        <f t="shared" si="19"/>
        <v>0</v>
      </c>
      <c r="U24" s="86">
        <f t="shared" si="20"/>
        <v>0</v>
      </c>
      <c r="V24" s="86">
        <f t="shared" si="21"/>
        <v>0</v>
      </c>
      <c r="W24" s="86">
        <f t="shared" si="22"/>
        <v>0</v>
      </c>
      <c r="X24" s="86">
        <f t="shared" si="23"/>
        <v>0</v>
      </c>
      <c r="Y24" s="86">
        <f t="shared" si="24"/>
        <v>0</v>
      </c>
      <c r="Z24" s="86">
        <f t="shared" si="25"/>
        <v>0</v>
      </c>
      <c r="AA24" s="86">
        <f t="shared" si="26"/>
        <v>0</v>
      </c>
      <c r="AB24" s="86">
        <f t="shared" si="27"/>
        <v>0</v>
      </c>
      <c r="AC24" s="86">
        <f t="shared" si="28"/>
        <v>0</v>
      </c>
      <c r="AD24" s="86">
        <f t="shared" si="29"/>
        <v>0</v>
      </c>
      <c r="AE24" s="86">
        <f t="shared" si="30"/>
        <v>0</v>
      </c>
      <c r="AF24" s="86">
        <f t="shared" si="31"/>
        <v>0</v>
      </c>
      <c r="AH24" s="170">
        <f t="shared" si="3"/>
        <v>-8315.1426381976235</v>
      </c>
      <c r="AI24" s="170">
        <f t="shared" si="4"/>
        <v>0</v>
      </c>
      <c r="AJ24" s="170">
        <f t="shared" si="5"/>
        <v>0</v>
      </c>
      <c r="AK24" s="170">
        <f t="shared" si="6"/>
        <v>0</v>
      </c>
      <c r="AL24" s="170">
        <f t="shared" si="7"/>
        <v>0</v>
      </c>
      <c r="AM24" s="170">
        <f t="shared" si="8"/>
        <v>0</v>
      </c>
      <c r="AN24" s="170">
        <f t="shared" si="9"/>
        <v>0</v>
      </c>
      <c r="AO24" s="170">
        <f t="shared" si="10"/>
        <v>0</v>
      </c>
      <c r="AP24" s="170">
        <f t="shared" si="11"/>
        <v>0</v>
      </c>
      <c r="AQ24" s="170">
        <f t="shared" si="12"/>
        <v>0</v>
      </c>
      <c r="AR24" s="170">
        <f t="shared" si="13"/>
        <v>0</v>
      </c>
      <c r="AS24" s="170">
        <f t="shared" si="14"/>
        <v>0</v>
      </c>
      <c r="AT24" s="170">
        <f t="shared" si="15"/>
        <v>0</v>
      </c>
      <c r="AU24" s="170">
        <f t="shared" si="16"/>
        <v>0</v>
      </c>
      <c r="AV24" s="170">
        <f t="shared" si="17"/>
        <v>-8315.1426381976235</v>
      </c>
      <c r="AW24" s="170">
        <f t="shared" si="17"/>
        <v>0</v>
      </c>
      <c r="AX24" s="170"/>
      <c r="AY24" s="170">
        <f>'Projection - Wales'!B$11*Wales19!AV24</f>
        <v>0</v>
      </c>
      <c r="AZ24" s="170">
        <f>'Projection - Wales'!B$11*Wales19!AV24</f>
        <v>0</v>
      </c>
      <c r="BA24" s="170">
        <f>-'Projection - Wales'!C$12*Wales19!AV24</f>
        <v>1752.129386970717</v>
      </c>
      <c r="BB24" s="170">
        <f>-'Projection - Wales'!C$12*Wales19!AW24</f>
        <v>0</v>
      </c>
      <c r="BC24" s="170">
        <f>-'Projection - Wales'!D$12*Wales19!AV24</f>
        <v>787.3880456902757</v>
      </c>
      <c r="BD24" s="170">
        <f>-'Projection - Wales'!D$12*Wales19!AW24</f>
        <v>0</v>
      </c>
      <c r="BE24" s="170">
        <f>-'Projection - Wales'!E$12*Wales19!AV24</f>
        <v>1381.6164363563926</v>
      </c>
      <c r="BF24" s="170">
        <f>-'Projection - Wales'!E$12*Wales19!AW24</f>
        <v>0</v>
      </c>
      <c r="BG24" s="170">
        <f>-'Projection - Wales'!F$12*Wales19!AV24</f>
        <v>3565.5983512185676</v>
      </c>
      <c r="BH24" s="170">
        <f>-'Projection - Wales'!F$12*Wales19!AW24</f>
        <v>0</v>
      </c>
      <c r="BI24" s="170">
        <f>-'Projection - Wales'!G$12*Wales19!AV24</f>
        <v>426.0677441072491</v>
      </c>
      <c r="BJ24" s="170">
        <f>-'Projection - Wales'!G$12*Wales19!AW24</f>
        <v>0</v>
      </c>
      <c r="BK24" s="170">
        <f>-'Projection - Wales'!H$12*Wales19!AV24</f>
        <v>402.34267385442365</v>
      </c>
      <c r="BL24" s="170">
        <f>-'Projection - Wales'!H$12*Wales19!AW24</f>
        <v>0</v>
      </c>
    </row>
    <row r="25" spans="1:64" s="22" customFormat="1" ht="19.95" customHeight="1">
      <c r="A25" s="7" t="s">
        <v>679</v>
      </c>
      <c r="B25" s="8" t="s">
        <v>657</v>
      </c>
      <c r="C25" s="8" t="s">
        <v>657</v>
      </c>
      <c r="D25" s="153">
        <v>8745.2383904063608</v>
      </c>
      <c r="E25" s="154">
        <v>5423.5009769751632</v>
      </c>
      <c r="F25" s="155">
        <v>8745.2383904063608</v>
      </c>
      <c r="G25" s="156">
        <v>12330.695628976919</v>
      </c>
      <c r="H25" s="157">
        <v>1794.7496311822929</v>
      </c>
      <c r="I25" s="158">
        <v>0</v>
      </c>
      <c r="J25" s="159">
        <v>848.00872277485087</v>
      </c>
      <c r="K25" s="160">
        <v>0</v>
      </c>
      <c r="L25" s="161">
        <v>1039.21096124262</v>
      </c>
      <c r="M25" s="162">
        <v>0</v>
      </c>
      <c r="N25" s="179">
        <v>4150.8611741517143</v>
      </c>
      <c r="O25" s="178">
        <v>0</v>
      </c>
      <c r="P25" s="163">
        <v>648.68807591552707</v>
      </c>
      <c r="Q25" s="164">
        <v>0</v>
      </c>
      <c r="R25" s="170">
        <f t="shared" si="1"/>
        <v>43726.191952031804</v>
      </c>
      <c r="S25" s="86">
        <f t="shared" si="18"/>
        <v>-0.80083834984775237</v>
      </c>
      <c r="T25" s="86">
        <f t="shared" si="19"/>
        <v>0</v>
      </c>
      <c r="U25" s="86">
        <f t="shared" si="20"/>
        <v>0</v>
      </c>
      <c r="V25" s="86">
        <f t="shared" si="21"/>
        <v>0</v>
      </c>
      <c r="W25" s="86">
        <f t="shared" si="22"/>
        <v>0</v>
      </c>
      <c r="X25" s="86">
        <f t="shared" si="23"/>
        <v>0</v>
      </c>
      <c r="Y25" s="86">
        <f t="shared" si="24"/>
        <v>0</v>
      </c>
      <c r="Z25" s="86">
        <f t="shared" si="25"/>
        <v>0</v>
      </c>
      <c r="AA25" s="86">
        <f t="shared" si="26"/>
        <v>0</v>
      </c>
      <c r="AB25" s="86">
        <f t="shared" si="27"/>
        <v>0</v>
      </c>
      <c r="AC25" s="86">
        <f t="shared" si="28"/>
        <v>0</v>
      </c>
      <c r="AD25" s="86">
        <f t="shared" si="29"/>
        <v>0</v>
      </c>
      <c r="AE25" s="86">
        <f t="shared" si="30"/>
        <v>0</v>
      </c>
      <c r="AF25" s="86">
        <f t="shared" si="31"/>
        <v>0</v>
      </c>
      <c r="AH25" s="170">
        <f t="shared" si="3"/>
        <v>-7003.5222815982443</v>
      </c>
      <c r="AI25" s="170">
        <f t="shared" si="4"/>
        <v>0</v>
      </c>
      <c r="AJ25" s="170">
        <f t="shared" si="5"/>
        <v>0</v>
      </c>
      <c r="AK25" s="170">
        <f t="shared" si="6"/>
        <v>0</v>
      </c>
      <c r="AL25" s="170">
        <f t="shared" si="7"/>
        <v>0</v>
      </c>
      <c r="AM25" s="170">
        <f t="shared" si="8"/>
        <v>0</v>
      </c>
      <c r="AN25" s="170">
        <f t="shared" si="9"/>
        <v>0</v>
      </c>
      <c r="AO25" s="170">
        <f t="shared" si="10"/>
        <v>0</v>
      </c>
      <c r="AP25" s="170">
        <f t="shared" si="11"/>
        <v>0</v>
      </c>
      <c r="AQ25" s="170">
        <f t="shared" si="12"/>
        <v>0</v>
      </c>
      <c r="AR25" s="170">
        <f t="shared" si="13"/>
        <v>0</v>
      </c>
      <c r="AS25" s="170">
        <f t="shared" si="14"/>
        <v>0</v>
      </c>
      <c r="AT25" s="170">
        <f t="shared" si="15"/>
        <v>0</v>
      </c>
      <c r="AU25" s="170">
        <f t="shared" si="16"/>
        <v>0</v>
      </c>
      <c r="AV25" s="170">
        <f t="shared" si="17"/>
        <v>-7003.5222815982443</v>
      </c>
      <c r="AW25" s="170">
        <f t="shared" si="17"/>
        <v>0</v>
      </c>
      <c r="AX25" s="170"/>
      <c r="AY25" s="170">
        <f>'Projection - Wales'!B$11*Wales19!AV25</f>
        <v>0</v>
      </c>
      <c r="AZ25" s="170">
        <f>'Projection - Wales'!B$11*Wales19!AV25</f>
        <v>0</v>
      </c>
      <c r="BA25" s="170">
        <f>-'Projection - Wales'!C$12*Wales19!AV25</f>
        <v>1475.7506558603482</v>
      </c>
      <c r="BB25" s="170">
        <f>-'Projection - Wales'!C$12*Wales19!AW25</f>
        <v>0</v>
      </c>
      <c r="BC25" s="170">
        <f>-'Projection - Wales'!D$12*Wales19!AV25</f>
        <v>663.18642532045055</v>
      </c>
      <c r="BD25" s="170">
        <f>-'Projection - Wales'!D$12*Wales19!AW25</f>
        <v>0</v>
      </c>
      <c r="BE25" s="170">
        <f>-'Projection - Wales'!E$12*Wales19!AV25</f>
        <v>1163.6819616532459</v>
      </c>
      <c r="BF25" s="170">
        <f>-'Projection - Wales'!E$12*Wales19!AW25</f>
        <v>0</v>
      </c>
      <c r="BG25" s="170">
        <f>-'Projection - Wales'!F$12*Wales19!AV25</f>
        <v>3003.1652596403369</v>
      </c>
      <c r="BH25" s="170">
        <f>-'Projection - Wales'!F$12*Wales19!AW25</f>
        <v>0</v>
      </c>
      <c r="BI25" s="170">
        <f>-'Projection - Wales'!G$12*Wales19!AV25</f>
        <v>358.86034301057038</v>
      </c>
      <c r="BJ25" s="170">
        <f>-'Projection - Wales'!G$12*Wales19!AW25</f>
        <v>0</v>
      </c>
      <c r="BK25" s="170">
        <f>-'Projection - Wales'!H$12*Wales19!AV25</f>
        <v>338.87763611329422</v>
      </c>
      <c r="BL25" s="170">
        <f>-'Projection - Wales'!H$12*Wales19!AW25</f>
        <v>0</v>
      </c>
    </row>
    <row r="26" spans="1:64" s="22" customFormat="1" ht="19.95" customHeight="1">
      <c r="A26" s="7" t="s">
        <v>680</v>
      </c>
      <c r="B26" s="8" t="s">
        <v>657</v>
      </c>
      <c r="C26" s="8" t="s">
        <v>657</v>
      </c>
      <c r="D26" s="153">
        <v>8941.0895189653038</v>
      </c>
      <c r="E26" s="154">
        <v>6562.324657153551</v>
      </c>
      <c r="F26" s="155">
        <v>8941.0895189653038</v>
      </c>
      <c r="G26" s="156">
        <v>14984.307580733041</v>
      </c>
      <c r="H26" s="157">
        <v>2482.8919184483207</v>
      </c>
      <c r="I26" s="158">
        <v>0</v>
      </c>
      <c r="J26" s="159">
        <v>832.58937099328045</v>
      </c>
      <c r="K26" s="160">
        <v>0</v>
      </c>
      <c r="L26" s="161">
        <v>863.059032824067</v>
      </c>
      <c r="M26" s="162">
        <v>0</v>
      </c>
      <c r="N26" s="179">
        <v>932.38866244142719</v>
      </c>
      <c r="O26" s="178">
        <v>0</v>
      </c>
      <c r="P26" s="163">
        <v>165.70733430222086</v>
      </c>
      <c r="Q26" s="164">
        <v>0</v>
      </c>
      <c r="R26" s="170">
        <f t="shared" si="1"/>
        <v>44705.447594826517</v>
      </c>
      <c r="S26" s="86">
        <f t="shared" si="18"/>
        <v>-0.80083834984775237</v>
      </c>
      <c r="T26" s="86">
        <f t="shared" si="19"/>
        <v>0</v>
      </c>
      <c r="U26" s="86">
        <f t="shared" si="20"/>
        <v>0</v>
      </c>
      <c r="V26" s="86">
        <f t="shared" si="21"/>
        <v>0</v>
      </c>
      <c r="W26" s="86">
        <f t="shared" si="22"/>
        <v>0</v>
      </c>
      <c r="X26" s="86">
        <f t="shared" si="23"/>
        <v>0</v>
      </c>
      <c r="Y26" s="86">
        <f t="shared" si="24"/>
        <v>0</v>
      </c>
      <c r="Z26" s="86">
        <f t="shared" si="25"/>
        <v>0</v>
      </c>
      <c r="AA26" s="86">
        <f t="shared" si="26"/>
        <v>0</v>
      </c>
      <c r="AB26" s="86">
        <f t="shared" si="27"/>
        <v>0</v>
      </c>
      <c r="AC26" s="86">
        <f t="shared" si="28"/>
        <v>0</v>
      </c>
      <c r="AD26" s="86">
        <f t="shared" si="29"/>
        <v>0</v>
      </c>
      <c r="AE26" s="86">
        <f t="shared" si="30"/>
        <v>0</v>
      </c>
      <c r="AF26" s="86">
        <f t="shared" si="31"/>
        <v>0</v>
      </c>
      <c r="AH26" s="170">
        <f t="shared" si="3"/>
        <v>-7160.3673762092076</v>
      </c>
      <c r="AI26" s="170">
        <f t="shared" si="4"/>
        <v>0</v>
      </c>
      <c r="AJ26" s="170">
        <f t="shared" si="5"/>
        <v>0</v>
      </c>
      <c r="AK26" s="170">
        <f t="shared" si="6"/>
        <v>0</v>
      </c>
      <c r="AL26" s="170">
        <f t="shared" si="7"/>
        <v>0</v>
      </c>
      <c r="AM26" s="170">
        <f t="shared" si="8"/>
        <v>0</v>
      </c>
      <c r="AN26" s="170">
        <f t="shared" si="9"/>
        <v>0</v>
      </c>
      <c r="AO26" s="170">
        <f t="shared" si="10"/>
        <v>0</v>
      </c>
      <c r="AP26" s="170">
        <f t="shared" si="11"/>
        <v>0</v>
      </c>
      <c r="AQ26" s="170">
        <f t="shared" si="12"/>
        <v>0</v>
      </c>
      <c r="AR26" s="170">
        <f t="shared" si="13"/>
        <v>0</v>
      </c>
      <c r="AS26" s="170">
        <f t="shared" si="14"/>
        <v>0</v>
      </c>
      <c r="AT26" s="170">
        <f t="shared" si="15"/>
        <v>0</v>
      </c>
      <c r="AU26" s="170">
        <f t="shared" si="16"/>
        <v>0</v>
      </c>
      <c r="AV26" s="170">
        <f t="shared" si="17"/>
        <v>-7160.3673762092076</v>
      </c>
      <c r="AW26" s="170">
        <f t="shared" si="17"/>
        <v>0</v>
      </c>
      <c r="AX26" s="170"/>
      <c r="AY26" s="170">
        <f>'Projection - Wales'!B$11*Wales19!AV26</f>
        <v>0</v>
      </c>
      <c r="AZ26" s="170">
        <f>'Projection - Wales'!B$11*Wales19!AV26</f>
        <v>0</v>
      </c>
      <c r="BA26" s="170">
        <f>-'Projection - Wales'!C$12*Wales19!AV26</f>
        <v>1508.8003474203765</v>
      </c>
      <c r="BB26" s="170">
        <f>-'Projection - Wales'!C$12*Wales19!AW26</f>
        <v>0</v>
      </c>
      <c r="BC26" s="170">
        <f>-'Projection - Wales'!D$12*Wales19!AV26</f>
        <v>678.03860018928742</v>
      </c>
      <c r="BD26" s="170">
        <f>-'Projection - Wales'!D$12*Wales19!AW26</f>
        <v>0</v>
      </c>
      <c r="BE26" s="170">
        <f>-'Projection - Wales'!E$12*Wales19!AV26</f>
        <v>1189.7428207515513</v>
      </c>
      <c r="BF26" s="170">
        <f>-'Projection - Wales'!E$12*Wales19!AW26</f>
        <v>0</v>
      </c>
      <c r="BG26" s="170">
        <f>-'Projection - Wales'!F$12*Wales19!AV26</f>
        <v>3070.4216658230207</v>
      </c>
      <c r="BH26" s="170">
        <f>-'Projection - Wales'!F$12*Wales19!AW26</f>
        <v>0</v>
      </c>
      <c r="BI26" s="170">
        <f>-'Projection - Wales'!G$12*Wales19!AV26</f>
        <v>366.89708255225867</v>
      </c>
      <c r="BJ26" s="170">
        <f>-'Projection - Wales'!G$12*Wales19!AW26</f>
        <v>0</v>
      </c>
      <c r="BK26" s="170">
        <f>-'Projection - Wales'!H$12*Wales19!AV26</f>
        <v>346.46685947271499</v>
      </c>
      <c r="BL26" s="170">
        <f>-'Projection - Wales'!H$12*Wales19!AW26</f>
        <v>0</v>
      </c>
    </row>
    <row r="27" spans="1:64" s="22" customFormat="1" ht="19.95" customHeight="1">
      <c r="A27" s="7" t="s">
        <v>681</v>
      </c>
      <c r="B27" s="8" t="s">
        <v>657</v>
      </c>
      <c r="C27" s="8" t="s">
        <v>657</v>
      </c>
      <c r="D27" s="153">
        <v>9807.3641007493297</v>
      </c>
      <c r="E27" s="154">
        <v>11168.788634226968</v>
      </c>
      <c r="F27" s="155">
        <v>9807.3641007493297</v>
      </c>
      <c r="G27" s="156">
        <v>10729.649880173789</v>
      </c>
      <c r="H27" s="157">
        <v>2778.4179626964487</v>
      </c>
      <c r="I27" s="158">
        <v>0</v>
      </c>
      <c r="J27" s="159">
        <v>1180.556130619959</v>
      </c>
      <c r="K27" s="160">
        <v>0</v>
      </c>
      <c r="L27" s="161">
        <v>1141.145416833459</v>
      </c>
      <c r="M27" s="162">
        <v>0</v>
      </c>
      <c r="N27" s="179">
        <v>2204.4343576653378</v>
      </c>
      <c r="O27" s="178">
        <v>0</v>
      </c>
      <c r="P27" s="163">
        <v>219.09992003202413</v>
      </c>
      <c r="Q27" s="164">
        <v>0</v>
      </c>
      <c r="R27" s="170">
        <f t="shared" si="1"/>
        <v>49036.820503746647</v>
      </c>
      <c r="S27" s="86">
        <f t="shared" si="18"/>
        <v>-0.80083834984775237</v>
      </c>
      <c r="T27" s="86">
        <f t="shared" si="19"/>
        <v>0</v>
      </c>
      <c r="U27" s="86">
        <f t="shared" si="20"/>
        <v>0</v>
      </c>
      <c r="V27" s="86">
        <f t="shared" si="21"/>
        <v>0</v>
      </c>
      <c r="W27" s="86">
        <f t="shared" si="22"/>
        <v>0</v>
      </c>
      <c r="X27" s="86">
        <f t="shared" si="23"/>
        <v>0</v>
      </c>
      <c r="Y27" s="86">
        <f t="shared" si="24"/>
        <v>0</v>
      </c>
      <c r="Z27" s="86">
        <f t="shared" si="25"/>
        <v>0</v>
      </c>
      <c r="AA27" s="86">
        <f t="shared" si="26"/>
        <v>0</v>
      </c>
      <c r="AB27" s="86">
        <f t="shared" si="27"/>
        <v>0</v>
      </c>
      <c r="AC27" s="86">
        <f t="shared" si="28"/>
        <v>0</v>
      </c>
      <c r="AD27" s="86">
        <f t="shared" si="29"/>
        <v>0</v>
      </c>
      <c r="AE27" s="86">
        <f t="shared" si="30"/>
        <v>0</v>
      </c>
      <c r="AF27" s="86">
        <f t="shared" si="31"/>
        <v>0</v>
      </c>
      <c r="AH27" s="170">
        <f t="shared" si="3"/>
        <v>-7854.1132828001791</v>
      </c>
      <c r="AI27" s="170">
        <f t="shared" si="4"/>
        <v>0</v>
      </c>
      <c r="AJ27" s="170">
        <f t="shared" si="5"/>
        <v>0</v>
      </c>
      <c r="AK27" s="170">
        <f t="shared" si="6"/>
        <v>0</v>
      </c>
      <c r="AL27" s="170">
        <f t="shared" si="7"/>
        <v>0</v>
      </c>
      <c r="AM27" s="170">
        <f t="shared" si="8"/>
        <v>0</v>
      </c>
      <c r="AN27" s="170">
        <f t="shared" si="9"/>
        <v>0</v>
      </c>
      <c r="AO27" s="170">
        <f t="shared" si="10"/>
        <v>0</v>
      </c>
      <c r="AP27" s="170">
        <f t="shared" si="11"/>
        <v>0</v>
      </c>
      <c r="AQ27" s="170">
        <f t="shared" si="12"/>
        <v>0</v>
      </c>
      <c r="AR27" s="170">
        <f t="shared" si="13"/>
        <v>0</v>
      </c>
      <c r="AS27" s="170">
        <f t="shared" si="14"/>
        <v>0</v>
      </c>
      <c r="AT27" s="170">
        <f t="shared" si="15"/>
        <v>0</v>
      </c>
      <c r="AU27" s="170">
        <f t="shared" si="16"/>
        <v>0</v>
      </c>
      <c r="AV27" s="170">
        <f t="shared" si="17"/>
        <v>-7854.1132828001791</v>
      </c>
      <c r="AW27" s="170">
        <f t="shared" si="17"/>
        <v>0</v>
      </c>
      <c r="AX27" s="170"/>
      <c r="AY27" s="170">
        <f>'Projection - Wales'!B$11*Wales19!AV27</f>
        <v>0</v>
      </c>
      <c r="AZ27" s="170">
        <f>'Projection - Wales'!B$11*Wales19!AV27</f>
        <v>0</v>
      </c>
      <c r="BA27" s="170">
        <f>-'Projection - Wales'!C$12*Wales19!AV27</f>
        <v>1654.9833586948723</v>
      </c>
      <c r="BB27" s="170">
        <f>-'Projection - Wales'!C$12*Wales19!AW27</f>
        <v>0</v>
      </c>
      <c r="BC27" s="170">
        <f>-'Projection - Wales'!D$12*Wales19!AV27</f>
        <v>743.73166853028908</v>
      </c>
      <c r="BD27" s="170">
        <f>-'Projection - Wales'!D$12*Wales19!AW27</f>
        <v>0</v>
      </c>
      <c r="BE27" s="170">
        <f>-'Projection - Wales'!E$12*Wales19!AV27</f>
        <v>1305.0133325041693</v>
      </c>
      <c r="BF27" s="170">
        <f>-'Projection - Wales'!E$12*Wales19!AW27</f>
        <v>0</v>
      </c>
      <c r="BG27" s="170">
        <f>-'Projection - Wales'!F$12*Wales19!AV27</f>
        <v>3367.9053493069609</v>
      </c>
      <c r="BH27" s="170">
        <f>-'Projection - Wales'!F$12*Wales19!AW27</f>
        <v>0</v>
      </c>
      <c r="BI27" s="170">
        <f>-'Projection - Wales'!G$12*Wales19!AV27</f>
        <v>402.44460906695997</v>
      </c>
      <c r="BJ27" s="170">
        <f>-'Projection - Wales'!G$12*Wales19!AW27</f>
        <v>0</v>
      </c>
      <c r="BK27" s="170">
        <f>-'Projection - Wales'!H$12*Wales19!AV27</f>
        <v>380.03496469692976</v>
      </c>
      <c r="BL27" s="170">
        <f>-'Projection - Wales'!H$12*Wales19!AW27</f>
        <v>0</v>
      </c>
    </row>
    <row r="28" spans="1:64" s="22" customFormat="1" ht="19.95" customHeight="1">
      <c r="A28" s="7" t="s">
        <v>682</v>
      </c>
      <c r="B28" s="8" t="s">
        <v>657</v>
      </c>
      <c r="C28" s="8" t="s">
        <v>657</v>
      </c>
      <c r="D28" s="153">
        <v>8987.3603566229394</v>
      </c>
      <c r="E28" s="154">
        <v>4603.012440987226</v>
      </c>
      <c r="F28" s="155">
        <v>8987.3603566229394</v>
      </c>
      <c r="G28" s="156">
        <v>13260.77440168188</v>
      </c>
      <c r="H28" s="157">
        <v>782.12219119235169</v>
      </c>
      <c r="I28" s="158">
        <v>0</v>
      </c>
      <c r="J28" s="159">
        <v>246.03151452160364</v>
      </c>
      <c r="K28" s="160">
        <v>0</v>
      </c>
      <c r="L28" s="161">
        <v>1078.005096452481</v>
      </c>
      <c r="M28" s="162">
        <v>0</v>
      </c>
      <c r="N28" s="179">
        <v>4712.8088715419453</v>
      </c>
      <c r="O28" s="178">
        <v>0</v>
      </c>
      <c r="P28" s="163">
        <v>2279.3265534913362</v>
      </c>
      <c r="Q28" s="164">
        <v>0</v>
      </c>
      <c r="R28" s="170">
        <f t="shared" si="1"/>
        <v>44936.801783114694</v>
      </c>
      <c r="S28" s="86">
        <f t="shared" si="18"/>
        <v>-0.80083834984775237</v>
      </c>
      <c r="T28" s="86">
        <f t="shared" si="19"/>
        <v>0</v>
      </c>
      <c r="U28" s="86">
        <f t="shared" si="20"/>
        <v>0</v>
      </c>
      <c r="V28" s="86">
        <f t="shared" si="21"/>
        <v>0</v>
      </c>
      <c r="W28" s="86">
        <f t="shared" si="22"/>
        <v>0</v>
      </c>
      <c r="X28" s="86">
        <f t="shared" si="23"/>
        <v>0</v>
      </c>
      <c r="Y28" s="86">
        <f t="shared" si="24"/>
        <v>0</v>
      </c>
      <c r="Z28" s="86">
        <f t="shared" si="25"/>
        <v>0</v>
      </c>
      <c r="AA28" s="86">
        <f t="shared" si="26"/>
        <v>0</v>
      </c>
      <c r="AB28" s="86">
        <f t="shared" si="27"/>
        <v>0</v>
      </c>
      <c r="AC28" s="86">
        <f t="shared" si="28"/>
        <v>0</v>
      </c>
      <c r="AD28" s="86">
        <f t="shared" si="29"/>
        <v>0</v>
      </c>
      <c r="AE28" s="86">
        <f t="shared" si="30"/>
        <v>0</v>
      </c>
      <c r="AF28" s="86">
        <f t="shared" si="31"/>
        <v>0</v>
      </c>
      <c r="AH28" s="170">
        <f t="shared" si="3"/>
        <v>-7197.4228374850218</v>
      </c>
      <c r="AI28" s="170">
        <f t="shared" si="4"/>
        <v>0</v>
      </c>
      <c r="AJ28" s="170">
        <f t="shared" si="5"/>
        <v>0</v>
      </c>
      <c r="AK28" s="170">
        <f t="shared" si="6"/>
        <v>0</v>
      </c>
      <c r="AL28" s="170">
        <f t="shared" si="7"/>
        <v>0</v>
      </c>
      <c r="AM28" s="170">
        <f t="shared" si="8"/>
        <v>0</v>
      </c>
      <c r="AN28" s="170">
        <f t="shared" si="9"/>
        <v>0</v>
      </c>
      <c r="AO28" s="170">
        <f t="shared" si="10"/>
        <v>0</v>
      </c>
      <c r="AP28" s="170">
        <f t="shared" si="11"/>
        <v>0</v>
      </c>
      <c r="AQ28" s="170">
        <f t="shared" si="12"/>
        <v>0</v>
      </c>
      <c r="AR28" s="170">
        <f t="shared" si="13"/>
        <v>0</v>
      </c>
      <c r="AS28" s="170">
        <f t="shared" si="14"/>
        <v>0</v>
      </c>
      <c r="AT28" s="170">
        <f t="shared" si="15"/>
        <v>0</v>
      </c>
      <c r="AU28" s="170">
        <f t="shared" si="16"/>
        <v>0</v>
      </c>
      <c r="AV28" s="170">
        <f t="shared" si="17"/>
        <v>-7197.4228374850218</v>
      </c>
      <c r="AW28" s="170">
        <f t="shared" si="17"/>
        <v>0</v>
      </c>
      <c r="AX28" s="170"/>
      <c r="AY28" s="170">
        <f>'Projection - Wales'!B$11*Wales19!AV28</f>
        <v>0</v>
      </c>
      <c r="AZ28" s="170">
        <f>'Projection - Wales'!B$11*Wales19!AV28</f>
        <v>0</v>
      </c>
      <c r="BA28" s="170">
        <f>-'Projection - Wales'!C$12*Wales19!AV28</f>
        <v>1516.6085072408534</v>
      </c>
      <c r="BB28" s="170">
        <f>-'Projection - Wales'!C$12*Wales19!AW28</f>
        <v>0</v>
      </c>
      <c r="BC28" s="170">
        <f>-'Projection - Wales'!D$12*Wales19!AV28</f>
        <v>681.54750298333977</v>
      </c>
      <c r="BD28" s="170">
        <f>-'Projection - Wales'!D$12*Wales19!AW28</f>
        <v>0</v>
      </c>
      <c r="BE28" s="170">
        <f>-'Projection - Wales'!E$12*Wales19!AV28</f>
        <v>1195.8998329139465</v>
      </c>
      <c r="BF28" s="170">
        <f>-'Projection - Wales'!E$12*Wales19!AW28</f>
        <v>0</v>
      </c>
      <c r="BG28" s="170">
        <f>-'Projection - Wales'!F$12*Wales19!AV28</f>
        <v>3086.3113381206117</v>
      </c>
      <c r="BH28" s="170">
        <f>-'Projection - Wales'!F$12*Wales19!AW28</f>
        <v>0</v>
      </c>
      <c r="BI28" s="170">
        <f>-'Projection - Wales'!G$12*Wales19!AV28</f>
        <v>368.79580365418093</v>
      </c>
      <c r="BJ28" s="170">
        <f>-'Projection - Wales'!G$12*Wales19!AW28</f>
        <v>0</v>
      </c>
      <c r="BK28" s="170">
        <f>-'Projection - Wales'!H$12*Wales19!AV28</f>
        <v>348.25985257209152</v>
      </c>
      <c r="BL28" s="170">
        <f>-'Projection - Wales'!H$12*Wales19!AW28</f>
        <v>0</v>
      </c>
    </row>
    <row r="29" spans="1:64" s="22" customFormat="1" ht="19.95" customHeight="1">
      <c r="A29" s="7" t="s">
        <v>683</v>
      </c>
      <c r="B29" s="8" t="s">
        <v>657</v>
      </c>
      <c r="C29" s="8" t="s">
        <v>657</v>
      </c>
      <c r="D29" s="153">
        <v>8362.9045463430175</v>
      </c>
      <c r="E29" s="154">
        <v>1788.0361562624512</v>
      </c>
      <c r="F29" s="155">
        <v>8362.9045463430175</v>
      </c>
      <c r="G29" s="156">
        <v>13418.909844084077</v>
      </c>
      <c r="H29" s="157">
        <v>1134.4627012271094</v>
      </c>
      <c r="I29" s="158">
        <v>0</v>
      </c>
      <c r="J29" s="159">
        <v>719.7225446463724</v>
      </c>
      <c r="K29" s="160">
        <v>0</v>
      </c>
      <c r="L29" s="161">
        <v>1426.5764087298778</v>
      </c>
      <c r="M29" s="162">
        <v>0</v>
      </c>
      <c r="N29" s="179">
        <v>5943.3911806853575</v>
      </c>
      <c r="O29" s="178">
        <v>0</v>
      </c>
      <c r="P29" s="163">
        <v>657.61480339380364</v>
      </c>
      <c r="Q29" s="164">
        <v>0</v>
      </c>
      <c r="R29" s="170">
        <f t="shared" si="1"/>
        <v>41814.522731715078</v>
      </c>
      <c r="S29" s="86">
        <f t="shared" si="18"/>
        <v>-0.80083834984775237</v>
      </c>
      <c r="T29" s="86">
        <f t="shared" si="19"/>
        <v>0</v>
      </c>
      <c r="U29" s="86">
        <f t="shared" si="20"/>
        <v>0</v>
      </c>
      <c r="V29" s="86">
        <f t="shared" si="21"/>
        <v>0</v>
      </c>
      <c r="W29" s="86">
        <f t="shared" si="22"/>
        <v>0</v>
      </c>
      <c r="X29" s="86">
        <f t="shared" si="23"/>
        <v>0</v>
      </c>
      <c r="Y29" s="86">
        <f t="shared" si="24"/>
        <v>0</v>
      </c>
      <c r="Z29" s="86">
        <f t="shared" si="25"/>
        <v>0</v>
      </c>
      <c r="AA29" s="86">
        <f t="shared" si="26"/>
        <v>0</v>
      </c>
      <c r="AB29" s="86">
        <f t="shared" si="27"/>
        <v>0</v>
      </c>
      <c r="AC29" s="86">
        <f t="shared" si="28"/>
        <v>0</v>
      </c>
      <c r="AD29" s="86">
        <f t="shared" si="29"/>
        <v>0</v>
      </c>
      <c r="AE29" s="86">
        <f t="shared" si="30"/>
        <v>0</v>
      </c>
      <c r="AF29" s="86">
        <f t="shared" si="31"/>
        <v>0</v>
      </c>
      <c r="AH29" s="170">
        <f t="shared" si="3"/>
        <v>-6697.3346768276087</v>
      </c>
      <c r="AI29" s="170">
        <f t="shared" si="4"/>
        <v>0</v>
      </c>
      <c r="AJ29" s="170">
        <f t="shared" si="5"/>
        <v>0</v>
      </c>
      <c r="AK29" s="170">
        <f t="shared" si="6"/>
        <v>0</v>
      </c>
      <c r="AL29" s="170">
        <f t="shared" si="7"/>
        <v>0</v>
      </c>
      <c r="AM29" s="170">
        <f t="shared" si="8"/>
        <v>0</v>
      </c>
      <c r="AN29" s="170">
        <f t="shared" si="9"/>
        <v>0</v>
      </c>
      <c r="AO29" s="170">
        <f t="shared" si="10"/>
        <v>0</v>
      </c>
      <c r="AP29" s="170">
        <f t="shared" si="11"/>
        <v>0</v>
      </c>
      <c r="AQ29" s="170">
        <f t="shared" si="12"/>
        <v>0</v>
      </c>
      <c r="AR29" s="170">
        <f t="shared" si="13"/>
        <v>0</v>
      </c>
      <c r="AS29" s="170">
        <f t="shared" si="14"/>
        <v>0</v>
      </c>
      <c r="AT29" s="170">
        <f t="shared" si="15"/>
        <v>0</v>
      </c>
      <c r="AU29" s="170">
        <f t="shared" si="16"/>
        <v>0</v>
      </c>
      <c r="AV29" s="170">
        <f t="shared" si="17"/>
        <v>-6697.3346768276087</v>
      </c>
      <c r="AW29" s="170">
        <f t="shared" si="17"/>
        <v>0</v>
      </c>
      <c r="AX29" s="170"/>
      <c r="AY29" s="170">
        <f>'Projection - Wales'!B$11*Wales19!AV29</f>
        <v>0</v>
      </c>
      <c r="AZ29" s="170">
        <f>'Projection - Wales'!B$11*Wales19!AV29</f>
        <v>0</v>
      </c>
      <c r="BA29" s="170">
        <f>-'Projection - Wales'!C$12*Wales19!AV29</f>
        <v>1411.2321835276725</v>
      </c>
      <c r="BB29" s="170">
        <f>-'Projection - Wales'!C$12*Wales19!AW29</f>
        <v>0</v>
      </c>
      <c r="BC29" s="170">
        <f>-'Projection - Wales'!D$12*Wales19!AV29</f>
        <v>634.19251983680454</v>
      </c>
      <c r="BD29" s="170">
        <f>-'Projection - Wales'!D$12*Wales19!AW29</f>
        <v>0</v>
      </c>
      <c r="BE29" s="170">
        <f>-'Projection - Wales'!E$12*Wales19!AV29</f>
        <v>1112.8068479280289</v>
      </c>
      <c r="BF29" s="170">
        <f>-'Projection - Wales'!E$12*Wales19!AW29</f>
        <v>0</v>
      </c>
      <c r="BG29" s="170">
        <f>-'Projection - Wales'!F$12*Wales19!AV29</f>
        <v>2871.8696143054563</v>
      </c>
      <c r="BH29" s="170">
        <f>-'Projection - Wales'!F$12*Wales19!AW29</f>
        <v>0</v>
      </c>
      <c r="BI29" s="170">
        <f>-'Projection - Wales'!G$12*Wales19!AV29</f>
        <v>343.17129620589589</v>
      </c>
      <c r="BJ29" s="170">
        <f>-'Projection - Wales'!G$12*Wales19!AW29</f>
        <v>0</v>
      </c>
      <c r="BK29" s="170">
        <f>-'Projection - Wales'!H$12*Wales19!AV29</f>
        <v>324.06221502375269</v>
      </c>
      <c r="BL29" s="170">
        <f>-'Projection - Wales'!H$12*Wales19!AW29</f>
        <v>0</v>
      </c>
    </row>
    <row r="30" spans="1:64" s="22" customFormat="1" ht="19.95" customHeight="1">
      <c r="A30" s="7" t="s">
        <v>684</v>
      </c>
      <c r="B30" s="8" t="s">
        <v>657</v>
      </c>
      <c r="C30" s="8" t="s">
        <v>657</v>
      </c>
      <c r="D30" s="153">
        <v>8770.9771322598845</v>
      </c>
      <c r="E30" s="154">
        <v>2585.114606575924</v>
      </c>
      <c r="F30" s="155">
        <v>8770.9771322598845</v>
      </c>
      <c r="G30" s="156">
        <v>16714.458651153174</v>
      </c>
      <c r="H30" s="157">
        <v>2369.1404061103567</v>
      </c>
      <c r="I30" s="158">
        <v>0</v>
      </c>
      <c r="J30" s="159">
        <v>416.07803862919684</v>
      </c>
      <c r="K30" s="160">
        <v>0</v>
      </c>
      <c r="L30" s="161">
        <v>913.86073997397</v>
      </c>
      <c r="M30" s="162">
        <v>0</v>
      </c>
      <c r="N30" s="179">
        <v>3138.8176922620228</v>
      </c>
      <c r="O30" s="178">
        <v>0</v>
      </c>
      <c r="P30" s="163">
        <v>175.46126207500222</v>
      </c>
      <c r="Q30" s="164">
        <v>0</v>
      </c>
      <c r="R30" s="170">
        <f t="shared" si="1"/>
        <v>43854.88566129942</v>
      </c>
      <c r="S30" s="86">
        <f t="shared" si="18"/>
        <v>-0.80083834984775237</v>
      </c>
      <c r="T30" s="86">
        <f t="shared" si="19"/>
        <v>0</v>
      </c>
      <c r="U30" s="86">
        <f t="shared" si="20"/>
        <v>0</v>
      </c>
      <c r="V30" s="86">
        <f t="shared" si="21"/>
        <v>0</v>
      </c>
      <c r="W30" s="86">
        <f t="shared" si="22"/>
        <v>0</v>
      </c>
      <c r="X30" s="86">
        <f t="shared" si="23"/>
        <v>0</v>
      </c>
      <c r="Y30" s="86">
        <f t="shared" si="24"/>
        <v>0</v>
      </c>
      <c r="Z30" s="86">
        <f t="shared" si="25"/>
        <v>0</v>
      </c>
      <c r="AA30" s="86">
        <f t="shared" si="26"/>
        <v>0</v>
      </c>
      <c r="AB30" s="86">
        <f t="shared" si="27"/>
        <v>0</v>
      </c>
      <c r="AC30" s="86">
        <f t="shared" si="28"/>
        <v>0</v>
      </c>
      <c r="AD30" s="86">
        <f t="shared" si="29"/>
        <v>0</v>
      </c>
      <c r="AE30" s="86">
        <f t="shared" si="30"/>
        <v>0</v>
      </c>
      <c r="AF30" s="86">
        <f t="shared" si="31"/>
        <v>0</v>
      </c>
      <c r="AH30" s="170">
        <f t="shared" si="3"/>
        <v>-7024.1348531513768</v>
      </c>
      <c r="AI30" s="170">
        <f t="shared" si="4"/>
        <v>0</v>
      </c>
      <c r="AJ30" s="170">
        <f t="shared" si="5"/>
        <v>0</v>
      </c>
      <c r="AK30" s="170">
        <f t="shared" si="6"/>
        <v>0</v>
      </c>
      <c r="AL30" s="170">
        <f t="shared" si="7"/>
        <v>0</v>
      </c>
      <c r="AM30" s="170">
        <f t="shared" si="8"/>
        <v>0</v>
      </c>
      <c r="AN30" s="170">
        <f t="shared" si="9"/>
        <v>0</v>
      </c>
      <c r="AO30" s="170">
        <f t="shared" si="10"/>
        <v>0</v>
      </c>
      <c r="AP30" s="170">
        <f t="shared" si="11"/>
        <v>0</v>
      </c>
      <c r="AQ30" s="170">
        <f t="shared" si="12"/>
        <v>0</v>
      </c>
      <c r="AR30" s="170">
        <f t="shared" si="13"/>
        <v>0</v>
      </c>
      <c r="AS30" s="170">
        <f t="shared" si="14"/>
        <v>0</v>
      </c>
      <c r="AT30" s="170">
        <f t="shared" si="15"/>
        <v>0</v>
      </c>
      <c r="AU30" s="170">
        <f t="shared" si="16"/>
        <v>0</v>
      </c>
      <c r="AV30" s="170">
        <f t="shared" si="17"/>
        <v>-7024.1348531513768</v>
      </c>
      <c r="AW30" s="170">
        <f t="shared" si="17"/>
        <v>0</v>
      </c>
      <c r="AX30" s="170"/>
      <c r="AY30" s="170">
        <f>'Projection - Wales'!B$11*Wales19!AV30</f>
        <v>0</v>
      </c>
      <c r="AZ30" s="170">
        <f>'Projection - Wales'!B$11*Wales19!AV30</f>
        <v>0</v>
      </c>
      <c r="BA30" s="170">
        <f>-'Projection - Wales'!C$12*Wales19!AV30</f>
        <v>1480.0940440535192</v>
      </c>
      <c r="BB30" s="170">
        <f>-'Projection - Wales'!C$12*Wales19!AW30</f>
        <v>0</v>
      </c>
      <c r="BC30" s="170">
        <f>-'Projection - Wales'!D$12*Wales19!AV30</f>
        <v>665.13829712085897</v>
      </c>
      <c r="BD30" s="170">
        <f>-'Projection - Wales'!D$12*Wales19!AW30</f>
        <v>0</v>
      </c>
      <c r="BE30" s="170">
        <f>-'Projection - Wales'!E$12*Wales19!AV30</f>
        <v>1167.10687796467</v>
      </c>
      <c r="BF30" s="170">
        <f>-'Projection - Wales'!E$12*Wales19!AW30</f>
        <v>0</v>
      </c>
      <c r="BG30" s="170">
        <f>-'Projection - Wales'!F$12*Wales19!AV30</f>
        <v>3012.0040919180419</v>
      </c>
      <c r="BH30" s="170">
        <f>-'Projection - Wales'!F$12*Wales19!AW30</f>
        <v>0</v>
      </c>
      <c r="BI30" s="170">
        <f>-'Projection - Wales'!G$12*Wales19!AV30</f>
        <v>359.91653076873922</v>
      </c>
      <c r="BJ30" s="170">
        <f>-'Projection - Wales'!G$12*Wales19!AW30</f>
        <v>0</v>
      </c>
      <c r="BK30" s="170">
        <f>-'Projection - Wales'!H$12*Wales19!AV30</f>
        <v>339.87501132554922</v>
      </c>
      <c r="BL30" s="170">
        <f>-'Projection - Wales'!H$12*Wales19!AW30</f>
        <v>0</v>
      </c>
    </row>
    <row r="31" spans="1:64" s="22" customFormat="1" ht="19.95" customHeight="1">
      <c r="A31" s="7" t="s">
        <v>685</v>
      </c>
      <c r="B31" s="8" t="s">
        <v>657</v>
      </c>
      <c r="C31" s="8" t="s">
        <v>657</v>
      </c>
      <c r="D31" s="153">
        <v>8386.1083649006123</v>
      </c>
      <c r="E31" s="154">
        <v>7727.0440353898866</v>
      </c>
      <c r="F31" s="155">
        <v>8386.1083649006123</v>
      </c>
      <c r="G31" s="156">
        <v>10207.538924892988</v>
      </c>
      <c r="H31" s="157">
        <v>2378.8539755798802</v>
      </c>
      <c r="I31" s="158">
        <v>0</v>
      </c>
      <c r="J31" s="159">
        <v>1104.015520683535</v>
      </c>
      <c r="K31" s="160">
        <v>0</v>
      </c>
      <c r="L31" s="161">
        <v>1722.6</v>
      </c>
      <c r="M31" s="162">
        <v>0</v>
      </c>
      <c r="N31" s="179">
        <v>1640.76479695233</v>
      </c>
      <c r="O31" s="178">
        <v>0</v>
      </c>
      <c r="P31" s="163">
        <v>377.50784120322379</v>
      </c>
      <c r="Q31" s="164">
        <v>0</v>
      </c>
      <c r="R31" s="170">
        <f t="shared" si="1"/>
        <v>41930.54182450306</v>
      </c>
      <c r="S31" s="86">
        <f t="shared" si="18"/>
        <v>-0.80083834984775237</v>
      </c>
      <c r="T31" s="86">
        <f t="shared" si="19"/>
        <v>0</v>
      </c>
      <c r="U31" s="86">
        <f t="shared" si="20"/>
        <v>0</v>
      </c>
      <c r="V31" s="86">
        <f t="shared" si="21"/>
        <v>0</v>
      </c>
      <c r="W31" s="86">
        <f t="shared" si="22"/>
        <v>0</v>
      </c>
      <c r="X31" s="86">
        <f t="shared" si="23"/>
        <v>0</v>
      </c>
      <c r="Y31" s="86">
        <f t="shared" si="24"/>
        <v>0</v>
      </c>
      <c r="Z31" s="86">
        <f t="shared" si="25"/>
        <v>0</v>
      </c>
      <c r="AA31" s="86">
        <f t="shared" si="26"/>
        <v>0</v>
      </c>
      <c r="AB31" s="86">
        <f t="shared" si="27"/>
        <v>0</v>
      </c>
      <c r="AC31" s="86">
        <f t="shared" si="28"/>
        <v>0</v>
      </c>
      <c r="AD31" s="86">
        <f t="shared" si="29"/>
        <v>0</v>
      </c>
      <c r="AE31" s="86">
        <f t="shared" si="30"/>
        <v>0</v>
      </c>
      <c r="AF31" s="86">
        <f t="shared" si="31"/>
        <v>0</v>
      </c>
      <c r="AH31" s="170">
        <f t="shared" si="3"/>
        <v>-6715.9171845914389</v>
      </c>
      <c r="AI31" s="170">
        <f t="shared" si="4"/>
        <v>0</v>
      </c>
      <c r="AJ31" s="170">
        <f t="shared" si="5"/>
        <v>0</v>
      </c>
      <c r="AK31" s="170">
        <f t="shared" si="6"/>
        <v>0</v>
      </c>
      <c r="AL31" s="170">
        <f t="shared" si="7"/>
        <v>0</v>
      </c>
      <c r="AM31" s="170">
        <f t="shared" si="8"/>
        <v>0</v>
      </c>
      <c r="AN31" s="170">
        <f t="shared" si="9"/>
        <v>0</v>
      </c>
      <c r="AO31" s="170">
        <f t="shared" si="10"/>
        <v>0</v>
      </c>
      <c r="AP31" s="170">
        <f t="shared" si="11"/>
        <v>0</v>
      </c>
      <c r="AQ31" s="170">
        <f t="shared" si="12"/>
        <v>0</v>
      </c>
      <c r="AR31" s="170">
        <f t="shared" si="13"/>
        <v>0</v>
      </c>
      <c r="AS31" s="170">
        <f t="shared" si="14"/>
        <v>0</v>
      </c>
      <c r="AT31" s="170">
        <f t="shared" si="15"/>
        <v>0</v>
      </c>
      <c r="AU31" s="170">
        <f t="shared" si="16"/>
        <v>0</v>
      </c>
      <c r="AV31" s="170">
        <f t="shared" si="17"/>
        <v>-6715.9171845914389</v>
      </c>
      <c r="AW31" s="170">
        <f t="shared" si="17"/>
        <v>0</v>
      </c>
      <c r="AX31" s="170"/>
      <c r="AY31" s="170">
        <f>'Projection - Wales'!B$11*Wales19!AV31</f>
        <v>0</v>
      </c>
      <c r="AZ31" s="170">
        <f>'Projection - Wales'!B$11*Wales19!AV31</f>
        <v>0</v>
      </c>
      <c r="BA31" s="170">
        <f>-'Projection - Wales'!C$12*Wales19!AV31</f>
        <v>1415.1478058270484</v>
      </c>
      <c r="BB31" s="170">
        <f>-'Projection - Wales'!C$12*Wales19!AW31</f>
        <v>0</v>
      </c>
      <c r="BC31" s="170">
        <f>-'Projection - Wales'!D$12*Wales19!AV31</f>
        <v>635.95215825899731</v>
      </c>
      <c r="BD31" s="170">
        <f>-'Projection - Wales'!D$12*Wales19!AW31</f>
        <v>0</v>
      </c>
      <c r="BE31" s="170">
        <f>-'Projection - Wales'!E$12*Wales19!AV31</f>
        <v>1115.8944555942269</v>
      </c>
      <c r="BF31" s="170">
        <f>-'Projection - Wales'!E$12*Wales19!AW31</f>
        <v>0</v>
      </c>
      <c r="BG31" s="170">
        <f>-'Projection - Wales'!F$12*Wales19!AV31</f>
        <v>2879.8379393152818</v>
      </c>
      <c r="BH31" s="170">
        <f>-'Projection - Wales'!F$12*Wales19!AW31</f>
        <v>0</v>
      </c>
      <c r="BI31" s="170">
        <f>-'Projection - Wales'!G$12*Wales19!AV31</f>
        <v>344.12346353570456</v>
      </c>
      <c r="BJ31" s="170">
        <f>-'Projection - Wales'!G$12*Wales19!AW31</f>
        <v>0</v>
      </c>
      <c r="BK31" s="170">
        <f>-'Projection - Wales'!H$12*Wales19!AV31</f>
        <v>324.96136206018173</v>
      </c>
      <c r="BL31" s="170">
        <f>-'Projection - Wales'!H$12*Wales19!AW31</f>
        <v>0</v>
      </c>
    </row>
    <row r="32" spans="1:64" s="22" customFormat="1" ht="19.95" customHeight="1">
      <c r="A32" s="7" t="s">
        <v>686</v>
      </c>
      <c r="B32" s="8" t="s">
        <v>657</v>
      </c>
      <c r="C32" s="8" t="s">
        <v>657</v>
      </c>
      <c r="D32" s="153">
        <v>9950.0389333631501</v>
      </c>
      <c r="E32" s="154">
        <v>14354.49714294355</v>
      </c>
      <c r="F32" s="155">
        <v>9950.0389333631501</v>
      </c>
      <c r="G32" s="156">
        <v>12059.27671918855</v>
      </c>
      <c r="H32" s="157">
        <v>0</v>
      </c>
      <c r="I32" s="158">
        <v>0</v>
      </c>
      <c r="J32" s="159">
        <v>2967.2851645086998</v>
      </c>
      <c r="K32" s="160">
        <v>0</v>
      </c>
      <c r="L32" s="161">
        <v>0</v>
      </c>
      <c r="M32" s="162">
        <v>0</v>
      </c>
      <c r="N32" s="179">
        <v>0</v>
      </c>
      <c r="O32" s="178">
        <v>0</v>
      </c>
      <c r="P32" s="163">
        <v>469.05777344864998</v>
      </c>
      <c r="Q32" s="164">
        <v>0</v>
      </c>
      <c r="R32" s="170">
        <f t="shared" si="1"/>
        <v>49750.194666815747</v>
      </c>
      <c r="S32" s="86">
        <f t="shared" si="18"/>
        <v>-0.80083834984775237</v>
      </c>
      <c r="T32" s="86">
        <f t="shared" si="19"/>
        <v>0</v>
      </c>
      <c r="U32" s="86">
        <f t="shared" si="20"/>
        <v>0</v>
      </c>
      <c r="V32" s="86">
        <f t="shared" si="21"/>
        <v>0</v>
      </c>
      <c r="W32" s="86">
        <f t="shared" si="22"/>
        <v>0</v>
      </c>
      <c r="X32" s="86">
        <f t="shared" si="23"/>
        <v>0</v>
      </c>
      <c r="Y32" s="86">
        <f t="shared" si="24"/>
        <v>0</v>
      </c>
      <c r="Z32" s="86">
        <f t="shared" si="25"/>
        <v>0</v>
      </c>
      <c r="AA32" s="86">
        <f t="shared" si="26"/>
        <v>0</v>
      </c>
      <c r="AB32" s="86">
        <f t="shared" si="27"/>
        <v>0</v>
      </c>
      <c r="AC32" s="86">
        <f t="shared" si="28"/>
        <v>0</v>
      </c>
      <c r="AD32" s="86">
        <f t="shared" si="29"/>
        <v>0</v>
      </c>
      <c r="AE32" s="86">
        <f t="shared" si="30"/>
        <v>0</v>
      </c>
      <c r="AF32" s="86">
        <f t="shared" si="31"/>
        <v>0</v>
      </c>
      <c r="AH32" s="170">
        <f t="shared" si="3"/>
        <v>-7968.3727603154357</v>
      </c>
      <c r="AI32" s="170">
        <f t="shared" si="4"/>
        <v>0</v>
      </c>
      <c r="AJ32" s="170">
        <f t="shared" si="5"/>
        <v>0</v>
      </c>
      <c r="AK32" s="170">
        <f t="shared" si="6"/>
        <v>0</v>
      </c>
      <c r="AL32" s="170">
        <f t="shared" si="7"/>
        <v>0</v>
      </c>
      <c r="AM32" s="170">
        <f t="shared" si="8"/>
        <v>0</v>
      </c>
      <c r="AN32" s="170">
        <f t="shared" si="9"/>
        <v>0</v>
      </c>
      <c r="AO32" s="170">
        <f t="shared" si="10"/>
        <v>0</v>
      </c>
      <c r="AP32" s="170">
        <f t="shared" si="11"/>
        <v>0</v>
      </c>
      <c r="AQ32" s="170">
        <f t="shared" si="12"/>
        <v>0</v>
      </c>
      <c r="AR32" s="170">
        <f t="shared" si="13"/>
        <v>0</v>
      </c>
      <c r="AS32" s="170">
        <f t="shared" si="14"/>
        <v>0</v>
      </c>
      <c r="AT32" s="170">
        <f t="shared" si="15"/>
        <v>0</v>
      </c>
      <c r="AU32" s="170">
        <f t="shared" si="16"/>
        <v>0</v>
      </c>
      <c r="AV32" s="170">
        <f t="shared" si="17"/>
        <v>-7968.3727603154357</v>
      </c>
      <c r="AW32" s="170">
        <f t="shared" si="17"/>
        <v>0</v>
      </c>
      <c r="AX32" s="170"/>
      <c r="AY32" s="170">
        <f>'Projection - Wales'!B$11*Wales19!AV32</f>
        <v>0</v>
      </c>
      <c r="AZ32" s="170">
        <f>'Projection - Wales'!B$11*Wales19!AV32</f>
        <v>0</v>
      </c>
      <c r="BA32" s="170">
        <f>-'Projection - Wales'!C$12*Wales19!AV32</f>
        <v>1679.0596009200801</v>
      </c>
      <c r="BB32" s="170">
        <f>-'Projection - Wales'!C$12*Wales19!AW32</f>
        <v>0</v>
      </c>
      <c r="BC32" s="170">
        <f>-'Projection - Wales'!D$12*Wales19!AV32</f>
        <v>754.55127206770135</v>
      </c>
      <c r="BD32" s="170">
        <f>-'Projection - Wales'!D$12*Wales19!AW32</f>
        <v>0</v>
      </c>
      <c r="BE32" s="170">
        <f>-'Projection - Wales'!E$12*Wales19!AV32</f>
        <v>1323.9983071478262</v>
      </c>
      <c r="BF32" s="170">
        <f>-'Projection - Wales'!E$12*Wales19!AW32</f>
        <v>0</v>
      </c>
      <c r="BG32" s="170">
        <f>-'Projection - Wales'!F$12*Wales19!AV32</f>
        <v>3416.900709021897</v>
      </c>
      <c r="BH32" s="170">
        <f>-'Projection - Wales'!F$12*Wales19!AW32</f>
        <v>0</v>
      </c>
      <c r="BI32" s="170">
        <f>-'Projection - Wales'!G$12*Wales19!AV32</f>
        <v>408.29926243203448</v>
      </c>
      <c r="BJ32" s="170">
        <f>-'Projection - Wales'!G$12*Wales19!AW32</f>
        <v>0</v>
      </c>
      <c r="BK32" s="170">
        <f>-'Projection - Wales'!H$12*Wales19!AV32</f>
        <v>385.56360872589886</v>
      </c>
      <c r="BL32" s="170">
        <f>-'Projection - Wales'!H$12*Wales19!AW32</f>
        <v>0</v>
      </c>
    </row>
    <row r="33" spans="1:64" s="22" customFormat="1" ht="19.95" customHeight="1">
      <c r="A33" s="7" t="s">
        <v>687</v>
      </c>
      <c r="B33" s="8" t="s">
        <v>657</v>
      </c>
      <c r="C33" s="8" t="s">
        <v>657</v>
      </c>
      <c r="D33" s="153">
        <v>9737.9780021823299</v>
      </c>
      <c r="E33" s="154">
        <v>13657.530018507749</v>
      </c>
      <c r="F33" s="155">
        <v>9737.9780021823299</v>
      </c>
      <c r="G33" s="156">
        <v>9612.203036592573</v>
      </c>
      <c r="H33" s="157">
        <v>2089.4850646221771</v>
      </c>
      <c r="I33" s="158">
        <v>0</v>
      </c>
      <c r="J33" s="159">
        <v>498.4423374214573</v>
      </c>
      <c r="K33" s="160">
        <v>0</v>
      </c>
      <c r="L33" s="161">
        <v>501.02191332616201</v>
      </c>
      <c r="M33" s="162">
        <v>0</v>
      </c>
      <c r="N33" s="179">
        <v>2759.0554287182431</v>
      </c>
      <c r="O33" s="178">
        <v>0</v>
      </c>
      <c r="P33" s="163">
        <v>96.196207358623113</v>
      </c>
      <c r="Q33" s="164">
        <v>0</v>
      </c>
      <c r="R33" s="170">
        <f t="shared" si="1"/>
        <v>48689.890010911651</v>
      </c>
      <c r="S33" s="86">
        <f t="shared" si="18"/>
        <v>-0.80083834984775237</v>
      </c>
      <c r="T33" s="86">
        <f t="shared" si="19"/>
        <v>0</v>
      </c>
      <c r="U33" s="86">
        <f t="shared" si="20"/>
        <v>0</v>
      </c>
      <c r="V33" s="86">
        <f t="shared" si="21"/>
        <v>0</v>
      </c>
      <c r="W33" s="86">
        <f t="shared" si="22"/>
        <v>0</v>
      </c>
      <c r="X33" s="86">
        <f t="shared" si="23"/>
        <v>0</v>
      </c>
      <c r="Y33" s="86">
        <f t="shared" si="24"/>
        <v>0</v>
      </c>
      <c r="Z33" s="86">
        <f t="shared" si="25"/>
        <v>0</v>
      </c>
      <c r="AA33" s="86">
        <f t="shared" si="26"/>
        <v>0</v>
      </c>
      <c r="AB33" s="86">
        <f t="shared" si="27"/>
        <v>0</v>
      </c>
      <c r="AC33" s="86">
        <f t="shared" si="28"/>
        <v>0</v>
      </c>
      <c r="AD33" s="86">
        <f t="shared" si="29"/>
        <v>0</v>
      </c>
      <c r="AE33" s="86">
        <f t="shared" si="30"/>
        <v>0</v>
      </c>
      <c r="AF33" s="86">
        <f t="shared" si="31"/>
        <v>0</v>
      </c>
      <c r="AH33" s="170">
        <f t="shared" si="3"/>
        <v>-7798.5462341214097</v>
      </c>
      <c r="AI33" s="170">
        <f t="shared" si="4"/>
        <v>0</v>
      </c>
      <c r="AJ33" s="170">
        <f t="shared" si="5"/>
        <v>0</v>
      </c>
      <c r="AK33" s="170">
        <f t="shared" si="6"/>
        <v>0</v>
      </c>
      <c r="AL33" s="170">
        <f t="shared" si="7"/>
        <v>0</v>
      </c>
      <c r="AM33" s="170">
        <f t="shared" si="8"/>
        <v>0</v>
      </c>
      <c r="AN33" s="170">
        <f t="shared" si="9"/>
        <v>0</v>
      </c>
      <c r="AO33" s="170">
        <f t="shared" si="10"/>
        <v>0</v>
      </c>
      <c r="AP33" s="170">
        <f t="shared" si="11"/>
        <v>0</v>
      </c>
      <c r="AQ33" s="170">
        <f t="shared" si="12"/>
        <v>0</v>
      </c>
      <c r="AR33" s="170">
        <f t="shared" si="13"/>
        <v>0</v>
      </c>
      <c r="AS33" s="170">
        <f t="shared" si="14"/>
        <v>0</v>
      </c>
      <c r="AT33" s="170">
        <f t="shared" si="15"/>
        <v>0</v>
      </c>
      <c r="AU33" s="170">
        <f t="shared" si="16"/>
        <v>0</v>
      </c>
      <c r="AV33" s="170">
        <f t="shared" si="17"/>
        <v>-7798.5462341214097</v>
      </c>
      <c r="AW33" s="170">
        <f t="shared" si="17"/>
        <v>0</v>
      </c>
      <c r="AX33" s="170"/>
      <c r="AY33" s="170">
        <f>'Projection - Wales'!B$11*Wales19!AV33</f>
        <v>0</v>
      </c>
      <c r="AZ33" s="170">
        <f>'Projection - Wales'!B$11*Wales19!AV33</f>
        <v>0</v>
      </c>
      <c r="BA33" s="170">
        <f>-'Projection - Wales'!C$12*Wales19!AV33</f>
        <v>1643.2745205938811</v>
      </c>
      <c r="BB33" s="170">
        <f>-'Projection - Wales'!C$12*Wales19!AW33</f>
        <v>0</v>
      </c>
      <c r="BC33" s="170">
        <f>-'Projection - Wales'!D$12*Wales19!AV33</f>
        <v>738.4698429949143</v>
      </c>
      <c r="BD33" s="170">
        <f>-'Projection - Wales'!D$12*Wales19!AW33</f>
        <v>0</v>
      </c>
      <c r="BE33" s="170">
        <f>-'Projection - Wales'!E$12*Wales19!AV33</f>
        <v>1295.7804965667879</v>
      </c>
      <c r="BF33" s="170">
        <f>-'Projection - Wales'!E$12*Wales19!AW33</f>
        <v>0</v>
      </c>
      <c r="BG33" s="170">
        <f>-'Projection - Wales'!F$12*Wales19!AV33</f>
        <v>3344.0777632062795</v>
      </c>
      <c r="BH33" s="170">
        <f>-'Projection - Wales'!F$12*Wales19!AW33</f>
        <v>0</v>
      </c>
      <c r="BI33" s="170">
        <f>-'Projection - Wales'!G$12*Wales19!AV33</f>
        <v>399.59735459311577</v>
      </c>
      <c r="BJ33" s="170">
        <f>-'Projection - Wales'!G$12*Wales19!AW33</f>
        <v>0</v>
      </c>
      <c r="BK33" s="170">
        <f>-'Projection - Wales'!H$12*Wales19!AV33</f>
        <v>377.34625616643353</v>
      </c>
      <c r="BL33" s="170">
        <f>-'Projection - Wales'!H$12*Wales19!AW33</f>
        <v>0</v>
      </c>
    </row>
    <row r="34" spans="1:64" s="22" customFormat="1" ht="19.95" customHeight="1">
      <c r="A34" s="7" t="s">
        <v>688</v>
      </c>
      <c r="B34" s="8" t="s">
        <v>657</v>
      </c>
      <c r="C34" s="8" t="s">
        <v>657</v>
      </c>
      <c r="D34" s="153">
        <v>7282.4642133333327</v>
      </c>
      <c r="E34" s="154">
        <v>6450.6424533333338</v>
      </c>
      <c r="F34" s="155">
        <v>7282.4642133333327</v>
      </c>
      <c r="G34" s="156">
        <v>4030.0205866666674</v>
      </c>
      <c r="H34" s="157">
        <v>69.888000000000005</v>
      </c>
      <c r="I34" s="158">
        <v>0</v>
      </c>
      <c r="J34" s="159">
        <v>69.888000000000005</v>
      </c>
      <c r="K34" s="160">
        <v>0</v>
      </c>
      <c r="L34" s="161">
        <v>655.19999999999993</v>
      </c>
      <c r="M34" s="162">
        <v>0</v>
      </c>
      <c r="N34" s="179">
        <v>7282.4642133333327</v>
      </c>
      <c r="O34" s="178">
        <v>3163.4909866666676</v>
      </c>
      <c r="P34" s="163">
        <v>125.7984</v>
      </c>
      <c r="Q34" s="164">
        <v>0</v>
      </c>
      <c r="R34" s="170">
        <f t="shared" si="1"/>
        <v>36412.321066666671</v>
      </c>
      <c r="S34" s="86">
        <f t="shared" si="18"/>
        <v>-0.80083834984775237</v>
      </c>
      <c r="T34" s="86">
        <f t="shared" si="19"/>
        <v>0</v>
      </c>
      <c r="U34" s="86">
        <f t="shared" si="20"/>
        <v>0</v>
      </c>
      <c r="V34" s="86">
        <f t="shared" si="21"/>
        <v>0</v>
      </c>
      <c r="W34" s="86">
        <f t="shared" si="22"/>
        <v>0</v>
      </c>
      <c r="X34" s="86">
        <f t="shared" si="23"/>
        <v>0</v>
      </c>
      <c r="Y34" s="86">
        <f t="shared" si="24"/>
        <v>0</v>
      </c>
      <c r="Z34" s="86">
        <f t="shared" si="25"/>
        <v>0</v>
      </c>
      <c r="AA34" s="86">
        <f t="shared" si="26"/>
        <v>0</v>
      </c>
      <c r="AB34" s="86">
        <f t="shared" si="27"/>
        <v>0</v>
      </c>
      <c r="AC34" s="86">
        <f t="shared" si="28"/>
        <v>0</v>
      </c>
      <c r="AD34" s="86">
        <f t="shared" si="29"/>
        <v>0</v>
      </c>
      <c r="AE34" s="86">
        <f t="shared" si="30"/>
        <v>0</v>
      </c>
      <c r="AF34" s="86">
        <f t="shared" si="31"/>
        <v>0</v>
      </c>
      <c r="AH34" s="170">
        <f t="shared" si="3"/>
        <v>-5832.0766234311759</v>
      </c>
      <c r="AI34" s="170">
        <f t="shared" si="4"/>
        <v>0</v>
      </c>
      <c r="AJ34" s="170">
        <f t="shared" si="5"/>
        <v>0</v>
      </c>
      <c r="AK34" s="170">
        <f t="shared" si="6"/>
        <v>0</v>
      </c>
      <c r="AL34" s="170">
        <f t="shared" si="7"/>
        <v>0</v>
      </c>
      <c r="AM34" s="170">
        <f t="shared" si="8"/>
        <v>0</v>
      </c>
      <c r="AN34" s="170">
        <f t="shared" si="9"/>
        <v>0</v>
      </c>
      <c r="AO34" s="170">
        <f t="shared" si="10"/>
        <v>0</v>
      </c>
      <c r="AP34" s="170">
        <f t="shared" si="11"/>
        <v>0</v>
      </c>
      <c r="AQ34" s="170">
        <f t="shared" si="12"/>
        <v>0</v>
      </c>
      <c r="AR34" s="170">
        <f t="shared" si="13"/>
        <v>0</v>
      </c>
      <c r="AS34" s="170">
        <f t="shared" si="14"/>
        <v>0</v>
      </c>
      <c r="AT34" s="170">
        <f t="shared" si="15"/>
        <v>0</v>
      </c>
      <c r="AU34" s="170">
        <f t="shared" si="16"/>
        <v>0</v>
      </c>
      <c r="AV34" s="170">
        <f t="shared" si="17"/>
        <v>-5832.0766234311759</v>
      </c>
      <c r="AW34" s="170">
        <f t="shared" si="17"/>
        <v>0</v>
      </c>
      <c r="AX34" s="170"/>
      <c r="AY34" s="170">
        <f>'Projection - Wales'!B$11*Wales19!AV34</f>
        <v>0</v>
      </c>
      <c r="AZ34" s="170">
        <f>'Projection - Wales'!B$11*Wales19!AV34</f>
        <v>0</v>
      </c>
      <c r="BA34" s="170">
        <f>-'Projection - Wales'!C$12*Wales19!AV34</f>
        <v>1228.9089055474906</v>
      </c>
      <c r="BB34" s="170">
        <f>-'Projection - Wales'!C$12*Wales19!AW34</f>
        <v>0</v>
      </c>
      <c r="BC34" s="170">
        <f>-'Projection - Wales'!D$12*Wales19!AV34</f>
        <v>552.2584054955903</v>
      </c>
      <c r="BD34" s="170">
        <f>-'Projection - Wales'!D$12*Wales19!AW34</f>
        <v>0</v>
      </c>
      <c r="BE34" s="170">
        <f>-'Projection - Wales'!E$12*Wales19!AV34</f>
        <v>969.03844848162169</v>
      </c>
      <c r="BF34" s="170">
        <f>-'Projection - Wales'!E$12*Wales19!AW34</f>
        <v>0</v>
      </c>
      <c r="BG34" s="170">
        <f>-'Projection - Wales'!F$12*Wales19!AV34</f>
        <v>2500.8401776730084</v>
      </c>
      <c r="BH34" s="170">
        <f>-'Projection - Wales'!F$12*Wales19!AW34</f>
        <v>0</v>
      </c>
      <c r="BI34" s="170">
        <f>-'Projection - Wales'!G$12*Wales19!AV34</f>
        <v>298.8354906855281</v>
      </c>
      <c r="BJ34" s="170">
        <f>-'Projection - Wales'!G$12*Wales19!AW34</f>
        <v>0</v>
      </c>
      <c r="BK34" s="170">
        <f>-'Projection - Wales'!H$12*Wales19!AV34</f>
        <v>282.19519554793828</v>
      </c>
      <c r="BL34" s="170">
        <f>-'Projection - Wales'!H$12*Wales19!AW34</f>
        <v>0</v>
      </c>
    </row>
    <row r="35" spans="1:64">
      <c r="AH35" s="87">
        <f>SUM(AH3:AH34)</f>
        <v>-246496.54126904291</v>
      </c>
      <c r="AI35" s="87">
        <f t="shared" ref="AI35:AU35" si="32">SUM(AI3:AI34)</f>
        <v>0</v>
      </c>
      <c r="AJ35" s="87">
        <f t="shared" si="32"/>
        <v>0</v>
      </c>
      <c r="AK35" s="87">
        <f t="shared" si="32"/>
        <v>0</v>
      </c>
      <c r="AL35" s="87">
        <f t="shared" si="32"/>
        <v>0</v>
      </c>
      <c r="AM35" s="87">
        <f t="shared" si="32"/>
        <v>0</v>
      </c>
      <c r="AN35" s="87">
        <f t="shared" si="32"/>
        <v>0</v>
      </c>
      <c r="AO35" s="87">
        <f t="shared" si="32"/>
        <v>0</v>
      </c>
      <c r="AP35" s="87">
        <f t="shared" si="32"/>
        <v>0</v>
      </c>
      <c r="AQ35" s="87">
        <f t="shared" si="32"/>
        <v>0</v>
      </c>
      <c r="AR35" s="87">
        <f t="shared" si="32"/>
        <v>0</v>
      </c>
      <c r="AS35" s="87">
        <f t="shared" si="32"/>
        <v>0</v>
      </c>
      <c r="AT35" s="87">
        <f t="shared" si="32"/>
        <v>0</v>
      </c>
      <c r="AU35" s="87">
        <f t="shared" si="32"/>
        <v>0</v>
      </c>
    </row>
  </sheetData>
  <mergeCells count="4">
    <mergeCell ref="S1:AE1"/>
    <mergeCell ref="AH1:AW1"/>
    <mergeCell ref="AY1:BL1"/>
    <mergeCell ref="D1:Q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40759-DE90-4DE3-BD63-375F7FA4EBA9}">
  <dimension ref="A1:AT37"/>
  <sheetViews>
    <sheetView workbookViewId="0">
      <pane ySplit="2" topLeftCell="A33" activePane="bottomLeft" state="frozen"/>
      <selection activeCell="Q1" sqref="Q1"/>
      <selection pane="bottomLeft" activeCell="AI3" sqref="AI3:AI34"/>
    </sheetView>
  </sheetViews>
  <sheetFormatPr defaultRowHeight="19.95" customHeight="1"/>
  <cols>
    <col min="1" max="1" width="34.44140625" style="7" customWidth="1"/>
    <col min="2" max="2" width="22.33203125" style="8" customWidth="1"/>
    <col min="3" max="3" width="8.88671875" style="8"/>
    <col min="4" max="12" width="8.88671875" style="5"/>
    <col min="13" max="33" width="8.88671875" style="8"/>
    <col min="34" max="36" width="8.88671875" style="5"/>
    <col min="37" max="37" width="10.44140625" style="5" bestFit="1" customWidth="1"/>
    <col min="38" max="16384" width="8.88671875" style="5"/>
  </cols>
  <sheetData>
    <row r="1" spans="1:46" s="22" customFormat="1" ht="19.95" customHeight="1">
      <c r="A1" s="134"/>
      <c r="B1" s="1"/>
      <c r="C1" s="1"/>
      <c r="D1" s="248" t="s">
        <v>735</v>
      </c>
      <c r="E1" s="248"/>
      <c r="F1" s="248"/>
      <c r="G1" s="248"/>
      <c r="H1" s="248"/>
      <c r="I1" s="248"/>
      <c r="J1" s="248"/>
      <c r="K1" s="1"/>
      <c r="M1" s="248" t="s">
        <v>737</v>
      </c>
      <c r="N1" s="248" t="s">
        <v>2</v>
      </c>
      <c r="O1" s="248" t="s">
        <v>3</v>
      </c>
      <c r="P1" s="248" t="s">
        <v>5</v>
      </c>
      <c r="Q1" s="248" t="s">
        <v>6</v>
      </c>
      <c r="R1" s="248" t="s">
        <v>4</v>
      </c>
      <c r="S1" s="248" t="s">
        <v>8</v>
      </c>
      <c r="T1" s="20"/>
      <c r="U1" s="248" t="s">
        <v>736</v>
      </c>
      <c r="V1" s="248" t="s">
        <v>2</v>
      </c>
      <c r="W1" s="248" t="s">
        <v>3</v>
      </c>
      <c r="X1" s="248" t="s">
        <v>5</v>
      </c>
      <c r="Y1" s="248" t="s">
        <v>6</v>
      </c>
      <c r="Z1" s="248" t="s">
        <v>4</v>
      </c>
      <c r="AA1" s="248" t="s">
        <v>8</v>
      </c>
      <c r="AB1" s="20"/>
      <c r="AC1" s="167"/>
      <c r="AE1" s="167"/>
      <c r="AF1" s="167"/>
      <c r="AI1" s="20"/>
      <c r="AN1" s="248" t="s">
        <v>739</v>
      </c>
      <c r="AO1" s="248"/>
      <c r="AP1" s="248"/>
      <c r="AQ1" s="248"/>
      <c r="AR1" s="248"/>
      <c r="AS1" s="248"/>
      <c r="AT1" s="248"/>
    </row>
    <row r="2" spans="1:46" s="22" customFormat="1" ht="19.95" customHeight="1">
      <c r="A2" s="18"/>
      <c r="B2" s="20"/>
      <c r="C2" s="20"/>
      <c r="D2" s="73" t="s">
        <v>697</v>
      </c>
      <c r="E2" s="75" t="s">
        <v>698</v>
      </c>
      <c r="F2" s="77" t="s">
        <v>3</v>
      </c>
      <c r="G2" s="189" t="s">
        <v>699</v>
      </c>
      <c r="H2" s="81" t="s">
        <v>708</v>
      </c>
      <c r="I2" s="79" t="s">
        <v>7</v>
      </c>
      <c r="J2" s="85" t="s">
        <v>700</v>
      </c>
      <c r="K2" s="65" t="s">
        <v>731</v>
      </c>
      <c r="M2" s="73" t="s">
        <v>697</v>
      </c>
      <c r="N2" s="75" t="s">
        <v>698</v>
      </c>
      <c r="O2" s="77" t="s">
        <v>3</v>
      </c>
      <c r="P2" s="189" t="s">
        <v>699</v>
      </c>
      <c r="Q2" s="81" t="s">
        <v>708</v>
      </c>
      <c r="R2" s="79" t="s">
        <v>7</v>
      </c>
      <c r="S2" s="85" t="s">
        <v>700</v>
      </c>
      <c r="T2" s="20"/>
      <c r="U2" s="73" t="s">
        <v>697</v>
      </c>
      <c r="V2" s="75" t="s">
        <v>698</v>
      </c>
      <c r="W2" s="77" t="s">
        <v>3</v>
      </c>
      <c r="X2" s="189" t="s">
        <v>699</v>
      </c>
      <c r="Y2" s="81" t="s">
        <v>708</v>
      </c>
      <c r="Z2" s="79" t="s">
        <v>7</v>
      </c>
      <c r="AA2" s="85" t="s">
        <v>700</v>
      </c>
      <c r="AB2" s="20"/>
      <c r="AC2" s="168" t="s">
        <v>590</v>
      </c>
      <c r="AD2" s="65" t="s">
        <v>591</v>
      </c>
      <c r="AE2" s="168" t="s">
        <v>592</v>
      </c>
      <c r="AF2" s="168" t="s">
        <v>593</v>
      </c>
      <c r="AG2" s="65" t="s">
        <v>594</v>
      </c>
      <c r="AI2" s="65">
        <v>2019</v>
      </c>
      <c r="AJ2" s="65">
        <v>2024</v>
      </c>
      <c r="AK2" s="165" t="s">
        <v>701</v>
      </c>
      <c r="AL2" s="166" t="s">
        <v>13</v>
      </c>
      <c r="AN2" s="73" t="s">
        <v>697</v>
      </c>
      <c r="AO2" s="75" t="s">
        <v>698</v>
      </c>
      <c r="AP2" s="77" t="s">
        <v>3</v>
      </c>
      <c r="AQ2" s="189" t="s">
        <v>699</v>
      </c>
      <c r="AR2" s="81" t="s">
        <v>738</v>
      </c>
      <c r="AS2" s="79" t="s">
        <v>7</v>
      </c>
      <c r="AT2" s="85" t="s">
        <v>700</v>
      </c>
    </row>
    <row r="3" spans="1:46" s="22" customFormat="1" ht="19.95" customHeight="1">
      <c r="A3" s="18" t="s">
        <v>656</v>
      </c>
      <c r="B3" s="20" t="s">
        <v>657</v>
      </c>
      <c r="C3" s="20" t="s">
        <v>657</v>
      </c>
      <c r="D3" s="170">
        <f>(Wales19!D3+Wales19!AH3+(Wales19!AY3)+Wales19!AZ3+Wales19!AI3+Wales19!E3)</f>
        <v>6732.9443635251746</v>
      </c>
      <c r="E3" s="170">
        <f>(Wales19!F3+Wales19!AJ3+Wales19!BA3)+(Wales19!BB3+Wales19!AK3+Wales19!G3)</f>
        <v>24387.534806861651</v>
      </c>
      <c r="F3" s="170">
        <f>(Wales19!H3+Wales19!AL3+Wales19!BC3)+(Wales19!BD3+Wales19!AM3+Wales19!I3)</f>
        <v>2810.019500736671</v>
      </c>
      <c r="G3" s="170">
        <f>(Wales19!J3+Wales19!AN3+Wales19!BE3)+(Wales19!BF3+Wales19!AO3+Wales19!K3)</f>
        <v>2066.5715937078012</v>
      </c>
      <c r="H3" s="170">
        <f>(Wales19!L3+Wales19!AP3+Wales19!BG3)+(Wales19!BH3+Wales19!AQ3+Wales19!M3)</f>
        <v>4331.6120442111824</v>
      </c>
      <c r="I3" s="170">
        <f>(Wales19!N3+Wales19!AR3+Wales19!BI3)+(Wales19!BJ3+Wales19!AS3+Wales19!O3)</f>
        <v>4181.9484549100871</v>
      </c>
      <c r="J3" s="170">
        <f>(Wales19!P3+Wales19!AT3+Wales19!BK3)+(Wales19!BL3+Wales19!AU3+Wales19!Q3)</f>
        <v>1313.5331869778606</v>
      </c>
      <c r="K3" s="188">
        <f>SUM(D3:J3)</f>
        <v>45824.163950930422</v>
      </c>
      <c r="M3" s="33">
        <f>D3/K3</f>
        <v>0.14692999900085396</v>
      </c>
      <c r="N3" s="33">
        <f>E3/K3</f>
        <v>0.53219813967531171</v>
      </c>
      <c r="O3" s="33">
        <f>F3/K3</f>
        <v>6.1321784370047754E-2</v>
      </c>
      <c r="P3" s="33">
        <f>G3/K3</f>
        <v>4.5097857015367129E-2</v>
      </c>
      <c r="Q3" s="33">
        <f>H3/K3</f>
        <v>9.452681010939061E-2</v>
      </c>
      <c r="R3" s="33">
        <f>I3/K3</f>
        <v>9.1260769304775849E-2</v>
      </c>
      <c r="S3" s="33">
        <f>J3/K3</f>
        <v>2.8664640524253153E-2</v>
      </c>
      <c r="T3" s="20"/>
      <c r="U3" s="174">
        <f>M3-AN3</f>
        <v>-0.12811602498572605</v>
      </c>
      <c r="V3" s="174">
        <f t="shared" ref="V3:AA3" si="0">N3-AO3</f>
        <v>4.9093277250410683E-2</v>
      </c>
      <c r="W3" s="174">
        <f t="shared" si="0"/>
        <v>1.8161479982747551E-2</v>
      </c>
      <c r="X3" s="174">
        <f t="shared" si="0"/>
        <v>2.9455982646231529E-2</v>
      </c>
      <c r="Y3" s="174">
        <f t="shared" si="0"/>
        <v>8.846707988238417E-3</v>
      </c>
      <c r="Z3" s="174">
        <f t="shared" si="0"/>
        <v>9.7588048876154493E-3</v>
      </c>
      <c r="AA3" s="174">
        <f t="shared" si="0"/>
        <v>1.2799772230482558E-2</v>
      </c>
      <c r="AB3" s="20"/>
      <c r="AC3" s="33">
        <f t="shared" ref="AC3:AC34" si="1">LARGE(M3:S3,1)</f>
        <v>0.53219813967531171</v>
      </c>
      <c r="AD3" s="60" t="str">
        <f t="shared" ref="AD3:AD34" si="2">IF(M3=AC3,"Con",IF(N3=AC3,"Lab",IF(O3=AC3,"LD",IF(P3=AC3,"Grn",IF(Q3=AC3,"Ref",IF(R3=AC3,"PC","OTH "))))))</f>
        <v>Lab</v>
      </c>
      <c r="AE3" s="33">
        <f>AC3-AF3</f>
        <v>0.38526814067445775</v>
      </c>
      <c r="AF3" s="33">
        <f t="shared" ref="AF3:AF34" si="3">LARGE(M3:S3,2)</f>
        <v>0.14692999900085396</v>
      </c>
      <c r="AG3" s="60" t="str">
        <f t="shared" ref="AG3:AG34" si="4">IF(M3=AF3,"Con",IF(N3=AF3,"Lab",IF(O3=AF3,"LD",IF(P3=AF3,"Grn",IF(Q3=AF3,"Ref",IF(R3=AF3,"PC","OTH "))))))</f>
        <v>Con</v>
      </c>
      <c r="AI3" s="20" t="s">
        <v>2</v>
      </c>
      <c r="AJ3" s="151" t="str">
        <f>AD3</f>
        <v>Lab</v>
      </c>
      <c r="AK3" s="149" t="str">
        <f t="shared" ref="AK3" si="5">IF(AJ3=AI3,"Hold","Gain from")</f>
        <v>Hold</v>
      </c>
      <c r="AL3" s="149" t="str">
        <f t="shared" ref="AL3" si="6">IF(AK3="Hold","",(AI3))</f>
        <v/>
      </c>
      <c r="AN3" s="33">
        <v>0.27504602398658001</v>
      </c>
      <c r="AO3" s="33">
        <v>0.48310486242490103</v>
      </c>
      <c r="AP3" s="33">
        <v>4.3160304387300202E-2</v>
      </c>
      <c r="AQ3" s="33">
        <v>1.5641874369135601E-2</v>
      </c>
      <c r="AR3" s="33">
        <v>8.5680102121152193E-2</v>
      </c>
      <c r="AS3" s="33">
        <v>8.15019644171604E-2</v>
      </c>
      <c r="AT3" s="33">
        <f>100%-AS3-AR3-AQ3-AP3-AO3-AN3</f>
        <v>1.5864868293770595E-2</v>
      </c>
    </row>
    <row r="4" spans="1:46" s="22" customFormat="1" ht="19.95" customHeight="1">
      <c r="A4" s="18" t="s">
        <v>658</v>
      </c>
      <c r="B4" s="20" t="s">
        <v>657</v>
      </c>
      <c r="C4" s="20" t="s">
        <v>657</v>
      </c>
      <c r="D4" s="170">
        <f>(Wales19!D4+Wales19!AH4+(Wales19!AY4)+Wales19!AZ4+Wales19!AI4+Wales19!E4)</f>
        <v>13895.665419670877</v>
      </c>
      <c r="E4" s="170">
        <f>(Wales19!F4+Wales19!AJ4+Wales19!BA4)+(Wales19!BB4+Wales19!AK4+Wales19!G4)</f>
        <v>24792.932722168349</v>
      </c>
      <c r="F4" s="170">
        <f>(Wales19!H4+Wales19!AL4+Wales19!BC4)+(Wales19!BD4+Wales19!AM4+Wales19!I4)</f>
        <v>3683.8709019405405</v>
      </c>
      <c r="G4" s="170">
        <f>(Wales19!J4+Wales19!AN4+Wales19!BE4)+(Wales19!BF4+Wales19!AO4+Wales19!K4)</f>
        <v>1469.2282789577407</v>
      </c>
      <c r="H4" s="170">
        <f>(Wales19!L4+Wales19!AP4+Wales19!BG4)+(Wales19!BH4+Wales19!AQ4+Wales19!M4)</f>
        <v>4537.2233864651807</v>
      </c>
      <c r="I4" s="170">
        <f>(Wales19!N4+Wales19!AR4+Wales19!BI4)+(Wales19!BJ4+Wales19!AS4+Wales19!O4)</f>
        <v>2111.8668848277757</v>
      </c>
      <c r="J4" s="170">
        <f>(Wales19!P4+Wales19!AT4+Wales19!BK4)+(Wales19!BL4+Wales19!AU4+Wales19!Q4)</f>
        <v>593.41285439869125</v>
      </c>
      <c r="K4" s="188">
        <f t="shared" ref="K4:K34" si="7">SUM(D4:J4)</f>
        <v>51084.200448429154</v>
      </c>
      <c r="M4" s="33">
        <f>D4/K4</f>
        <v>0.27201493412232058</v>
      </c>
      <c r="N4" s="33">
        <f>E4/K4</f>
        <v>0.48533465346487059</v>
      </c>
      <c r="O4" s="33">
        <f>F4/K4</f>
        <v>7.2113703838029244E-2</v>
      </c>
      <c r="P4" s="33">
        <f>G4/K4</f>
        <v>2.8760913669207085E-2</v>
      </c>
      <c r="Q4" s="33">
        <f>H4/K4</f>
        <v>8.8818526014626129E-2</v>
      </c>
      <c r="R4" s="33">
        <f t="shared" ref="R4:R34" si="8">I4/K4</f>
        <v>4.1340901223652526E-2</v>
      </c>
      <c r="S4" s="33">
        <f>J4/K4</f>
        <v>1.1616367667293867E-2</v>
      </c>
      <c r="T4" s="20"/>
      <c r="U4" s="174">
        <f t="shared" ref="U4:U33" si="9">M4-AN4</f>
        <v>-0.13463001355985543</v>
      </c>
      <c r="V4" s="174">
        <f t="shared" ref="V4:V33" si="10">N4-AO4</f>
        <v>4.5518673053929593E-2</v>
      </c>
      <c r="W4" s="174">
        <f t="shared" ref="W4:W33" si="11">O4-AP4</f>
        <v>1.7549032469122844E-2</v>
      </c>
      <c r="X4" s="174">
        <f t="shared" ref="X4:X33" si="12">P4-AQ4</f>
        <v>2.8760913669207085E-2</v>
      </c>
      <c r="Y4" s="174">
        <f t="shared" ref="Y4:Y33" si="13">Q4-AR4</f>
        <v>2.1980881100998828E-2</v>
      </c>
      <c r="Z4" s="174">
        <f t="shared" ref="Z4:Z33" si="14">R4-AS4</f>
        <v>9.2041455993036245E-3</v>
      </c>
      <c r="AA4" s="174">
        <f t="shared" ref="AA4:AA33" si="15">S4-AT4</f>
        <v>1.1616367667293867E-2</v>
      </c>
      <c r="AB4" s="20"/>
      <c r="AC4" s="33">
        <f t="shared" si="1"/>
        <v>0.48533465346487059</v>
      </c>
      <c r="AD4" s="60" t="str">
        <f t="shared" si="2"/>
        <v>Lab</v>
      </c>
      <c r="AE4" s="33">
        <f t="shared" ref="AE4:AE34" si="16">AC4-AF4</f>
        <v>0.21331971934255001</v>
      </c>
      <c r="AF4" s="33">
        <f t="shared" si="3"/>
        <v>0.27201493412232058</v>
      </c>
      <c r="AG4" s="60" t="str">
        <f t="shared" si="4"/>
        <v>Con</v>
      </c>
      <c r="AI4" s="20" t="s">
        <v>2</v>
      </c>
      <c r="AJ4" s="151" t="str">
        <f t="shared" ref="AJ4:AJ34" si="17">AD4</f>
        <v>Lab</v>
      </c>
      <c r="AK4" s="149" t="str">
        <f t="shared" ref="AK4:AK34" si="18">IF(AJ4=AI4,"Hold","Gain from")</f>
        <v>Hold</v>
      </c>
      <c r="AL4" s="149" t="str">
        <f t="shared" ref="AL4:AL34" si="19">IF(AK4="Hold","",(AI4))</f>
        <v/>
      </c>
      <c r="AN4" s="33">
        <v>0.40664494768217602</v>
      </c>
      <c r="AO4" s="33">
        <v>0.439815980410941</v>
      </c>
      <c r="AP4" s="33">
        <v>5.4564671368906401E-2</v>
      </c>
      <c r="AQ4" s="33">
        <v>0</v>
      </c>
      <c r="AR4" s="33">
        <v>6.68376449136273E-2</v>
      </c>
      <c r="AS4" s="33">
        <v>3.2136755624348902E-2</v>
      </c>
      <c r="AT4" s="33">
        <f t="shared" ref="AT4:AT34" si="20">100%-AS4-AR4-AQ4-AP4-AO4-AN4</f>
        <v>0</v>
      </c>
    </row>
    <row r="5" spans="1:46" s="22" customFormat="1" ht="19.95" customHeight="1">
      <c r="A5" s="18" t="s">
        <v>659</v>
      </c>
      <c r="B5" s="20" t="s">
        <v>657</v>
      </c>
      <c r="C5" s="20" t="s">
        <v>657</v>
      </c>
      <c r="D5" s="170">
        <f>(Wales19!D5+Wales19!AH5+(Wales19!AY5)+Wales19!AZ5+Wales19!AI5+Wales19!E5)</f>
        <v>12921.755781844047</v>
      </c>
      <c r="E5" s="170">
        <f>(Wales19!F5+Wales19!AJ5+Wales19!BA5)+(Wales19!BB5+Wales19!AK5+Wales19!G5)</f>
        <v>20517.28911530495</v>
      </c>
      <c r="F5" s="170">
        <f>(Wales19!H5+Wales19!AL5+Wales19!BC5)+(Wales19!BD5+Wales19!AM5+Wales19!I5)</f>
        <v>3058.1621398731731</v>
      </c>
      <c r="G5" s="170">
        <f>(Wales19!J5+Wales19!AN5+Wales19!BE5)+(Wales19!BF5+Wales19!AO5+Wales19!K5)</f>
        <v>1323.7560258283236</v>
      </c>
      <c r="H5" s="170">
        <f>(Wales19!L5+Wales19!AP5+Wales19!BG5)+(Wales19!BH5+Wales19!AQ5+Wales19!M5)</f>
        <v>3505.564516365303</v>
      </c>
      <c r="I5" s="170">
        <f>(Wales19!N5+Wales19!AR5+Wales19!BI5)+(Wales19!BJ5+Wales19!AS5+Wales19!O5)</f>
        <v>7515.4274538590516</v>
      </c>
      <c r="J5" s="170">
        <f>(Wales19!P5+Wales19!AT5+Wales19!BK5)+(Wales19!BL5+Wales19!AU5+Wales19!Q5)</f>
        <v>405.32132065304046</v>
      </c>
      <c r="K5" s="188">
        <f t="shared" si="7"/>
        <v>49247.276353727895</v>
      </c>
      <c r="M5" s="33">
        <f t="shared" ref="M5:M34" si="21">D5/K5</f>
        <v>0.26238518632037816</v>
      </c>
      <c r="N5" s="33">
        <f t="shared" ref="N5:N34" si="22">E5/K5</f>
        <v>0.41661774283588054</v>
      </c>
      <c r="O5" s="33">
        <f t="shared" ref="O5:O34" si="23">F5/K5</f>
        <v>6.2098096916210023E-2</v>
      </c>
      <c r="P5" s="33">
        <f t="shared" ref="P5:P34" si="24">G5/K5</f>
        <v>2.6879781458779468E-2</v>
      </c>
      <c r="Q5" s="33">
        <f t="shared" ref="Q5:Q34" si="25">H5/K5</f>
        <v>7.1182911541867247E-2</v>
      </c>
      <c r="R5" s="33">
        <f t="shared" si="8"/>
        <v>0.15260595123836027</v>
      </c>
      <c r="S5" s="33">
        <f t="shared" ref="S5:S34" si="26">J5/K5</f>
        <v>8.2303296885241576E-3</v>
      </c>
      <c r="T5" s="20"/>
      <c r="U5" s="174">
        <f t="shared" si="9"/>
        <v>-0.15698822028769882</v>
      </c>
      <c r="V5" s="174">
        <f t="shared" si="10"/>
        <v>3.5180774228367517E-2</v>
      </c>
      <c r="W5" s="174">
        <f t="shared" si="11"/>
        <v>1.5458529338541124E-2</v>
      </c>
      <c r="X5" s="174">
        <f t="shared" si="12"/>
        <v>2.6879781458779468E-2</v>
      </c>
      <c r="Y5" s="174">
        <f t="shared" si="13"/>
        <v>6.2848160122702723E-2</v>
      </c>
      <c r="Z5" s="174">
        <f t="shared" si="14"/>
        <v>8.3906454507842732E-3</v>
      </c>
      <c r="AA5" s="174">
        <f t="shared" si="15"/>
        <v>8.230329688523547E-3</v>
      </c>
      <c r="AB5" s="20"/>
      <c r="AC5" s="33">
        <f t="shared" si="1"/>
        <v>0.41661774283588054</v>
      </c>
      <c r="AD5" s="60" t="str">
        <f t="shared" si="2"/>
        <v>Lab</v>
      </c>
      <c r="AE5" s="33">
        <f t="shared" si="16"/>
        <v>0.15423255651550238</v>
      </c>
      <c r="AF5" s="33">
        <f t="shared" si="3"/>
        <v>0.26238518632037816</v>
      </c>
      <c r="AG5" s="60" t="str">
        <f t="shared" si="4"/>
        <v>Con</v>
      </c>
      <c r="AI5" s="20" t="s">
        <v>1</v>
      </c>
      <c r="AJ5" s="151" t="str">
        <f t="shared" si="17"/>
        <v>Lab</v>
      </c>
      <c r="AK5" s="149" t="str">
        <f t="shared" si="18"/>
        <v>Gain from</v>
      </c>
      <c r="AL5" s="149" t="str">
        <f t="shared" si="19"/>
        <v>Con</v>
      </c>
      <c r="AN5" s="33">
        <v>0.41937340660807698</v>
      </c>
      <c r="AO5" s="33">
        <v>0.38143696860751303</v>
      </c>
      <c r="AP5" s="33">
        <v>4.6639567577668899E-2</v>
      </c>
      <c r="AQ5" s="33">
        <v>0</v>
      </c>
      <c r="AR5" s="33">
        <v>8.3347514191645204E-3</v>
      </c>
      <c r="AS5" s="33">
        <v>0.14421530578757599</v>
      </c>
      <c r="AT5" s="33">
        <f t="shared" si="20"/>
        <v>6.106226635438361E-16</v>
      </c>
    </row>
    <row r="6" spans="1:46" s="22" customFormat="1" ht="19.95" customHeight="1">
      <c r="A6" s="18" t="s">
        <v>660</v>
      </c>
      <c r="B6" s="20" t="s">
        <v>657</v>
      </c>
      <c r="C6" s="20" t="s">
        <v>657</v>
      </c>
      <c r="D6" s="170">
        <f>(Wales19!D6+Wales19!AH6+(Wales19!AY6)+Wales19!AZ6+Wales19!AI6+Wales19!E6)</f>
        <v>4089.5992332500527</v>
      </c>
      <c r="E6" s="170">
        <f>(Wales19!F6+Wales19!AJ6+Wales19!BA6)+(Wales19!BB6+Wales19!AK6+Wales19!G6)</f>
        <v>23210.5299589387</v>
      </c>
      <c r="F6" s="170">
        <f>(Wales19!H6+Wales19!AL6+Wales19!BC6)+(Wales19!BD6+Wales19!AM6+Wales19!I6)</f>
        <v>2425.2004686512282</v>
      </c>
      <c r="G6" s="170">
        <f>(Wales19!J6+Wales19!AN6+Wales19!BE6)+(Wales19!BF6+Wales19!AO6+Wales19!K6)</f>
        <v>1786.3633536987354</v>
      </c>
      <c r="H6" s="170">
        <f>(Wales19!L6+Wales19!AP6+Wales19!BG6)+(Wales19!BH6+Wales19!AQ6+Wales19!M6)</f>
        <v>5378.7735572491629</v>
      </c>
      <c r="I6" s="170">
        <f>(Wales19!N6+Wales19!AR6+Wales19!BI6)+(Wales19!BJ6+Wales19!AS6+Wales19!O6)</f>
        <v>3693.7842883474314</v>
      </c>
      <c r="J6" s="170">
        <f>(Wales19!P6+Wales19!AT6+Wales19!BK6)+(Wales19!BL6+Wales19!AU6+Wales19!Q6)</f>
        <v>1214.0081394614272</v>
      </c>
      <c r="K6" s="188">
        <f t="shared" si="7"/>
        <v>41798.258999596736</v>
      </c>
      <c r="M6" s="33">
        <f t="shared" si="21"/>
        <v>9.7841377395396029E-2</v>
      </c>
      <c r="N6" s="33">
        <f t="shared" si="22"/>
        <v>0.55529896494403352</v>
      </c>
      <c r="O6" s="33">
        <f t="shared" si="23"/>
        <v>5.8021566608184E-2</v>
      </c>
      <c r="P6" s="33">
        <f t="shared" si="24"/>
        <v>4.2737745457674926E-2</v>
      </c>
      <c r="Q6" s="33">
        <f t="shared" si="25"/>
        <v>0.12868415302419789</v>
      </c>
      <c r="R6" s="33">
        <f t="shared" si="8"/>
        <v>8.8371725922437791E-2</v>
      </c>
      <c r="S6" s="33">
        <f t="shared" si="26"/>
        <v>2.9044466648075935E-2</v>
      </c>
      <c r="T6" s="20"/>
      <c r="U6" s="174">
        <f t="shared" si="9"/>
        <v>-8.6911917961318974E-2</v>
      </c>
      <c r="V6" s="174">
        <f t="shared" si="10"/>
        <v>6.9406694724052531E-2</v>
      </c>
      <c r="W6" s="174">
        <f t="shared" si="11"/>
        <v>2.2027546973395602E-2</v>
      </c>
      <c r="X6" s="174">
        <f t="shared" si="12"/>
        <v>3.3136069463180692E-2</v>
      </c>
      <c r="Y6" s="174">
        <f t="shared" si="13"/>
        <v>-6.8799684544272099E-2</v>
      </c>
      <c r="Z6" s="174">
        <f t="shared" si="14"/>
        <v>1.1747277109757093E-2</v>
      </c>
      <c r="AA6" s="174">
        <f t="shared" si="15"/>
        <v>1.9394014235205304E-2</v>
      </c>
      <c r="AB6" s="20"/>
      <c r="AC6" s="33">
        <f t="shared" si="1"/>
        <v>0.55529896494403352</v>
      </c>
      <c r="AD6" s="60" t="str">
        <f t="shared" si="2"/>
        <v>Lab</v>
      </c>
      <c r="AE6" s="33">
        <f t="shared" si="16"/>
        <v>0.42661481191983563</v>
      </c>
      <c r="AF6" s="33">
        <f t="shared" si="3"/>
        <v>0.12868415302419789</v>
      </c>
      <c r="AG6" s="60" t="str">
        <f t="shared" si="4"/>
        <v>Ref</v>
      </c>
      <c r="AI6" s="20" t="s">
        <v>2</v>
      </c>
      <c r="AJ6" s="151" t="str">
        <f t="shared" si="17"/>
        <v>Lab</v>
      </c>
      <c r="AK6" s="149" t="str">
        <f t="shared" si="18"/>
        <v>Hold</v>
      </c>
      <c r="AL6" s="149" t="str">
        <f t="shared" si="19"/>
        <v/>
      </c>
      <c r="AN6" s="33">
        <v>0.184753295356715</v>
      </c>
      <c r="AO6" s="33">
        <v>0.48589227021998099</v>
      </c>
      <c r="AP6" s="33">
        <v>3.5994019634788398E-2</v>
      </c>
      <c r="AQ6" s="33">
        <v>9.6016759944942305E-3</v>
      </c>
      <c r="AR6" s="33">
        <v>0.19748383756846999</v>
      </c>
      <c r="AS6" s="33">
        <v>7.6624448812680698E-2</v>
      </c>
      <c r="AT6" s="33">
        <f t="shared" si="20"/>
        <v>9.6504524128706304E-3</v>
      </c>
    </row>
    <row r="7" spans="1:46" s="22" customFormat="1" ht="19.95" customHeight="1">
      <c r="A7" s="18" t="s">
        <v>661</v>
      </c>
      <c r="B7" s="20" t="s">
        <v>657</v>
      </c>
      <c r="C7" s="20" t="s">
        <v>657</v>
      </c>
      <c r="D7" s="170">
        <f>(Wales19!D7+Wales19!AH7+(Wales19!AY7)+Wales19!AZ7+Wales19!AI7+Wales19!E7)</f>
        <v>16593.788962786006</v>
      </c>
      <c r="E7" s="170">
        <f>(Wales19!F7+Wales19!AJ7+Wales19!BA7)+(Wales19!BB7+Wales19!AK7+Wales19!G7)</f>
        <v>10704.971521247644</v>
      </c>
      <c r="F7" s="170">
        <f>(Wales19!H7+Wales19!AL7+Wales19!BC7)+(Wales19!BD7+Wales19!AM7+Wales19!I7)</f>
        <v>16092.023214379058</v>
      </c>
      <c r="G7" s="170">
        <f>(Wales19!J7+Wales19!AN7+Wales19!BE7)+(Wales19!BF7+Wales19!AO7+Wales19!K7)</f>
        <v>1681.2508959129682</v>
      </c>
      <c r="H7" s="170">
        <f>(Wales19!L7+Wales19!AP7+Wales19!BG7)+(Wales19!BH7+Wales19!AQ7+Wales19!M7)</f>
        <v>3931.4074477260924</v>
      </c>
      <c r="I7" s="170">
        <f>(Wales19!N7+Wales19!AR7+Wales19!BI7)+(Wales19!BJ7+Wales19!AS7+Wales19!O7)</f>
        <v>2332.3934861707748</v>
      </c>
      <c r="J7" s="170">
        <f>(Wales19!P7+Wales19!AT7+Wales19!BK7)+(Wales19!BL7+Wales19!AU7+Wales19!Q7)</f>
        <v>1270.6602239431622</v>
      </c>
      <c r="K7" s="188">
        <f t="shared" si="7"/>
        <v>52606.495752165705</v>
      </c>
      <c r="M7" s="33">
        <f t="shared" si="21"/>
        <v>0.31543231925123755</v>
      </c>
      <c r="N7" s="33">
        <f t="shared" si="22"/>
        <v>0.20349143899794811</v>
      </c>
      <c r="O7" s="33">
        <f t="shared" si="23"/>
        <v>0.30589422435948094</v>
      </c>
      <c r="P7" s="33">
        <f t="shared" si="24"/>
        <v>3.1958998064298062E-2</v>
      </c>
      <c r="Q7" s="33">
        <f t="shared" si="25"/>
        <v>7.4732357506710451E-2</v>
      </c>
      <c r="R7" s="33">
        <f t="shared" si="8"/>
        <v>4.4336606208459625E-2</v>
      </c>
      <c r="S7" s="33">
        <f t="shared" si="26"/>
        <v>2.4154055611865226E-2</v>
      </c>
      <c r="T7" s="20"/>
      <c r="U7" s="174">
        <f t="shared" si="9"/>
        <v>-0.15241474790016446</v>
      </c>
      <c r="V7" s="174">
        <f t="shared" si="10"/>
        <v>3.6933798131082107E-2</v>
      </c>
      <c r="W7" s="174">
        <f t="shared" si="11"/>
        <v>1.6185993768678963E-2</v>
      </c>
      <c r="X7" s="174">
        <f t="shared" si="12"/>
        <v>2.7264445129577444E-2</v>
      </c>
      <c r="Y7" s="174">
        <f t="shared" si="13"/>
        <v>5.4587661505584154E-2</v>
      </c>
      <c r="Z7" s="174">
        <f t="shared" si="14"/>
        <v>8.5113884894357228E-3</v>
      </c>
      <c r="AA7" s="174">
        <f t="shared" si="15"/>
        <v>8.9314608758060895E-3</v>
      </c>
      <c r="AB7" s="20"/>
      <c r="AC7" s="33">
        <f t="shared" si="1"/>
        <v>0.31543231925123755</v>
      </c>
      <c r="AD7" s="60" t="str">
        <f t="shared" si="2"/>
        <v>Con</v>
      </c>
      <c r="AE7" s="33">
        <f t="shared" si="16"/>
        <v>9.53809489175661E-3</v>
      </c>
      <c r="AF7" s="33">
        <f t="shared" si="3"/>
        <v>0.30589422435948094</v>
      </c>
      <c r="AG7" s="60" t="str">
        <f t="shared" si="4"/>
        <v>LD</v>
      </c>
      <c r="AI7" s="20" t="s">
        <v>1</v>
      </c>
      <c r="AJ7" s="151" t="str">
        <f t="shared" si="17"/>
        <v>Con</v>
      </c>
      <c r="AK7" s="149" t="str">
        <f t="shared" si="18"/>
        <v>Hold</v>
      </c>
      <c r="AL7" s="149" t="str">
        <f t="shared" si="19"/>
        <v/>
      </c>
      <c r="AN7" s="33">
        <v>0.46784706715140201</v>
      </c>
      <c r="AO7" s="33">
        <v>0.166557640866866</v>
      </c>
      <c r="AP7" s="33">
        <v>0.28970823059080197</v>
      </c>
      <c r="AQ7" s="33">
        <v>4.6945529347206198E-3</v>
      </c>
      <c r="AR7" s="33">
        <v>2.0144696001126301E-2</v>
      </c>
      <c r="AS7" s="33">
        <v>3.5825217719023902E-2</v>
      </c>
      <c r="AT7" s="33">
        <f t="shared" si="20"/>
        <v>1.5222594736059136E-2</v>
      </c>
    </row>
    <row r="8" spans="1:46" s="22" customFormat="1" ht="19.95" customHeight="1">
      <c r="A8" s="18" t="s">
        <v>662</v>
      </c>
      <c r="B8" s="20" t="s">
        <v>657</v>
      </c>
      <c r="C8" s="20" t="s">
        <v>657</v>
      </c>
      <c r="D8" s="170">
        <f>(Wales19!D8+Wales19!AH8+(Wales19!AY8)+Wales19!AZ8+Wales19!AI8+Wales19!E8)</f>
        <v>10076.989081525644</v>
      </c>
      <c r="E8" s="170">
        <f>(Wales19!F8+Wales19!AJ8+Wales19!BA8)+(Wales19!BB8+Wales19!AK8+Wales19!G8)</f>
        <v>26147.216101766353</v>
      </c>
      <c r="F8" s="170">
        <f>(Wales19!H8+Wales19!AL8+Wales19!BC8)+(Wales19!BD8+Wales19!AM8+Wales19!I8)</f>
        <v>3007.5266764775206</v>
      </c>
      <c r="G8" s="170">
        <f>(Wales19!J8+Wales19!AN8+Wales19!BE8)+(Wales19!BF8+Wales19!AO8+Wales19!K8)</f>
        <v>2312.0075056751334</v>
      </c>
      <c r="H8" s="170">
        <f>(Wales19!L8+Wales19!AP8+Wales19!BG8)+(Wales19!BH8+Wales19!AQ8+Wales19!M8)</f>
        <v>4404.661280114854</v>
      </c>
      <c r="I8" s="170">
        <f>(Wales19!N8+Wales19!AR8+Wales19!BI8)+(Wales19!BJ8+Wales19!AS8+Wales19!O8)</f>
        <v>3397.4058062968493</v>
      </c>
      <c r="J8" s="170">
        <f>(Wales19!P8+Wales19!AT8+Wales19!BK8)+(Wales19!BL8+Wales19!AU8+Wales19!Q8)</f>
        <v>574.28991860663075</v>
      </c>
      <c r="K8" s="188">
        <f t="shared" si="7"/>
        <v>49920.096370462976</v>
      </c>
      <c r="M8" s="33">
        <f t="shared" si="21"/>
        <v>0.20186237235487506</v>
      </c>
      <c r="N8" s="33">
        <f t="shared" si="22"/>
        <v>0.52378136267455799</v>
      </c>
      <c r="O8" s="33">
        <f t="shared" si="23"/>
        <v>6.0246812308980879E-2</v>
      </c>
      <c r="P8" s="33">
        <f t="shared" si="24"/>
        <v>4.6314163508769109E-2</v>
      </c>
      <c r="Q8" s="33">
        <f t="shared" si="25"/>
        <v>8.823423030731628E-2</v>
      </c>
      <c r="R8" s="33">
        <f t="shared" si="8"/>
        <v>6.8056875954010512E-2</v>
      </c>
      <c r="S8" s="33">
        <f t="shared" si="26"/>
        <v>1.1504182891490371E-2</v>
      </c>
      <c r="T8" s="20"/>
      <c r="U8" s="174">
        <f t="shared" si="9"/>
        <v>-0.13565913708106994</v>
      </c>
      <c r="V8" s="174">
        <f t="shared" si="10"/>
        <v>4.5338208281767989E-2</v>
      </c>
      <c r="W8" s="174">
        <f t="shared" si="11"/>
        <v>1.7430936851960177E-2</v>
      </c>
      <c r="X8" s="174">
        <f t="shared" si="12"/>
        <v>2.877171320853451E-2</v>
      </c>
      <c r="Y8" s="174">
        <f t="shared" si="13"/>
        <v>2.3327861857224977E-2</v>
      </c>
      <c r="Z8" s="174">
        <f t="shared" si="14"/>
        <v>9.2862339900922145E-3</v>
      </c>
      <c r="AA8" s="174">
        <f t="shared" si="15"/>
        <v>1.1504182891490371E-2</v>
      </c>
      <c r="AB8" s="20"/>
      <c r="AC8" s="33">
        <f t="shared" si="1"/>
        <v>0.52378136267455799</v>
      </c>
      <c r="AD8" s="60" t="str">
        <f t="shared" si="2"/>
        <v>Lab</v>
      </c>
      <c r="AE8" s="33">
        <f t="shared" si="16"/>
        <v>0.32191899031968296</v>
      </c>
      <c r="AF8" s="33">
        <f t="shared" si="3"/>
        <v>0.20186237235487506</v>
      </c>
      <c r="AG8" s="60" t="str">
        <f t="shared" si="4"/>
        <v>Con</v>
      </c>
      <c r="AI8" s="20" t="s">
        <v>2</v>
      </c>
      <c r="AJ8" s="151" t="str">
        <f t="shared" si="17"/>
        <v>Lab</v>
      </c>
      <c r="AK8" s="149" t="str">
        <f t="shared" si="18"/>
        <v>Hold</v>
      </c>
      <c r="AL8" s="149" t="str">
        <f t="shared" si="19"/>
        <v/>
      </c>
      <c r="AN8" s="33">
        <v>0.337521509435945</v>
      </c>
      <c r="AO8" s="33">
        <v>0.47844315439279</v>
      </c>
      <c r="AP8" s="33">
        <v>4.2815875457020702E-2</v>
      </c>
      <c r="AQ8" s="33">
        <v>1.7542450300234599E-2</v>
      </c>
      <c r="AR8" s="33">
        <v>6.4906368450091304E-2</v>
      </c>
      <c r="AS8" s="33">
        <v>5.8770641963918298E-2</v>
      </c>
      <c r="AT8" s="33">
        <f t="shared" si="20"/>
        <v>0</v>
      </c>
    </row>
    <row r="9" spans="1:46" s="22" customFormat="1" ht="19.95" customHeight="1">
      <c r="A9" s="18" t="s">
        <v>663</v>
      </c>
      <c r="B9" s="20" t="s">
        <v>657</v>
      </c>
      <c r="C9" s="20" t="s">
        <v>657</v>
      </c>
      <c r="D9" s="170">
        <f>(Wales19!D9+Wales19!AH9+(Wales19!AY9)+Wales19!AZ9+Wales19!AI9+Wales19!E9)</f>
        <v>12896.42536746843</v>
      </c>
      <c r="E9" s="170">
        <f>(Wales19!F9+Wales19!AJ9+Wales19!BA9)+(Wales19!BB9+Wales19!AK9+Wales19!G9)</f>
        <v>15774.66181477351</v>
      </c>
      <c r="F9" s="170">
        <f>(Wales19!H9+Wales19!AL9+Wales19!BC9)+(Wales19!BD9+Wales19!AM9+Wales19!I9)</f>
        <v>1589.2915788661971</v>
      </c>
      <c r="G9" s="170">
        <f>(Wales19!J9+Wales19!AN9+Wales19!BE9)+(Wales19!BF9+Wales19!AO9+Wales19!K9)</f>
        <v>1495.3813084249618</v>
      </c>
      <c r="H9" s="170">
        <f>(Wales19!L9+Wales19!AP9+Wales19!BG9)+(Wales19!BH9+Wales19!AQ9+Wales19!M9)</f>
        <v>4273.6448592867764</v>
      </c>
      <c r="I9" s="170">
        <f>(Wales19!N9+Wales19!AR9+Wales19!BI9)+(Wales19!BJ9+Wales19!AS9+Wales19!O9)</f>
        <v>17341.008930695622</v>
      </c>
      <c r="J9" s="170">
        <f>(Wales19!P9+Wales19!AT9+Wales19!BK9)+(Wales19!BL9+Wales19!AU9+Wales19!Q9)</f>
        <v>527.5081657409462</v>
      </c>
      <c r="K9" s="188">
        <f t="shared" si="7"/>
        <v>53897.922025256441</v>
      </c>
      <c r="M9" s="33">
        <f t="shared" si="21"/>
        <v>0.23927500138920374</v>
      </c>
      <c r="N9" s="33">
        <f t="shared" si="22"/>
        <v>0.29267662318004656</v>
      </c>
      <c r="O9" s="33">
        <f t="shared" si="23"/>
        <v>2.9487065904348943E-2</v>
      </c>
      <c r="P9" s="33">
        <f t="shared" si="24"/>
        <v>2.7744693157636571E-2</v>
      </c>
      <c r="Q9" s="33">
        <f t="shared" si="25"/>
        <v>7.9291458718652577E-2</v>
      </c>
      <c r="R9" s="33">
        <f t="shared" si="8"/>
        <v>0.32173798690364475</v>
      </c>
      <c r="S9" s="33">
        <f t="shared" si="26"/>
        <v>9.7871707464669434E-3</v>
      </c>
      <c r="T9" s="20"/>
      <c r="U9" s="174">
        <f t="shared" si="9"/>
        <v>-0.14675859711981423</v>
      </c>
      <c r="V9" s="174">
        <f t="shared" si="10"/>
        <v>3.9528544081176564E-2</v>
      </c>
      <c r="W9" s="174">
        <f t="shared" si="11"/>
        <v>1.6328330919123245E-2</v>
      </c>
      <c r="X9" s="174">
        <f t="shared" si="12"/>
        <v>2.7744693157636571E-2</v>
      </c>
      <c r="Y9" s="174">
        <f t="shared" si="13"/>
        <v>4.4003591218752275E-2</v>
      </c>
      <c r="Z9" s="174">
        <f t="shared" si="14"/>
        <v>9.3662669966587675E-3</v>
      </c>
      <c r="AA9" s="174">
        <f t="shared" si="15"/>
        <v>9.7871707464669434E-3</v>
      </c>
      <c r="AB9" s="20"/>
      <c r="AC9" s="33">
        <f t="shared" si="1"/>
        <v>0.32173798690364475</v>
      </c>
      <c r="AD9" s="60" t="str">
        <f t="shared" si="2"/>
        <v>PC</v>
      </c>
      <c r="AE9" s="33">
        <f t="shared" si="16"/>
        <v>2.9061363723598188E-2</v>
      </c>
      <c r="AF9" s="33">
        <f t="shared" si="3"/>
        <v>0.29267662318004656</v>
      </c>
      <c r="AG9" s="60" t="str">
        <f t="shared" si="4"/>
        <v>Lab</v>
      </c>
      <c r="AI9" s="20" t="s">
        <v>1</v>
      </c>
      <c r="AJ9" s="151" t="str">
        <f t="shared" si="17"/>
        <v>PC</v>
      </c>
      <c r="AK9" s="149" t="str">
        <f t="shared" si="18"/>
        <v>Gain from</v>
      </c>
      <c r="AL9" s="149" t="str">
        <f t="shared" si="19"/>
        <v>Con</v>
      </c>
      <c r="AN9" s="33">
        <v>0.38603359850901797</v>
      </c>
      <c r="AO9" s="33">
        <v>0.25314807909886999</v>
      </c>
      <c r="AP9" s="33">
        <v>1.31587349852257E-2</v>
      </c>
      <c r="AQ9" s="33">
        <v>0</v>
      </c>
      <c r="AR9" s="33">
        <v>3.5287867499900302E-2</v>
      </c>
      <c r="AS9" s="33">
        <v>0.31237171990698598</v>
      </c>
      <c r="AT9" s="33">
        <f t="shared" si="20"/>
        <v>0</v>
      </c>
    </row>
    <row r="10" spans="1:46" s="22" customFormat="1" ht="19.95" customHeight="1">
      <c r="A10" s="18" t="s">
        <v>664</v>
      </c>
      <c r="B10" s="20" t="s">
        <v>657</v>
      </c>
      <c r="C10" s="20" t="s">
        <v>657</v>
      </c>
      <c r="D10" s="170">
        <f>(Wales19!D10+Wales19!AH10+(Wales19!AY10)+Wales19!AZ10+Wales19!AI10+Wales19!E10)</f>
        <v>7403.4286095705766</v>
      </c>
      <c r="E10" s="170">
        <f>(Wales19!F10+Wales19!AJ10+Wales19!BA10)+(Wales19!BB10+Wales19!AK10+Wales19!G10)</f>
        <v>21712.286727318373</v>
      </c>
      <c r="F10" s="170">
        <f>(Wales19!H10+Wales19!AL10+Wales19!BC10)+(Wales19!BD10+Wales19!AM10+Wales19!I10)</f>
        <v>1147.4196896955509</v>
      </c>
      <c r="G10" s="170">
        <f>(Wales19!J10+Wales19!AN10+Wales19!BE10)+(Wales19!BF10+Wales19!AO10+Wales19!K10)</f>
        <v>1480.7679520154647</v>
      </c>
      <c r="H10" s="170">
        <f>(Wales19!L10+Wales19!AP10+Wales19!BG10)+(Wales19!BH10+Wales19!AQ10+Wales19!M10)</f>
        <v>4530.3154376755447</v>
      </c>
      <c r="I10" s="170">
        <f>(Wales19!N10+Wales19!AR10+Wales19!BI10)+(Wales19!BJ10+Wales19!AS10+Wales19!O10)</f>
        <v>7102.1333644541774</v>
      </c>
      <c r="J10" s="170">
        <f>(Wales19!P10+Wales19!AT10+Wales19!BK10)+(Wales19!BL10+Wales19!AU10+Wales19!Q10)</f>
        <v>630.56423271498818</v>
      </c>
      <c r="K10" s="188">
        <f t="shared" si="7"/>
        <v>44006.916013444679</v>
      </c>
      <c r="M10" s="33">
        <f t="shared" si="21"/>
        <v>0.1682332978595622</v>
      </c>
      <c r="N10" s="33">
        <f t="shared" si="22"/>
        <v>0.493383510916443</v>
      </c>
      <c r="O10" s="33">
        <f t="shared" si="23"/>
        <v>2.6073621913087465E-2</v>
      </c>
      <c r="P10" s="33">
        <f t="shared" si="24"/>
        <v>3.3648528144146046E-2</v>
      </c>
      <c r="Q10" s="33">
        <f t="shared" si="25"/>
        <v>0.10294553329507287</v>
      </c>
      <c r="R10" s="33">
        <f t="shared" si="8"/>
        <v>0.16138675480654868</v>
      </c>
      <c r="S10" s="33">
        <f t="shared" si="26"/>
        <v>1.432875306513964E-2</v>
      </c>
      <c r="T10" s="20"/>
      <c r="U10" s="174">
        <f t="shared" si="9"/>
        <v>-0.11759704563125778</v>
      </c>
      <c r="V10" s="174">
        <f t="shared" si="10"/>
        <v>5.3773400819667028E-2</v>
      </c>
      <c r="W10" s="174">
        <f t="shared" si="11"/>
        <v>1.8874256578096667E-2</v>
      </c>
      <c r="X10" s="174">
        <f t="shared" si="12"/>
        <v>3.0292310469270067E-2</v>
      </c>
      <c r="Y10" s="174">
        <f t="shared" si="13"/>
        <v>-1.044082062978112E-2</v>
      </c>
      <c r="Z10" s="174">
        <f t="shared" si="14"/>
        <v>1.0769145328865692E-2</v>
      </c>
      <c r="AA10" s="174">
        <f t="shared" si="15"/>
        <v>1.432875306513964E-2</v>
      </c>
      <c r="AB10" s="20"/>
      <c r="AC10" s="33">
        <f t="shared" si="1"/>
        <v>0.493383510916443</v>
      </c>
      <c r="AD10" s="60" t="str">
        <f t="shared" si="2"/>
        <v>Lab</v>
      </c>
      <c r="AE10" s="33">
        <f t="shared" si="16"/>
        <v>0.3251502130568808</v>
      </c>
      <c r="AF10" s="33">
        <f t="shared" si="3"/>
        <v>0.1682332978595622</v>
      </c>
      <c r="AG10" s="60" t="str">
        <f t="shared" si="4"/>
        <v>Con</v>
      </c>
      <c r="AI10" s="20" t="s">
        <v>2</v>
      </c>
      <c r="AJ10" s="151" t="str">
        <f t="shared" si="17"/>
        <v>Lab</v>
      </c>
      <c r="AK10" s="149" t="str">
        <f t="shared" si="18"/>
        <v>Hold</v>
      </c>
      <c r="AL10" s="149" t="str">
        <f t="shared" si="19"/>
        <v/>
      </c>
      <c r="AN10" s="33">
        <v>0.28583034349081998</v>
      </c>
      <c r="AO10" s="33">
        <v>0.43961011009677597</v>
      </c>
      <c r="AP10" s="33">
        <v>7.1993653349908E-3</v>
      </c>
      <c r="AQ10" s="33">
        <v>3.3562176748759801E-3</v>
      </c>
      <c r="AR10" s="33">
        <v>0.11338635392485399</v>
      </c>
      <c r="AS10" s="33">
        <v>0.15061760947768299</v>
      </c>
      <c r="AT10" s="33">
        <f t="shared" si="20"/>
        <v>0</v>
      </c>
    </row>
    <row r="11" spans="1:46" s="22" customFormat="1" ht="19.95" customHeight="1">
      <c r="A11" s="18" t="s">
        <v>665</v>
      </c>
      <c r="B11" s="20" t="s">
        <v>657</v>
      </c>
      <c r="C11" s="20" t="s">
        <v>657</v>
      </c>
      <c r="D11" s="170">
        <f>(Wales19!D11+Wales19!AH11+(Wales19!AY11)+Wales19!AZ11+Wales19!AI11+Wales19!E11)</f>
        <v>3628.7490271569277</v>
      </c>
      <c r="E11" s="170">
        <f>(Wales19!F11+Wales19!AJ11+Wales19!BA11)+(Wales19!BB11+Wales19!AK11+Wales19!G11)</f>
        <v>31272.131098899528</v>
      </c>
      <c r="F11" s="170">
        <f>(Wales19!H11+Wales19!AL11+Wales19!BC11)+(Wales19!BD11+Wales19!AM11+Wales19!I11)</f>
        <v>6223.651357133409</v>
      </c>
      <c r="G11" s="170">
        <f>(Wales19!J11+Wales19!AN11+Wales19!BE11)+(Wales19!BF11+Wales19!AO11+Wales19!K11)</f>
        <v>1662.7987087128304</v>
      </c>
      <c r="H11" s="170">
        <f>(Wales19!L11+Wales19!AP11+Wales19!BG11)+(Wales19!BH11+Wales19!AQ11+Wales19!M11)</f>
        <v>3959.9435060107944</v>
      </c>
      <c r="I11" s="170">
        <f>(Wales19!N11+Wales19!AR11+Wales19!BI11)+(Wales19!BJ11+Wales19!AS11+Wales19!O11)</f>
        <v>1386.9381667084576</v>
      </c>
      <c r="J11" s="170">
        <f>(Wales19!P11+Wales19!AT11+Wales19!BK11)+(Wales19!BL11+Wales19!AU11+Wales19!Q11)</f>
        <v>918.44839313787656</v>
      </c>
      <c r="K11" s="188">
        <f t="shared" si="7"/>
        <v>49052.660257759824</v>
      </c>
      <c r="M11" s="33">
        <f t="shared" si="21"/>
        <v>7.3976600006783161E-2</v>
      </c>
      <c r="N11" s="33">
        <f t="shared" si="22"/>
        <v>0.63752161319227274</v>
      </c>
      <c r="O11" s="33">
        <f t="shared" si="23"/>
        <v>0.12687693846632642</v>
      </c>
      <c r="P11" s="33">
        <f t="shared" si="24"/>
        <v>3.3898237118542132E-2</v>
      </c>
      <c r="Q11" s="33">
        <f t="shared" si="25"/>
        <v>8.0728414834226159E-2</v>
      </c>
      <c r="R11" s="33">
        <f t="shared" si="8"/>
        <v>2.8274473992244951E-2</v>
      </c>
      <c r="S11" s="33">
        <f t="shared" si="26"/>
        <v>1.872372238960442E-2</v>
      </c>
      <c r="T11" s="20"/>
      <c r="U11" s="174">
        <f t="shared" si="9"/>
        <v>-0.14537070346528283</v>
      </c>
      <c r="V11" s="174">
        <f t="shared" si="10"/>
        <v>4.1192550343002732E-2</v>
      </c>
      <c r="W11" s="174">
        <f t="shared" si="11"/>
        <v>1.6734719727517416E-2</v>
      </c>
      <c r="X11" s="174">
        <f t="shared" si="12"/>
        <v>2.791333947633165E-2</v>
      </c>
      <c r="Y11" s="174">
        <f t="shared" si="13"/>
        <v>4.0673746186978256E-2</v>
      </c>
      <c r="Z11" s="174">
        <f t="shared" si="14"/>
        <v>8.7710952471778507E-3</v>
      </c>
      <c r="AA11" s="174">
        <f t="shared" si="15"/>
        <v>1.008525248427496E-2</v>
      </c>
      <c r="AB11" s="20"/>
      <c r="AC11" s="33">
        <f t="shared" si="1"/>
        <v>0.63752161319227274</v>
      </c>
      <c r="AD11" s="60" t="str">
        <f t="shared" si="2"/>
        <v>Lab</v>
      </c>
      <c r="AE11" s="33">
        <f t="shared" si="16"/>
        <v>0.51064467472594632</v>
      </c>
      <c r="AF11" s="33">
        <f t="shared" si="3"/>
        <v>0.12687693846632642</v>
      </c>
      <c r="AG11" s="60" t="str">
        <f t="shared" si="4"/>
        <v>LD</v>
      </c>
      <c r="AI11" s="20" t="s">
        <v>2</v>
      </c>
      <c r="AJ11" s="151" t="str">
        <f t="shared" si="17"/>
        <v>Lab</v>
      </c>
      <c r="AK11" s="149" t="str">
        <f t="shared" si="18"/>
        <v>Hold</v>
      </c>
      <c r="AL11" s="149" t="str">
        <f t="shared" si="19"/>
        <v/>
      </c>
      <c r="AN11" s="33">
        <v>0.21934730347206599</v>
      </c>
      <c r="AO11" s="33">
        <v>0.59632906284927001</v>
      </c>
      <c r="AP11" s="33">
        <v>0.110142218738809</v>
      </c>
      <c r="AQ11" s="33">
        <v>5.9848976422104804E-3</v>
      </c>
      <c r="AR11" s="33">
        <v>4.0054668647247903E-2</v>
      </c>
      <c r="AS11" s="33">
        <v>1.95033787450671E-2</v>
      </c>
      <c r="AT11" s="33">
        <f t="shared" si="20"/>
        <v>8.63846990532946E-3</v>
      </c>
    </row>
    <row r="12" spans="1:46" s="22" customFormat="1" ht="19.95" customHeight="1">
      <c r="A12" s="18" t="s">
        <v>666</v>
      </c>
      <c r="B12" s="20" t="s">
        <v>657</v>
      </c>
      <c r="C12" s="20" t="s">
        <v>657</v>
      </c>
      <c r="D12" s="170">
        <f>(Wales19!D12+Wales19!AH12+(Wales19!AY12)+Wales19!AZ12+Wales19!AI12+Wales19!E12)</f>
        <v>11521.421378637164</v>
      </c>
      <c r="E12" s="170">
        <f>(Wales19!F12+Wales19!AJ12+Wales19!BA12)+(Wales19!BB12+Wales19!AK12+Wales19!G12)</f>
        <v>29025.9871614726</v>
      </c>
      <c r="F12" s="170">
        <f>(Wales19!H12+Wales19!AL12+Wales19!BC12)+(Wales19!BD12+Wales19!AM12+Wales19!I12)</f>
        <v>4455.3348169762585</v>
      </c>
      <c r="G12" s="170">
        <f>(Wales19!J12+Wales19!AN12+Wales19!BE12)+(Wales19!BF12+Wales19!AO12+Wales19!K12)</f>
        <v>2320.4800761718411</v>
      </c>
      <c r="H12" s="170">
        <f>(Wales19!L12+Wales19!AP12+Wales19!BG12)+(Wales19!BH12+Wales19!AQ12+Wales19!M12)</f>
        <v>4191.5496491567437</v>
      </c>
      <c r="I12" s="170">
        <f>(Wales19!N12+Wales19!AR12+Wales19!BI12)+(Wales19!BJ12+Wales19!AS12+Wales19!O12)</f>
        <v>2306.9088540458715</v>
      </c>
      <c r="J12" s="170">
        <f>(Wales19!P12+Wales19!AT12+Wales19!BK12)+(Wales19!BL12+Wales19!AU12+Wales19!Q12)</f>
        <v>794.63253015381042</v>
      </c>
      <c r="K12" s="188">
        <f t="shared" si="7"/>
        <v>54616.314466614291</v>
      </c>
      <c r="M12" s="33">
        <f t="shared" si="21"/>
        <v>0.21095201115556683</v>
      </c>
      <c r="N12" s="33">
        <f t="shared" si="22"/>
        <v>0.53145268854081185</v>
      </c>
      <c r="O12" s="33">
        <f t="shared" si="23"/>
        <v>8.1575164133414813E-2</v>
      </c>
      <c r="P12" s="33">
        <f t="shared" si="24"/>
        <v>4.2486940007464211E-2</v>
      </c>
      <c r="Q12" s="33">
        <f t="shared" si="25"/>
        <v>7.6745377092753891E-2</v>
      </c>
      <c r="R12" s="33">
        <f t="shared" si="8"/>
        <v>4.2238457072310005E-2</v>
      </c>
      <c r="S12" s="33">
        <f t="shared" si="26"/>
        <v>1.454936199767839E-2</v>
      </c>
      <c r="T12" s="20"/>
      <c r="U12" s="174">
        <f t="shared" si="9"/>
        <v>-0.1500193656847072</v>
      </c>
      <c r="V12" s="174">
        <f t="shared" si="10"/>
        <v>3.8554034004835869E-2</v>
      </c>
      <c r="W12" s="174">
        <f t="shared" si="11"/>
        <v>1.6139479621081518E-2</v>
      </c>
      <c r="X12" s="174">
        <f t="shared" si="12"/>
        <v>2.7498878191790109E-2</v>
      </c>
      <c r="Y12" s="174">
        <f t="shared" si="13"/>
        <v>4.9910761949308692E-2</v>
      </c>
      <c r="Z12" s="174">
        <f t="shared" si="14"/>
        <v>8.6088768910946023E-3</v>
      </c>
      <c r="AA12" s="174">
        <f t="shared" si="15"/>
        <v>9.307335026596442E-3</v>
      </c>
      <c r="AB12" s="20"/>
      <c r="AC12" s="33">
        <f t="shared" si="1"/>
        <v>0.53145268854081185</v>
      </c>
      <c r="AD12" s="60" t="str">
        <f t="shared" si="2"/>
        <v>Lab</v>
      </c>
      <c r="AE12" s="33">
        <f t="shared" si="16"/>
        <v>0.32050067738524501</v>
      </c>
      <c r="AF12" s="33">
        <f t="shared" si="3"/>
        <v>0.21095201115556683</v>
      </c>
      <c r="AG12" s="60" t="str">
        <f t="shared" si="4"/>
        <v>Con</v>
      </c>
      <c r="AI12" s="20" t="s">
        <v>2</v>
      </c>
      <c r="AJ12" s="151" t="str">
        <f t="shared" si="17"/>
        <v>Lab</v>
      </c>
      <c r="AK12" s="149" t="str">
        <f t="shared" si="18"/>
        <v>Hold</v>
      </c>
      <c r="AL12" s="149" t="str">
        <f t="shared" si="19"/>
        <v/>
      </c>
      <c r="AN12" s="33">
        <v>0.36097137684027403</v>
      </c>
      <c r="AO12" s="33">
        <v>0.49289865453597598</v>
      </c>
      <c r="AP12" s="33">
        <v>6.5435684512333295E-2</v>
      </c>
      <c r="AQ12" s="33">
        <v>1.49880618156741E-2</v>
      </c>
      <c r="AR12" s="33">
        <v>2.6834615143445199E-2</v>
      </c>
      <c r="AS12" s="33">
        <v>3.3629580181215403E-2</v>
      </c>
      <c r="AT12" s="33">
        <f t="shared" si="20"/>
        <v>5.2420269710819478E-3</v>
      </c>
    </row>
    <row r="13" spans="1:46" s="22" customFormat="1" ht="19.95" customHeight="1">
      <c r="A13" s="18" t="s">
        <v>667</v>
      </c>
      <c r="B13" s="20" t="s">
        <v>657</v>
      </c>
      <c r="C13" s="20" t="s">
        <v>657</v>
      </c>
      <c r="D13" s="170">
        <f>(Wales19!D13+Wales19!AH13+(Wales19!AY13)+Wales19!AZ13+Wales19!AI13+Wales19!E13)</f>
        <v>7929.0129065361771</v>
      </c>
      <c r="E13" s="170">
        <f>(Wales19!F13+Wales19!AJ13+Wales19!BA13)+(Wales19!BB13+Wales19!AK13+Wales19!G13)</f>
        <v>27173.585373223548</v>
      </c>
      <c r="F13" s="170">
        <f>(Wales19!H13+Wales19!AL13+Wales19!BC13)+(Wales19!BD13+Wales19!AM13+Wales19!I13)</f>
        <v>4630.7168697382049</v>
      </c>
      <c r="G13" s="170">
        <f>(Wales19!J13+Wales19!AN13+Wales19!BE13)+(Wales19!BF13+Wales19!AO13+Wales19!K13)</f>
        <v>2487.5989579921315</v>
      </c>
      <c r="H13" s="170">
        <f>(Wales19!L13+Wales19!AP13+Wales19!BG13)+(Wales19!BH13+Wales19!AQ13+Wales19!M13)</f>
        <v>3621.8713022058223</v>
      </c>
      <c r="I13" s="170">
        <f>(Wales19!N13+Wales19!AR13+Wales19!BI13)+(Wales19!BJ13+Wales19!AS13+Wales19!O13)</f>
        <v>1835.7836234014021</v>
      </c>
      <c r="J13" s="170">
        <f>(Wales19!P13+Wales19!AT13+Wales19!BK13)+(Wales19!BL13+Wales19!AU13+Wales19!Q13)</f>
        <v>534.38959788268596</v>
      </c>
      <c r="K13" s="188">
        <f t="shared" si="7"/>
        <v>48212.958630979971</v>
      </c>
      <c r="M13" s="33">
        <f t="shared" si="21"/>
        <v>0.16445812768356574</v>
      </c>
      <c r="N13" s="33">
        <f t="shared" si="22"/>
        <v>0.56361580257310218</v>
      </c>
      <c r="O13" s="33">
        <f t="shared" si="23"/>
        <v>9.6047141706890965E-2</v>
      </c>
      <c r="P13" s="33">
        <f t="shared" si="24"/>
        <v>5.1596065220392569E-2</v>
      </c>
      <c r="Q13" s="33">
        <f t="shared" si="25"/>
        <v>7.5122361395148524E-2</v>
      </c>
      <c r="R13" s="33">
        <f t="shared" si="8"/>
        <v>3.8076560234612762E-2</v>
      </c>
      <c r="S13" s="33">
        <f t="shared" si="26"/>
        <v>1.1083941186287328E-2</v>
      </c>
      <c r="T13" s="20"/>
      <c r="U13" s="174">
        <f t="shared" si="9"/>
        <v>-0.15212278149140226</v>
      </c>
      <c r="V13" s="174">
        <f t="shared" si="10"/>
        <v>3.7632560710418206E-2</v>
      </c>
      <c r="W13" s="174">
        <f t="shared" si="11"/>
        <v>1.5963830695629469E-2</v>
      </c>
      <c r="X13" s="174">
        <f t="shared" si="12"/>
        <v>2.733330634305647E-2</v>
      </c>
      <c r="Y13" s="174">
        <f t="shared" si="13"/>
        <v>5.3681107718547123E-2</v>
      </c>
      <c r="Z13" s="174">
        <f t="shared" si="14"/>
        <v>8.522396048780561E-3</v>
      </c>
      <c r="AA13" s="174">
        <f t="shared" si="15"/>
        <v>8.9895799749705966E-3</v>
      </c>
      <c r="AB13" s="20"/>
      <c r="AC13" s="33">
        <f t="shared" si="1"/>
        <v>0.56361580257310218</v>
      </c>
      <c r="AD13" s="60" t="str">
        <f t="shared" si="2"/>
        <v>Lab</v>
      </c>
      <c r="AE13" s="33">
        <f t="shared" si="16"/>
        <v>0.39915767488953646</v>
      </c>
      <c r="AF13" s="33">
        <f t="shared" si="3"/>
        <v>0.16445812768356574</v>
      </c>
      <c r="AG13" s="60" t="str">
        <f t="shared" si="4"/>
        <v>Con</v>
      </c>
      <c r="AI13" s="20" t="s">
        <v>2</v>
      </c>
      <c r="AJ13" s="151" t="str">
        <f t="shared" si="17"/>
        <v>Lab</v>
      </c>
      <c r="AK13" s="149" t="str">
        <f t="shared" si="18"/>
        <v>Hold</v>
      </c>
      <c r="AL13" s="149" t="str">
        <f t="shared" si="19"/>
        <v/>
      </c>
      <c r="AN13" s="33">
        <v>0.31658090917496801</v>
      </c>
      <c r="AO13" s="33">
        <v>0.52598324186268397</v>
      </c>
      <c r="AP13" s="33">
        <v>8.0083311011261496E-2</v>
      </c>
      <c r="AQ13" s="33">
        <v>2.4262758877336098E-2</v>
      </c>
      <c r="AR13" s="33">
        <v>2.14412536766014E-2</v>
      </c>
      <c r="AS13" s="33">
        <v>2.9554164185832201E-2</v>
      </c>
      <c r="AT13" s="33">
        <f t="shared" si="20"/>
        <v>2.0943612113167309E-3</v>
      </c>
    </row>
    <row r="14" spans="1:46" s="22" customFormat="1" ht="19.95" customHeight="1">
      <c r="A14" s="18" t="s">
        <v>668</v>
      </c>
      <c r="B14" s="20" t="s">
        <v>657</v>
      </c>
      <c r="C14" s="20" t="s">
        <v>657</v>
      </c>
      <c r="D14" s="170">
        <f>(Wales19!D14+Wales19!AH14+(Wales19!AY14)+Wales19!AZ14+Wales19!AI14+Wales19!E14)</f>
        <v>7683.7564218885564</v>
      </c>
      <c r="E14" s="170">
        <f>(Wales19!F14+Wales19!AJ14+Wales19!BA14)+(Wales19!BB14+Wales19!AK14+Wales19!G14)</f>
        <v>27593.390920030306</v>
      </c>
      <c r="F14" s="170">
        <f>(Wales19!H14+Wales19!AL14+Wales19!BC14)+(Wales19!BD14+Wales19!AM14+Wales19!I14)</f>
        <v>3646.0958999254158</v>
      </c>
      <c r="G14" s="170">
        <f>(Wales19!J14+Wales19!AN14+Wales19!BE14)+(Wales19!BF14+Wales19!AO14+Wales19!K14)</f>
        <v>2577.8131214473888</v>
      </c>
      <c r="H14" s="170">
        <f>(Wales19!L14+Wales19!AP14+Wales19!BG14)+(Wales19!BH14+Wales19!AQ14+Wales19!M14)</f>
        <v>4044.7219261468144</v>
      </c>
      <c r="I14" s="170">
        <f>(Wales19!N14+Wales19!AR14+Wales19!BI14)+(Wales19!BJ14+Wales19!AS14+Wales19!O14)</f>
        <v>4888.9484951065406</v>
      </c>
      <c r="J14" s="170">
        <f>(Wales19!P14+Wales19!AT14+Wales19!BK14)+(Wales19!BL14+Wales19!AU14+Wales19!Q14)</f>
        <v>795.34463711504395</v>
      </c>
      <c r="K14" s="188">
        <f t="shared" si="7"/>
        <v>51230.071421660061</v>
      </c>
      <c r="M14" s="33">
        <f t="shared" si="21"/>
        <v>0.1499852763945175</v>
      </c>
      <c r="N14" s="33">
        <f t="shared" si="22"/>
        <v>0.53861706912170781</v>
      </c>
      <c r="O14" s="33">
        <f t="shared" si="23"/>
        <v>7.117100950173276E-2</v>
      </c>
      <c r="P14" s="33">
        <f t="shared" si="24"/>
        <v>5.0318358923026801E-2</v>
      </c>
      <c r="Q14" s="33">
        <f t="shared" si="25"/>
        <v>7.8952103987048258E-2</v>
      </c>
      <c r="R14" s="33">
        <f t="shared" si="8"/>
        <v>9.5431225439195744E-2</v>
      </c>
      <c r="S14" s="33">
        <f t="shared" si="26"/>
        <v>1.5524956632771206E-2</v>
      </c>
      <c r="T14" s="20"/>
      <c r="U14" s="174">
        <f t="shared" si="9"/>
        <v>-0.14738161213672549</v>
      </c>
      <c r="V14" s="174">
        <f t="shared" si="10"/>
        <v>3.9881461984760835E-2</v>
      </c>
      <c r="W14" s="174">
        <f t="shared" si="11"/>
        <v>1.6382334634837258E-2</v>
      </c>
      <c r="X14" s="174">
        <f t="shared" si="12"/>
        <v>2.7757894044804301E-2</v>
      </c>
      <c r="Y14" s="174">
        <f t="shared" si="13"/>
        <v>4.479040014640736E-2</v>
      </c>
      <c r="Z14" s="174">
        <f t="shared" si="14"/>
        <v>8.8348282418187485E-3</v>
      </c>
      <c r="AA14" s="174">
        <f t="shared" si="15"/>
        <v>9.7346930840970826E-3</v>
      </c>
      <c r="AB14" s="20"/>
      <c r="AC14" s="33">
        <f t="shared" si="1"/>
        <v>0.53861706912170781</v>
      </c>
      <c r="AD14" s="60" t="str">
        <f t="shared" si="2"/>
        <v>Lab</v>
      </c>
      <c r="AE14" s="33">
        <f t="shared" si="16"/>
        <v>0.38863179272719028</v>
      </c>
      <c r="AF14" s="33">
        <f t="shared" si="3"/>
        <v>0.1499852763945175</v>
      </c>
      <c r="AG14" s="60" t="str">
        <f t="shared" si="4"/>
        <v>Con</v>
      </c>
      <c r="AI14" s="20" t="s">
        <v>2</v>
      </c>
      <c r="AJ14" s="151" t="str">
        <f t="shared" si="17"/>
        <v>Lab</v>
      </c>
      <c r="AK14" s="149" t="str">
        <f t="shared" si="18"/>
        <v>Hold</v>
      </c>
      <c r="AL14" s="149" t="str">
        <f t="shared" si="19"/>
        <v/>
      </c>
      <c r="AN14" s="33">
        <v>0.29736688853124299</v>
      </c>
      <c r="AO14" s="33">
        <v>0.49873560713694698</v>
      </c>
      <c r="AP14" s="33">
        <v>5.4788674866895502E-2</v>
      </c>
      <c r="AQ14" s="33">
        <v>2.25604648782225E-2</v>
      </c>
      <c r="AR14" s="33">
        <v>3.4161703840640899E-2</v>
      </c>
      <c r="AS14" s="33">
        <v>8.6596397197376995E-2</v>
      </c>
      <c r="AT14" s="33">
        <f t="shared" si="20"/>
        <v>5.7902635486741239E-3</v>
      </c>
    </row>
    <row r="15" spans="1:46" s="22" customFormat="1" ht="19.95" customHeight="1">
      <c r="A15" s="18" t="s">
        <v>669</v>
      </c>
      <c r="B15" s="20" t="s">
        <v>657</v>
      </c>
      <c r="C15" s="20" t="s">
        <v>657</v>
      </c>
      <c r="D15" s="170">
        <f>(Wales19!D15+Wales19!AH15+(Wales19!AY15)+Wales19!AZ15+Wales19!AI15+Wales19!E15)</f>
        <v>8152.6484095049036</v>
      </c>
      <c r="E15" s="170">
        <f>(Wales19!F15+Wales19!AJ15+Wales19!BA15)+(Wales19!BB15+Wales19!AK15+Wales19!G15)</f>
        <v>11133.401357032539</v>
      </c>
      <c r="F15" s="170">
        <f>(Wales19!H15+Wales19!AL15+Wales19!BC15)+(Wales19!BD15+Wales19!AM15+Wales19!I15)</f>
        <v>8597.0871754725176</v>
      </c>
      <c r="G15" s="170">
        <f>(Wales19!J15+Wales19!AN15+Wales19!BE15)+(Wales19!BF15+Wales19!AO15+Wales19!K15)</f>
        <v>2128.2738482427794</v>
      </c>
      <c r="H15" s="170">
        <f>(Wales19!L15+Wales19!AP15+Wales19!BG15)+(Wales19!BH15+Wales19!AQ15+Wales19!M15)</f>
        <v>4230.0263193868932</v>
      </c>
      <c r="I15" s="170">
        <f>(Wales19!N15+Wales19!AR15+Wales19!BI15)+(Wales19!BJ15+Wales19!AS15+Wales19!O15)</f>
        <v>17810.380427847937</v>
      </c>
      <c r="J15" s="170">
        <f>(Wales19!P15+Wales19!AT15+Wales19!BK15)+(Wales19!BL15+Wales19!AU15+Wales19!Q15)</f>
        <v>526.30885688068156</v>
      </c>
      <c r="K15" s="188">
        <f t="shared" si="7"/>
        <v>52578.126394368257</v>
      </c>
      <c r="M15" s="33">
        <f t="shared" si="21"/>
        <v>0.15505779624696078</v>
      </c>
      <c r="N15" s="33">
        <f t="shared" si="22"/>
        <v>0.2117496784409012</v>
      </c>
      <c r="O15" s="33">
        <f t="shared" si="23"/>
        <v>0.16351071757462562</v>
      </c>
      <c r="P15" s="33">
        <f t="shared" si="24"/>
        <v>4.0478312830689665E-2</v>
      </c>
      <c r="Q15" s="33">
        <f t="shared" si="25"/>
        <v>8.0452207209878432E-2</v>
      </c>
      <c r="R15" s="33">
        <f t="shared" si="8"/>
        <v>0.33874125324016185</v>
      </c>
      <c r="S15" s="33">
        <f t="shared" si="26"/>
        <v>1.0010034456782307E-2</v>
      </c>
      <c r="T15" s="20"/>
      <c r="U15" s="174">
        <f t="shared" si="9"/>
        <v>-0.14550614735585823</v>
      </c>
      <c r="V15" s="174">
        <f t="shared" si="10"/>
        <v>3.9956573925366196E-2</v>
      </c>
      <c r="W15" s="174">
        <f t="shared" si="11"/>
        <v>1.679056124134562E-2</v>
      </c>
      <c r="X15" s="174">
        <f t="shared" si="12"/>
        <v>2.7900070353696564E-2</v>
      </c>
      <c r="Y15" s="174">
        <f t="shared" si="13"/>
        <v>4.1313573378752133E-2</v>
      </c>
      <c r="Z15" s="174">
        <f t="shared" si="14"/>
        <v>9.5353339999148523E-3</v>
      </c>
      <c r="AA15" s="174">
        <f t="shared" si="15"/>
        <v>1.0010034456782751E-2</v>
      </c>
      <c r="AB15" s="20"/>
      <c r="AC15" s="33">
        <f t="shared" si="1"/>
        <v>0.33874125324016185</v>
      </c>
      <c r="AD15" s="60" t="str">
        <f t="shared" si="2"/>
        <v>PC</v>
      </c>
      <c r="AE15" s="33">
        <f t="shared" si="16"/>
        <v>0.12699157479926065</v>
      </c>
      <c r="AF15" s="33">
        <f t="shared" si="3"/>
        <v>0.2117496784409012</v>
      </c>
      <c r="AG15" s="60" t="str">
        <f t="shared" si="4"/>
        <v>Lab</v>
      </c>
      <c r="AI15" s="20" t="s">
        <v>7</v>
      </c>
      <c r="AJ15" s="151" t="str">
        <f t="shared" si="17"/>
        <v>PC</v>
      </c>
      <c r="AK15" s="149" t="str">
        <f t="shared" si="18"/>
        <v>Hold</v>
      </c>
      <c r="AL15" s="149" t="str">
        <f t="shared" si="19"/>
        <v/>
      </c>
      <c r="AN15" s="33">
        <v>0.30056394360281902</v>
      </c>
      <c r="AO15" s="33">
        <v>0.17179310451553501</v>
      </c>
      <c r="AP15" s="33">
        <v>0.14672015633328001</v>
      </c>
      <c r="AQ15" s="33">
        <v>1.2578242476993099E-2</v>
      </c>
      <c r="AR15" s="33">
        <v>3.9138633831126299E-2</v>
      </c>
      <c r="AS15" s="33">
        <v>0.329205919240247</v>
      </c>
      <c r="AT15" s="33">
        <f t="shared" si="20"/>
        <v>-4.4408920985006262E-16</v>
      </c>
    </row>
    <row r="16" spans="1:46" s="22" customFormat="1" ht="19.95" customHeight="1">
      <c r="A16" s="18" t="s">
        <v>670</v>
      </c>
      <c r="B16" s="20" t="s">
        <v>657</v>
      </c>
      <c r="C16" s="20" t="s">
        <v>657</v>
      </c>
      <c r="D16" s="170">
        <f>(Wales19!D16+Wales19!AH16+(Wales19!AY16)+Wales19!AZ16+Wales19!AI16+Wales19!E16)</f>
        <v>20409.509833414166</v>
      </c>
      <c r="E16" s="170">
        <f>(Wales19!F16+Wales19!AJ16+Wales19!BA16)+(Wales19!BB16+Wales19!AK16+Wales19!G16)</f>
        <v>20520.033812088499</v>
      </c>
      <c r="F16" s="170">
        <f>(Wales19!H16+Wales19!AL16+Wales19!BC16)+(Wales19!BD16+Wales19!AM16+Wales19!I16)</f>
        <v>4441.9456217802481</v>
      </c>
      <c r="G16" s="170">
        <f>(Wales19!J16+Wales19!AN16+Wales19!BE16)+(Wales19!BF16+Wales19!AO16+Wales19!K16)</f>
        <v>1507.1764013760862</v>
      </c>
      <c r="H16" s="170">
        <f>(Wales19!L16+Wales19!AP16+Wales19!BG16)+(Wales19!BH16+Wales19!AQ16+Wales19!M16)</f>
        <v>4286.3201673786352</v>
      </c>
      <c r="I16" s="170">
        <f>(Wales19!N16+Wales19!AR16+Wales19!BI16)+(Wales19!BJ16+Wales19!AS16+Wales19!O16)</f>
        <v>2747.3958159506478</v>
      </c>
      <c r="J16" s="170">
        <f>(Wales19!P16+Wales19!AT16+Wales19!BK16)+(Wales19!BL16+Wales19!AU16+Wales19!Q16)</f>
        <v>526.99803366523543</v>
      </c>
      <c r="K16" s="188">
        <f t="shared" si="7"/>
        <v>54439.379685653526</v>
      </c>
      <c r="M16" s="33">
        <f t="shared" si="21"/>
        <v>0.37490342379475544</v>
      </c>
      <c r="N16" s="33">
        <f t="shared" si="22"/>
        <v>0.37693364491984038</v>
      </c>
      <c r="O16" s="33">
        <f t="shared" si="23"/>
        <v>8.1594346728951411E-2</v>
      </c>
      <c r="P16" s="33">
        <f t="shared" si="24"/>
        <v>2.7685407329747259E-2</v>
      </c>
      <c r="Q16" s="33">
        <f t="shared" si="25"/>
        <v>7.8735654082190326E-2</v>
      </c>
      <c r="R16" s="33">
        <f t="shared" si="8"/>
        <v>5.0467066888248771E-2</v>
      </c>
      <c r="S16" s="33">
        <f t="shared" si="26"/>
        <v>9.6804562562661945E-3</v>
      </c>
      <c r="T16" s="20"/>
      <c r="U16" s="174">
        <f t="shared" si="9"/>
        <v>-0.14716941472666861</v>
      </c>
      <c r="V16" s="174">
        <f t="shared" si="10"/>
        <v>3.9406697568462379E-2</v>
      </c>
      <c r="W16" s="174">
        <f t="shared" si="11"/>
        <v>1.6379067602620714E-2</v>
      </c>
      <c r="X16" s="174">
        <f t="shared" si="12"/>
        <v>2.7685407329747259E-2</v>
      </c>
      <c r="Y16" s="174">
        <f t="shared" si="13"/>
        <v>4.5292333735694426E-2</v>
      </c>
      <c r="Z16" s="174">
        <f t="shared" si="14"/>
        <v>8.7254522338767737E-3</v>
      </c>
      <c r="AA16" s="174">
        <f t="shared" si="15"/>
        <v>9.6804562562661945E-3</v>
      </c>
      <c r="AB16" s="20"/>
      <c r="AC16" s="33">
        <f t="shared" si="1"/>
        <v>0.37693364491984038</v>
      </c>
      <c r="AD16" s="60" t="str">
        <f t="shared" si="2"/>
        <v>Lab</v>
      </c>
      <c r="AE16" s="33">
        <f t="shared" si="16"/>
        <v>2.0302211250849411E-3</v>
      </c>
      <c r="AF16" s="33">
        <f t="shared" si="3"/>
        <v>0.37490342379475544</v>
      </c>
      <c r="AG16" s="60" t="str">
        <f t="shared" si="4"/>
        <v>Con</v>
      </c>
      <c r="AI16" s="20" t="s">
        <v>1</v>
      </c>
      <c r="AJ16" s="151" t="str">
        <f t="shared" si="17"/>
        <v>Lab</v>
      </c>
      <c r="AK16" s="149" t="str">
        <f t="shared" si="18"/>
        <v>Gain from</v>
      </c>
      <c r="AL16" s="149" t="str">
        <f t="shared" si="19"/>
        <v>Con</v>
      </c>
      <c r="AN16" s="33">
        <v>0.52207283852142405</v>
      </c>
      <c r="AO16" s="33">
        <v>0.337526947351378</v>
      </c>
      <c r="AP16" s="33">
        <v>6.5215279126330697E-2</v>
      </c>
      <c r="AQ16" s="33">
        <v>0</v>
      </c>
      <c r="AR16" s="33">
        <v>3.34433203464959E-2</v>
      </c>
      <c r="AS16" s="33">
        <v>4.1741614654371997E-2</v>
      </c>
      <c r="AT16" s="33">
        <f t="shared" si="20"/>
        <v>0</v>
      </c>
    </row>
    <row r="17" spans="1:46" s="22" customFormat="1" ht="19.95" customHeight="1">
      <c r="A17" s="181" t="s">
        <v>671</v>
      </c>
      <c r="B17" s="20" t="s">
        <v>657</v>
      </c>
      <c r="C17" s="20" t="s">
        <v>657</v>
      </c>
      <c r="D17" s="170">
        <f>(Wales19!D17+Wales19!AH17+(Wales19!AY17)+Wales19!AZ17+Wales19!AI17+Wales19!E17)</f>
        <v>13084.961386840885</v>
      </c>
      <c r="E17" s="170">
        <f>(Wales19!F17+Wales19!AJ17+Wales19!BA17)+(Wales19!BB17+Wales19!AK17+Wales19!G17)</f>
        <v>24020.48539022672</v>
      </c>
      <c r="F17" s="170">
        <f>(Wales19!H17+Wales19!AL17+Wales19!BC17)+(Wales19!BD17+Wales19!AM17+Wales19!I17)</f>
        <v>2789.0360945619486</v>
      </c>
      <c r="G17" s="170">
        <f>(Wales19!J17+Wales19!AN17+Wales19!BE17)+(Wales19!BF17+Wales19!AO17+Wales19!K17)</f>
        <v>1295.5505207092076</v>
      </c>
      <c r="H17" s="170">
        <f>(Wales19!L17+Wales19!AP17+Wales19!BG17)+(Wales19!BH17+Wales19!AQ17+Wales19!M17)</f>
        <v>3551.4871746557305</v>
      </c>
      <c r="I17" s="170">
        <f>(Wales19!N17+Wales19!AR17+Wales19!BI17)+(Wales19!BJ17+Wales19!AS17+Wales19!O17)</f>
        <v>2365.8948702230928</v>
      </c>
      <c r="J17" s="170">
        <f>(Wales19!P17+Wales19!AT17+Wales19!BK17)+(Wales19!BL17+Wales19!AU17+Wales19!Q17)</f>
        <v>423.47012617553867</v>
      </c>
      <c r="K17" s="188">
        <f t="shared" si="7"/>
        <v>47530.885563393123</v>
      </c>
      <c r="M17" s="33">
        <f t="shared" si="21"/>
        <v>0.27529386906518177</v>
      </c>
      <c r="N17" s="33">
        <f t="shared" si="22"/>
        <v>0.50536582909211747</v>
      </c>
      <c r="O17" s="33">
        <f t="shared" si="23"/>
        <v>5.8678395352894104E-2</v>
      </c>
      <c r="P17" s="33">
        <f t="shared" si="24"/>
        <v>2.7257024676750442E-2</v>
      </c>
      <c r="Q17" s="33">
        <f t="shared" si="25"/>
        <v>7.4719566710345089E-2</v>
      </c>
      <c r="R17" s="33">
        <f t="shared" si="8"/>
        <v>4.9775947621839275E-2</v>
      </c>
      <c r="S17" s="33">
        <f t="shared" si="26"/>
        <v>8.9093674808719062E-3</v>
      </c>
      <c r="T17" s="20"/>
      <c r="U17" s="174">
        <f t="shared" si="9"/>
        <v>-0.15248271846460121</v>
      </c>
      <c r="V17" s="174">
        <f t="shared" si="10"/>
        <v>3.7315180025686456E-2</v>
      </c>
      <c r="W17" s="174">
        <f t="shared" si="11"/>
        <v>1.5866010307111204E-2</v>
      </c>
      <c r="X17" s="174">
        <f t="shared" si="12"/>
        <v>2.7257024676750442E-2</v>
      </c>
      <c r="Y17" s="174">
        <f t="shared" si="13"/>
        <v>5.4617397022237793E-2</v>
      </c>
      <c r="Z17" s="174">
        <f t="shared" si="14"/>
        <v>8.5177389519435764E-3</v>
      </c>
      <c r="AA17" s="174">
        <f t="shared" si="15"/>
        <v>8.9093674808719062E-3</v>
      </c>
      <c r="AB17" s="20"/>
      <c r="AC17" s="33">
        <f t="shared" si="1"/>
        <v>0.50536582909211747</v>
      </c>
      <c r="AD17" s="60" t="str">
        <f t="shared" si="2"/>
        <v>Lab</v>
      </c>
      <c r="AE17" s="33">
        <f t="shared" si="16"/>
        <v>0.2300719600269357</v>
      </c>
      <c r="AF17" s="33">
        <f t="shared" si="3"/>
        <v>0.27529386906518177</v>
      </c>
      <c r="AG17" s="60" t="str">
        <f t="shared" si="4"/>
        <v>Con</v>
      </c>
      <c r="AI17" s="20" t="s">
        <v>2</v>
      </c>
      <c r="AJ17" s="151" t="str">
        <f t="shared" si="17"/>
        <v>Lab</v>
      </c>
      <c r="AK17" s="149" t="str">
        <f t="shared" si="18"/>
        <v>Hold</v>
      </c>
      <c r="AL17" s="149" t="str">
        <f t="shared" si="19"/>
        <v/>
      </c>
      <c r="AN17" s="33">
        <v>0.42777658752978298</v>
      </c>
      <c r="AO17" s="33">
        <v>0.46805064906643101</v>
      </c>
      <c r="AP17" s="33">
        <v>4.28123850457829E-2</v>
      </c>
      <c r="AQ17" s="33">
        <v>0</v>
      </c>
      <c r="AR17" s="33">
        <v>2.01021696881073E-2</v>
      </c>
      <c r="AS17" s="33">
        <v>4.1258208669895699E-2</v>
      </c>
      <c r="AT17" s="33">
        <f t="shared" si="20"/>
        <v>0</v>
      </c>
    </row>
    <row r="18" spans="1:46" s="22" customFormat="1" ht="19.95" customHeight="1">
      <c r="A18" s="186" t="s">
        <v>672</v>
      </c>
      <c r="B18" s="20" t="s">
        <v>657</v>
      </c>
      <c r="C18" s="20" t="s">
        <v>657</v>
      </c>
      <c r="D18" s="170">
        <f>(Wales19!D18+Wales19!AH18+(Wales19!AY18)+Wales19!AZ18+Wales19!AI18+Wales19!E18)</f>
        <v>5649.7518359999985</v>
      </c>
      <c r="E18" s="170">
        <f>(Wales19!F18+Wales19!AJ18+Wales19!BA18)+(Wales19!BB18+Wales19!AK18+Wales19!G18)</f>
        <v>11219.273382943395</v>
      </c>
      <c r="F18" s="170">
        <f>(Wales19!H18+Wales19!AL18+Wales19!BC18)+(Wales19!BD18+Wales19!AM18+Wales19!I18)</f>
        <v>839.94610743462033</v>
      </c>
      <c r="G18" s="170">
        <f>(Wales19!J18+Wales19!AN18+Wales19!BE18)+(Wales19!BF18+Wales19!AO18+Wales19!K18)</f>
        <v>1412.8772744083583</v>
      </c>
      <c r="H18" s="170">
        <f>(Wales19!L18+Wales19!AP18+Wales19!BG18)+(Wales19!BH18+Wales19!AQ18+Wales19!M18)</f>
        <v>4195.1020205335371</v>
      </c>
      <c r="I18" s="170">
        <f>(Wales19!N18+Wales19!AR18+Wales19!BI18)+(Wales19!BJ18+Wales19!AS18+Wales19!O18)</f>
        <v>26204.314674207213</v>
      </c>
      <c r="J18" s="170">
        <f>(Wales19!P18+Wales19!AT18+Wales19!BK18)+(Wales19!BL18+Wales19!AU18+Wales19!Q18)</f>
        <v>533.32333468458296</v>
      </c>
      <c r="K18" s="188">
        <f t="shared" si="7"/>
        <v>50054.5886302117</v>
      </c>
      <c r="M18" s="33">
        <f t="shared" si="21"/>
        <v>0.11287180637401042</v>
      </c>
      <c r="N18" s="33">
        <f t="shared" si="22"/>
        <v>0.2241407569209693</v>
      </c>
      <c r="O18" s="33">
        <f t="shared" si="23"/>
        <v>1.6780601547640127E-2</v>
      </c>
      <c r="P18" s="33">
        <f t="shared" si="24"/>
        <v>2.8226728319480802E-2</v>
      </c>
      <c r="Q18" s="33">
        <f t="shared" si="25"/>
        <v>8.3810538360942169E-2</v>
      </c>
      <c r="R18" s="33">
        <f t="shared" si="8"/>
        <v>0.52351473443917074</v>
      </c>
      <c r="S18" s="33">
        <f t="shared" si="26"/>
        <v>1.0654834037786543E-2</v>
      </c>
      <c r="T18" s="20"/>
      <c r="U18" s="174">
        <f t="shared" si="9"/>
        <v>-0.14147222948828456</v>
      </c>
      <c r="V18" s="174">
        <f t="shared" si="10"/>
        <v>4.1761533793087308E-2</v>
      </c>
      <c r="W18" s="174">
        <f t="shared" si="11"/>
        <v>1.6780601547640127E-2</v>
      </c>
      <c r="X18" s="174">
        <f t="shared" si="12"/>
        <v>2.8226728319480802E-2</v>
      </c>
      <c r="Y18" s="174">
        <f t="shared" si="13"/>
        <v>3.3541388457016166E-2</v>
      </c>
      <c r="Z18" s="174">
        <f t="shared" si="14"/>
        <v>1.0507143333273739E-2</v>
      </c>
      <c r="AA18" s="174">
        <f t="shared" si="15"/>
        <v>1.0654834037786543E-2</v>
      </c>
      <c r="AB18" s="20"/>
      <c r="AC18" s="33">
        <f t="shared" si="1"/>
        <v>0.52351473443917074</v>
      </c>
      <c r="AD18" s="60" t="str">
        <f t="shared" si="2"/>
        <v>PC</v>
      </c>
      <c r="AE18" s="33">
        <f t="shared" si="16"/>
        <v>0.29937397751820144</v>
      </c>
      <c r="AF18" s="33">
        <f t="shared" si="3"/>
        <v>0.2241407569209693</v>
      </c>
      <c r="AG18" s="60" t="str">
        <f t="shared" si="4"/>
        <v>Lab</v>
      </c>
      <c r="AI18" s="20" t="s">
        <v>7</v>
      </c>
      <c r="AJ18" s="151" t="str">
        <f t="shared" si="17"/>
        <v>PC</v>
      </c>
      <c r="AK18" s="149" t="str">
        <f t="shared" si="18"/>
        <v>Hold</v>
      </c>
      <c r="AL18" s="149" t="str">
        <f t="shared" si="19"/>
        <v/>
      </c>
      <c r="AN18" s="33">
        <v>0.25434403586229498</v>
      </c>
      <c r="AO18" s="33">
        <v>0.18237922312788199</v>
      </c>
      <c r="AP18" s="33">
        <v>0</v>
      </c>
      <c r="AQ18" s="33">
        <v>0</v>
      </c>
      <c r="AR18" s="33">
        <v>5.0269149903926003E-2</v>
      </c>
      <c r="AS18" s="33">
        <v>0.513007591105897</v>
      </c>
      <c r="AT18" s="33">
        <f t="shared" si="20"/>
        <v>0</v>
      </c>
    </row>
    <row r="19" spans="1:46" s="22" customFormat="1" ht="19.95" customHeight="1">
      <c r="A19" s="18" t="s">
        <v>673</v>
      </c>
      <c r="B19" s="20" t="s">
        <v>657</v>
      </c>
      <c r="C19" s="20" t="s">
        <v>657</v>
      </c>
      <c r="D19" s="170">
        <f>(Wales19!D19+Wales19!AH19+(Wales19!AY19)+Wales19!AZ19+Wales19!AI19+Wales19!E19)</f>
        <v>15009.981609228664</v>
      </c>
      <c r="E19" s="170">
        <f>(Wales19!F19+Wales19!AJ19+Wales19!BA19)+(Wales19!BB19+Wales19!AK19+Wales19!G19)</f>
        <v>23588.27965492872</v>
      </c>
      <c r="F19" s="170">
        <f>(Wales19!H19+Wales19!AL19+Wales19!BC19)+(Wales19!BD19+Wales19!AM19+Wales19!I19)</f>
        <v>4568.5816595453507</v>
      </c>
      <c r="G19" s="170">
        <f>(Wales19!J19+Wales19!AN19+Wales19!BE19)+(Wales19!BF19+Wales19!AO19+Wales19!K19)</f>
        <v>1428.0878851988009</v>
      </c>
      <c r="H19" s="170">
        <f>(Wales19!L19+Wales19!AP19+Wales19!BG19)+(Wales19!BH19+Wales19!AQ19+Wales19!M19)</f>
        <v>4059.9604514084285</v>
      </c>
      <c r="I19" s="170">
        <f>(Wales19!N19+Wales19!AR19+Wales19!BI19)+(Wales19!BJ19+Wales19!AS19+Wales19!O19)</f>
        <v>2021.8522807540264</v>
      </c>
      <c r="J19" s="170">
        <f>(Wales19!P19+Wales19!AT19+Wales19!BK19)+(Wales19!BL19+Wales19!AU19+Wales19!Q19)</f>
        <v>501.26833788355356</v>
      </c>
      <c r="K19" s="188">
        <f t="shared" si="7"/>
        <v>51178.011878947538</v>
      </c>
      <c r="M19" s="33">
        <f t="shared" si="21"/>
        <v>0.29328965815890035</v>
      </c>
      <c r="N19" s="33">
        <f t="shared" si="22"/>
        <v>0.46090652584790887</v>
      </c>
      <c r="O19" s="33">
        <f t="shared" si="23"/>
        <v>8.9268447362736869E-2</v>
      </c>
      <c r="P19" s="33">
        <f t="shared" si="24"/>
        <v>2.7904325173410179E-2</v>
      </c>
      <c r="Q19" s="33">
        <f t="shared" si="25"/>
        <v>7.933017134412218E-2</v>
      </c>
      <c r="R19" s="33">
        <f t="shared" si="8"/>
        <v>3.9506268542364588E-2</v>
      </c>
      <c r="S19" s="33">
        <f t="shared" si="26"/>
        <v>9.7946035705571057E-3</v>
      </c>
      <c r="T19" s="20"/>
      <c r="U19" s="174">
        <f t="shared" si="9"/>
        <v>-0.14658743674266567</v>
      </c>
      <c r="V19" s="174">
        <f t="shared" si="10"/>
        <v>3.9930633188233866E-2</v>
      </c>
      <c r="W19" s="174">
        <f t="shared" si="11"/>
        <v>1.6467968329686569E-2</v>
      </c>
      <c r="X19" s="174">
        <f t="shared" si="12"/>
        <v>2.7749174728916349E-2</v>
      </c>
      <c r="Y19" s="174">
        <f t="shared" si="13"/>
        <v>4.3913844618429981E-2</v>
      </c>
      <c r="Z19" s="174">
        <f t="shared" si="14"/>
        <v>8.7312123068417867E-3</v>
      </c>
      <c r="AA19" s="174">
        <f t="shared" si="15"/>
        <v>9.7946035705571057E-3</v>
      </c>
      <c r="AB19" s="20"/>
      <c r="AC19" s="33">
        <f t="shared" si="1"/>
        <v>0.46090652584790887</v>
      </c>
      <c r="AD19" s="60" t="str">
        <f t="shared" si="2"/>
        <v>Lab</v>
      </c>
      <c r="AE19" s="33">
        <f t="shared" si="16"/>
        <v>0.16761686768900852</v>
      </c>
      <c r="AF19" s="33">
        <f t="shared" si="3"/>
        <v>0.29328965815890035</v>
      </c>
      <c r="AG19" s="60" t="str">
        <f t="shared" si="4"/>
        <v>Con</v>
      </c>
      <c r="AI19" s="20" t="s">
        <v>1</v>
      </c>
      <c r="AJ19" s="151" t="str">
        <f t="shared" si="17"/>
        <v>Lab</v>
      </c>
      <c r="AK19" s="149" t="str">
        <f t="shared" si="18"/>
        <v>Gain from</v>
      </c>
      <c r="AL19" s="149" t="str">
        <f t="shared" si="19"/>
        <v>Con</v>
      </c>
      <c r="AN19" s="33">
        <v>0.43987709490156601</v>
      </c>
      <c r="AO19" s="33">
        <v>0.420975892659675</v>
      </c>
      <c r="AP19" s="33">
        <v>7.28004790330503E-2</v>
      </c>
      <c r="AQ19" s="33">
        <v>1.5515044449383199E-4</v>
      </c>
      <c r="AR19" s="33">
        <v>3.5416326725692199E-2</v>
      </c>
      <c r="AS19" s="33">
        <v>3.0775056235522801E-2</v>
      </c>
      <c r="AT19" s="33">
        <f t="shared" si="20"/>
        <v>0</v>
      </c>
    </row>
    <row r="20" spans="1:46" s="22" customFormat="1" ht="19.95" customHeight="1">
      <c r="A20" s="18" t="s">
        <v>674</v>
      </c>
      <c r="B20" s="20" t="s">
        <v>657</v>
      </c>
      <c r="C20" s="20" t="s">
        <v>657</v>
      </c>
      <c r="D20" s="170">
        <f>(Wales19!D20+Wales19!AH20+(Wales19!AY20)+Wales19!AZ20+Wales19!AI20+Wales19!E20)</f>
        <v>7541.2489708276516</v>
      </c>
      <c r="E20" s="170">
        <f>(Wales19!F20+Wales19!AJ20+Wales19!BA20)+(Wales19!BB20+Wales19!AK20+Wales19!G20)</f>
        <v>19759.361353973232</v>
      </c>
      <c r="F20" s="170">
        <f>(Wales19!H20+Wales19!AL20+Wales19!BC20)+(Wales19!BD20+Wales19!AM20+Wales19!I20)</f>
        <v>786.55608437665842</v>
      </c>
      <c r="G20" s="170">
        <f>(Wales19!J20+Wales19!AN20+Wales19!BE20)+(Wales19!BF20+Wales19!AO20+Wales19!K20)</f>
        <v>1283.3215955208157</v>
      </c>
      <c r="H20" s="170">
        <f>(Wales19!L20+Wales19!AP20+Wales19!BG20)+(Wales19!BH20+Wales19!AQ20+Wales19!M20)</f>
        <v>4183.7102224391101</v>
      </c>
      <c r="I20" s="170">
        <f>(Wales19!N20+Wales19!AR20+Wales19!BI20)+(Wales19!BJ20+Wales19!AS20+Wales19!O20)</f>
        <v>9278.803106003119</v>
      </c>
      <c r="J20" s="170">
        <f>(Wales19!P20+Wales19!AT20+Wales19!BK20)+(Wales19!BL20+Wales19!AU20+Wales19!Q20)</f>
        <v>567.31399154032636</v>
      </c>
      <c r="K20" s="188">
        <f t="shared" si="7"/>
        <v>43400.315324680916</v>
      </c>
      <c r="M20" s="33">
        <f t="shared" si="21"/>
        <v>0.17376023456076342</v>
      </c>
      <c r="N20" s="33">
        <f t="shared" si="22"/>
        <v>0.45528151595563332</v>
      </c>
      <c r="O20" s="33">
        <f t="shared" si="23"/>
        <v>1.8123280406890482E-2</v>
      </c>
      <c r="P20" s="33">
        <f t="shared" si="24"/>
        <v>2.9569407178731157E-2</v>
      </c>
      <c r="Q20" s="33">
        <f t="shared" si="25"/>
        <v>9.6398152666414272E-2</v>
      </c>
      <c r="R20" s="33">
        <f t="shared" si="8"/>
        <v>0.21379575324713007</v>
      </c>
      <c r="S20" s="33">
        <f t="shared" si="26"/>
        <v>1.3071655984437189E-2</v>
      </c>
      <c r="T20" s="20"/>
      <c r="U20" s="174">
        <f t="shared" si="9"/>
        <v>-0.1256513682151276</v>
      </c>
      <c r="V20" s="174">
        <f t="shared" si="10"/>
        <v>4.9745868579853303E-2</v>
      </c>
      <c r="W20" s="174">
        <f t="shared" si="11"/>
        <v>1.8123280406890482E-2</v>
      </c>
      <c r="X20" s="174">
        <f t="shared" si="12"/>
        <v>2.9569407178731157E-2</v>
      </c>
      <c r="Y20" s="174">
        <f t="shared" si="13"/>
        <v>4.5508644577815782E-3</v>
      </c>
      <c r="Z20" s="174">
        <f t="shared" si="14"/>
        <v>1.0590291607434077E-2</v>
      </c>
      <c r="AA20" s="174">
        <f t="shared" si="15"/>
        <v>1.3071655984437189E-2</v>
      </c>
      <c r="AB20" s="20"/>
      <c r="AC20" s="33">
        <f t="shared" si="1"/>
        <v>0.45528151595563332</v>
      </c>
      <c r="AD20" s="60" t="str">
        <f t="shared" si="2"/>
        <v>Lab</v>
      </c>
      <c r="AE20" s="33">
        <f t="shared" si="16"/>
        <v>0.24148576270850325</v>
      </c>
      <c r="AF20" s="33">
        <f t="shared" si="3"/>
        <v>0.21379575324713007</v>
      </c>
      <c r="AG20" s="60" t="str">
        <f t="shared" si="4"/>
        <v>PC</v>
      </c>
      <c r="AI20" s="20" t="s">
        <v>2</v>
      </c>
      <c r="AJ20" s="151" t="str">
        <f t="shared" si="17"/>
        <v>Lab</v>
      </c>
      <c r="AK20" s="149" t="str">
        <f t="shared" si="18"/>
        <v>Hold</v>
      </c>
      <c r="AL20" s="149" t="str">
        <f t="shared" si="19"/>
        <v/>
      </c>
      <c r="AN20" s="33">
        <v>0.29941160277589102</v>
      </c>
      <c r="AO20" s="33">
        <v>0.40553564737578002</v>
      </c>
      <c r="AP20" s="33">
        <v>0</v>
      </c>
      <c r="AQ20" s="33">
        <v>0</v>
      </c>
      <c r="AR20" s="33">
        <v>9.1847288208632694E-2</v>
      </c>
      <c r="AS20" s="33">
        <v>0.20320546163969599</v>
      </c>
      <c r="AT20" s="33">
        <f t="shared" si="20"/>
        <v>0</v>
      </c>
    </row>
    <row r="21" spans="1:46" s="22" customFormat="1" ht="19.95" customHeight="1">
      <c r="A21" s="18" t="s">
        <v>675</v>
      </c>
      <c r="B21" s="20" t="s">
        <v>657</v>
      </c>
      <c r="C21" s="20" t="s">
        <v>657</v>
      </c>
      <c r="D21" s="170">
        <f>(Wales19!D21+Wales19!AH21+(Wales19!AY21)+Wales19!AZ21+Wales19!AI21+Wales19!E21)</f>
        <v>3723.3420849033155</v>
      </c>
      <c r="E21" s="170">
        <f>(Wales19!F21+Wales19!AJ21+Wales19!BA21)+(Wales19!BB21+Wales19!AK21+Wales19!G21)</f>
        <v>25131.817749078371</v>
      </c>
      <c r="F21" s="170">
        <f>(Wales19!H21+Wales19!AL21+Wales19!BC21)+(Wales19!BD21+Wales19!AM21+Wales19!I21)</f>
        <v>2294.9711449111874</v>
      </c>
      <c r="G21" s="170">
        <f>(Wales19!J21+Wales19!AN21+Wales19!BE21)+(Wales19!BF21+Wales19!AO21+Wales19!K21)</f>
        <v>1283.2289396386238</v>
      </c>
      <c r="H21" s="170">
        <f>(Wales19!L21+Wales19!AP21+Wales19!BG21)+(Wales19!BH21+Wales19!AQ21+Wales19!M21)</f>
        <v>4276.171742756298</v>
      </c>
      <c r="I21" s="170">
        <f>(Wales19!N21+Wales19!AR21+Wales19!BI21)+(Wales19!BJ21+Wales19!AS21+Wales19!O21)</f>
        <v>3258.4182134847124</v>
      </c>
      <c r="J21" s="170">
        <f>(Wales19!P21+Wales19!AT21+Wales19!BK21)+(Wales19!BL21+Wales19!AU21+Wales19!Q21)</f>
        <v>2916.2016982561495</v>
      </c>
      <c r="K21" s="188">
        <f t="shared" si="7"/>
        <v>42884.151573028656</v>
      </c>
      <c r="M21" s="33">
        <f t="shared" si="21"/>
        <v>8.682326566640193E-2</v>
      </c>
      <c r="N21" s="33">
        <f t="shared" si="22"/>
        <v>0.5860397565818849</v>
      </c>
      <c r="O21" s="33">
        <f t="shared" si="23"/>
        <v>5.3515601002459265E-2</v>
      </c>
      <c r="P21" s="33">
        <f t="shared" si="24"/>
        <v>2.9923150920996452E-2</v>
      </c>
      <c r="Q21" s="33">
        <f t="shared" si="25"/>
        <v>9.9714500250151439E-2</v>
      </c>
      <c r="R21" s="33">
        <f t="shared" si="8"/>
        <v>7.5981874281361453E-2</v>
      </c>
      <c r="S21" s="33">
        <f t="shared" si="26"/>
        <v>6.8001851296744575E-2</v>
      </c>
      <c r="T21" s="20"/>
      <c r="U21" s="174">
        <f t="shared" si="9"/>
        <v>-0.12212000700096008</v>
      </c>
      <c r="V21" s="174">
        <f t="shared" si="10"/>
        <v>5.2506614169964938E-2</v>
      </c>
      <c r="W21" s="174">
        <f t="shared" si="11"/>
        <v>1.8707310576589364E-2</v>
      </c>
      <c r="X21" s="174">
        <f t="shared" si="12"/>
        <v>2.9923150920996452E-2</v>
      </c>
      <c r="Y21" s="174">
        <f t="shared" si="13"/>
        <v>-3.0501168130785544E-3</v>
      </c>
      <c r="Z21" s="174">
        <f t="shared" si="14"/>
        <v>9.9678168398210504E-3</v>
      </c>
      <c r="AA21" s="174">
        <f t="shared" si="15"/>
        <v>1.406523130666687E-2</v>
      </c>
      <c r="AB21" s="20"/>
      <c r="AC21" s="33">
        <f t="shared" si="1"/>
        <v>0.5860397565818849</v>
      </c>
      <c r="AD21" s="60" t="str">
        <f t="shared" si="2"/>
        <v>Lab</v>
      </c>
      <c r="AE21" s="33">
        <f t="shared" si="16"/>
        <v>0.48632525633173346</v>
      </c>
      <c r="AF21" s="33">
        <f t="shared" si="3"/>
        <v>9.9714500250151439E-2</v>
      </c>
      <c r="AG21" s="60" t="str">
        <f t="shared" si="4"/>
        <v>Ref</v>
      </c>
      <c r="AI21" s="20" t="s">
        <v>2</v>
      </c>
      <c r="AJ21" s="151" t="str">
        <f t="shared" si="17"/>
        <v>Lab</v>
      </c>
      <c r="AK21" s="149" t="str">
        <f t="shared" si="18"/>
        <v>Hold</v>
      </c>
      <c r="AL21" s="149" t="str">
        <f t="shared" si="19"/>
        <v/>
      </c>
      <c r="AN21" s="33">
        <v>0.20894327266736201</v>
      </c>
      <c r="AO21" s="33">
        <v>0.53353314241191996</v>
      </c>
      <c r="AP21" s="33">
        <v>3.4808290425869901E-2</v>
      </c>
      <c r="AQ21" s="33">
        <v>0</v>
      </c>
      <c r="AR21" s="33">
        <v>0.10276461706322999</v>
      </c>
      <c r="AS21" s="33">
        <v>6.6014057441540402E-2</v>
      </c>
      <c r="AT21" s="33">
        <f t="shared" si="20"/>
        <v>5.3936619990077705E-2</v>
      </c>
    </row>
    <row r="22" spans="1:46" s="22" customFormat="1" ht="19.95" customHeight="1">
      <c r="A22" s="18" t="s">
        <v>676</v>
      </c>
      <c r="B22" s="20" t="s">
        <v>657</v>
      </c>
      <c r="C22" s="20" t="s">
        <v>657</v>
      </c>
      <c r="D22" s="170">
        <f>(Wales19!D22+Wales19!AH22+(Wales19!AY22)+Wales19!AZ22+Wales19!AI22+Wales19!E22)</f>
        <v>19693.65987737992</v>
      </c>
      <c r="E22" s="170">
        <f>(Wales19!F22+Wales19!AJ22+Wales19!BA22)+(Wales19!BB22+Wales19!AK22+Wales19!G22)</f>
        <v>23191.536646165168</v>
      </c>
      <c r="F22" s="170">
        <f>(Wales19!H22+Wales19!AL22+Wales19!BC22)+(Wales19!BD22+Wales19!AM22+Wales19!I22)</f>
        <v>3144.7546188463316</v>
      </c>
      <c r="G22" s="170">
        <f>(Wales19!J22+Wales19!AN22+Wales19!BE22)+(Wales19!BF22+Wales19!AO22+Wales19!K22)</f>
        <v>1423.4279344667268</v>
      </c>
      <c r="H22" s="170">
        <f>(Wales19!L22+Wales19!AP22+Wales19!BG22)+(Wales19!BH22+Wales19!AQ22+Wales19!M22)</f>
        <v>3673.5031247875249</v>
      </c>
      <c r="I22" s="170">
        <f>(Wales19!N22+Wales19!AR22+Wales19!BI22)+(Wales19!BJ22+Wales19!AS22+Wales19!O22)</f>
        <v>1944.9340109436882</v>
      </c>
      <c r="J22" s="170">
        <f>(Wales19!P22+Wales19!AT22+Wales19!BK22)+(Wales19!BL22+Wales19!AU22+Wales19!Q22)</f>
        <v>414.51866532708999</v>
      </c>
      <c r="K22" s="188">
        <f t="shared" si="7"/>
        <v>53486.334877916452</v>
      </c>
      <c r="M22" s="33">
        <f t="shared" si="21"/>
        <v>0.36819983875004825</v>
      </c>
      <c r="N22" s="33">
        <f t="shared" si="22"/>
        <v>0.43359741696828319</v>
      </c>
      <c r="O22" s="33">
        <f t="shared" si="23"/>
        <v>5.8795477873447341E-2</v>
      </c>
      <c r="P22" s="33">
        <f t="shared" si="24"/>
        <v>2.6612927165709285E-2</v>
      </c>
      <c r="Q22" s="33">
        <f t="shared" si="25"/>
        <v>6.868115254433424E-2</v>
      </c>
      <c r="R22" s="33">
        <f t="shared" si="8"/>
        <v>3.6363194737179805E-2</v>
      </c>
      <c r="S22" s="33">
        <f t="shared" si="26"/>
        <v>7.7499919609978233E-3</v>
      </c>
      <c r="T22" s="20"/>
      <c r="U22" s="174">
        <f t="shared" si="9"/>
        <v>-0.16016766996955079</v>
      </c>
      <c r="V22" s="174">
        <f t="shared" si="10"/>
        <v>3.3749809667378172E-2</v>
      </c>
      <c r="W22" s="174">
        <f t="shared" si="11"/>
        <v>1.516680039386864E-2</v>
      </c>
      <c r="X22" s="174">
        <f t="shared" si="12"/>
        <v>2.6612927165709285E-2</v>
      </c>
      <c r="Y22" s="174">
        <f t="shared" si="13"/>
        <v>6.868115254433424E-2</v>
      </c>
      <c r="Z22" s="174">
        <f t="shared" si="14"/>
        <v>8.2069882372616046E-3</v>
      </c>
      <c r="AA22" s="174">
        <f t="shared" si="15"/>
        <v>7.7499919609988225E-3</v>
      </c>
      <c r="AB22" s="20"/>
      <c r="AC22" s="33">
        <f t="shared" si="1"/>
        <v>0.43359741696828319</v>
      </c>
      <c r="AD22" s="60" t="str">
        <f t="shared" si="2"/>
        <v>Lab</v>
      </c>
      <c r="AE22" s="33">
        <f t="shared" si="16"/>
        <v>6.5397578218234942E-2</v>
      </c>
      <c r="AF22" s="33">
        <f t="shared" si="3"/>
        <v>0.36819983875004825</v>
      </c>
      <c r="AG22" s="60" t="str">
        <f t="shared" si="4"/>
        <v>Con</v>
      </c>
      <c r="AI22" s="20" t="s">
        <v>1</v>
      </c>
      <c r="AJ22" s="151" t="str">
        <f t="shared" si="17"/>
        <v>Lab</v>
      </c>
      <c r="AK22" s="149" t="str">
        <f t="shared" si="18"/>
        <v>Gain from</v>
      </c>
      <c r="AL22" s="149" t="str">
        <f t="shared" si="19"/>
        <v>Con</v>
      </c>
      <c r="AN22" s="33">
        <v>0.52836750871959903</v>
      </c>
      <c r="AO22" s="33">
        <v>0.39984760730090502</v>
      </c>
      <c r="AP22" s="33">
        <v>4.3628677479578701E-2</v>
      </c>
      <c r="AQ22" s="33">
        <v>0</v>
      </c>
      <c r="AR22" s="33">
        <v>0</v>
      </c>
      <c r="AS22" s="33">
        <v>2.81562064999182E-2</v>
      </c>
      <c r="AT22" s="33">
        <f t="shared" si="20"/>
        <v>-9.9920072216264089E-16</v>
      </c>
    </row>
    <row r="23" spans="1:46" s="22" customFormat="1" ht="19.95" customHeight="1">
      <c r="A23" s="18" t="s">
        <v>677</v>
      </c>
      <c r="B23" s="20" t="s">
        <v>657</v>
      </c>
      <c r="C23" s="20" t="s">
        <v>657</v>
      </c>
      <c r="D23" s="170">
        <f>(Wales19!D23+Wales19!AH23+(Wales19!AY23)+Wales19!AZ23+Wales19!AI23+Wales19!E23)</f>
        <v>20975.879779790012</v>
      </c>
      <c r="E23" s="170">
        <f>(Wales19!F23+Wales19!AJ23+Wales19!BA23)+(Wales19!BB23+Wales19!AK23+Wales19!G23)</f>
        <v>18637.313346163748</v>
      </c>
      <c r="F23" s="170">
        <f>(Wales19!H23+Wales19!AL23+Wales19!BC23)+(Wales19!BD23+Wales19!AM23+Wales19!I23)</f>
        <v>6001.9371235521976</v>
      </c>
      <c r="G23" s="170">
        <f>(Wales19!J23+Wales19!AN23+Wales19!BE23)+(Wales19!BF23+Wales19!AO23+Wales19!K23)</f>
        <v>2911.0000551392368</v>
      </c>
      <c r="H23" s="170">
        <f>(Wales19!L23+Wales19!AP23+Wales19!BG23)+(Wales19!BH23+Wales19!AQ23+Wales19!M23)</f>
        <v>3964.1629180380605</v>
      </c>
      <c r="I23" s="170">
        <f>(Wales19!N23+Wales19!AR23+Wales19!BI23)+(Wales19!BJ23+Wales19!AS23+Wales19!O23)</f>
        <v>1828.9296299972457</v>
      </c>
      <c r="J23" s="170">
        <f>(Wales19!P23+Wales19!AT23+Wales19!BK23)+(Wales19!BL23+Wales19!AU23+Wales19!Q23)</f>
        <v>849.41040256441465</v>
      </c>
      <c r="K23" s="188">
        <f t="shared" si="7"/>
        <v>55168.633255244917</v>
      </c>
      <c r="M23" s="33">
        <f t="shared" si="21"/>
        <v>0.38021387411833013</v>
      </c>
      <c r="N23" s="33">
        <f t="shared" si="22"/>
        <v>0.33782445289039104</v>
      </c>
      <c r="O23" s="33">
        <f t="shared" si="23"/>
        <v>0.10879256507558287</v>
      </c>
      <c r="P23" s="33">
        <f t="shared" si="24"/>
        <v>5.2765491609536766E-2</v>
      </c>
      <c r="Q23" s="33">
        <f t="shared" si="25"/>
        <v>7.185537658142338E-2</v>
      </c>
      <c r="R23" s="33">
        <f t="shared" si="8"/>
        <v>3.3151621167330045E-2</v>
      </c>
      <c r="S23" s="33">
        <f t="shared" si="26"/>
        <v>1.5396618557405728E-2</v>
      </c>
      <c r="T23" s="20"/>
      <c r="U23" s="174">
        <f t="shared" si="9"/>
        <v>-0.15605449156826384</v>
      </c>
      <c r="V23" s="174">
        <f t="shared" si="10"/>
        <v>3.5511869775963045E-2</v>
      </c>
      <c r="W23" s="174">
        <f t="shared" si="11"/>
        <v>1.5568468807693567E-2</v>
      </c>
      <c r="X23" s="174">
        <f t="shared" si="12"/>
        <v>2.6968967507377765E-2</v>
      </c>
      <c r="Y23" s="174">
        <f t="shared" si="13"/>
        <v>6.1281784914587384E-2</v>
      </c>
      <c r="Z23" s="174">
        <f t="shared" si="14"/>
        <v>8.3591987674054465E-3</v>
      </c>
      <c r="AA23" s="174">
        <f t="shared" si="15"/>
        <v>8.3642017952366924E-3</v>
      </c>
      <c r="AB23" s="20"/>
      <c r="AC23" s="33">
        <f t="shared" si="1"/>
        <v>0.38021387411833013</v>
      </c>
      <c r="AD23" s="60" t="str">
        <f t="shared" si="2"/>
        <v>Con</v>
      </c>
      <c r="AE23" s="33">
        <f t="shared" si="16"/>
        <v>4.2389421227939095E-2</v>
      </c>
      <c r="AF23" s="33">
        <f t="shared" si="3"/>
        <v>0.33782445289039104</v>
      </c>
      <c r="AG23" s="60" t="str">
        <f t="shared" si="4"/>
        <v>Lab</v>
      </c>
      <c r="AI23" s="20" t="s">
        <v>1</v>
      </c>
      <c r="AJ23" s="151" t="str">
        <f t="shared" si="17"/>
        <v>Con</v>
      </c>
      <c r="AK23" s="149" t="str">
        <f t="shared" si="18"/>
        <v>Hold</v>
      </c>
      <c r="AL23" s="149" t="str">
        <f t="shared" si="19"/>
        <v/>
      </c>
      <c r="AN23" s="33">
        <v>0.53626836568659397</v>
      </c>
      <c r="AO23" s="33">
        <v>0.30231258311442799</v>
      </c>
      <c r="AP23" s="33">
        <v>9.32240962678893E-2</v>
      </c>
      <c r="AQ23" s="33">
        <v>2.5796524102159001E-2</v>
      </c>
      <c r="AR23" s="33">
        <v>1.0573591666836E-2</v>
      </c>
      <c r="AS23" s="33">
        <v>2.4792422399924598E-2</v>
      </c>
      <c r="AT23" s="33">
        <f t="shared" si="20"/>
        <v>7.0324167621690359E-3</v>
      </c>
    </row>
    <row r="24" spans="1:46" s="22" customFormat="1" ht="19.95" customHeight="1">
      <c r="A24" s="18" t="s">
        <v>678</v>
      </c>
      <c r="B24" s="20" t="s">
        <v>657</v>
      </c>
      <c r="C24" s="20" t="s">
        <v>657</v>
      </c>
      <c r="D24" s="170">
        <f>(Wales19!D24+Wales19!AH24+(Wales19!AY24)+Wales19!AZ24+Wales19!AI24+Wales19!E24)</f>
        <v>18823.456262701307</v>
      </c>
      <c r="E24" s="170">
        <f>(Wales19!F24+Wales19!AJ24+Wales19!BA24)+(Wales19!BB24+Wales19!AK24+Wales19!G24)</f>
        <v>15479.659254319729</v>
      </c>
      <c r="F24" s="170">
        <f>(Wales19!H24+Wales19!AL24+Wales19!BC24)+(Wales19!BD24+Wales19!AM24+Wales19!I24)</f>
        <v>9336.4122110517055</v>
      </c>
      <c r="G24" s="170">
        <f>(Wales19!J24+Wales19!AN24+Wales19!BE24)+(Wales19!BF24+Wales19!AO24+Wales19!K24)</f>
        <v>1411.5582458853735</v>
      </c>
      <c r="H24" s="170">
        <f>(Wales19!L24+Wales19!AP24+Wales19!BG24)+(Wales19!BH24+Wales19!AQ24+Wales19!M24)</f>
        <v>3846.3028155527636</v>
      </c>
      <c r="I24" s="170">
        <f>(Wales19!N24+Wales19!AR24+Wales19!BI24)+(Wales19!BJ24+Wales19!AS24+Wales19!O24)</f>
        <v>1834.6108538220915</v>
      </c>
      <c r="J24" s="170">
        <f>(Wales19!P24+Wales19!AT24+Wales19!BK24)+(Wales19!BL24+Wales19!AU24+Wales19!Q24)</f>
        <v>1183.2379310065894</v>
      </c>
      <c r="K24" s="188">
        <f t="shared" si="7"/>
        <v>51915.237574339568</v>
      </c>
      <c r="M24" s="33">
        <f t="shared" si="21"/>
        <v>0.36258056675070061</v>
      </c>
      <c r="N24" s="33">
        <f t="shared" si="22"/>
        <v>0.29817178881544687</v>
      </c>
      <c r="O24" s="33">
        <f t="shared" si="23"/>
        <v>0.17983953550597764</v>
      </c>
      <c r="P24" s="33">
        <f t="shared" si="24"/>
        <v>2.7189671314979635E-2</v>
      </c>
      <c r="Q24" s="33">
        <f t="shared" si="25"/>
        <v>7.4088128943743808E-2</v>
      </c>
      <c r="R24" s="33">
        <f t="shared" si="8"/>
        <v>3.5338581494402999E-2</v>
      </c>
      <c r="S24" s="33">
        <f t="shared" si="26"/>
        <v>2.2791727174748304E-2</v>
      </c>
      <c r="T24" s="20"/>
      <c r="U24" s="174">
        <f t="shared" si="9"/>
        <v>-0.15318491118469835</v>
      </c>
      <c r="V24" s="174">
        <f t="shared" si="10"/>
        <v>3.6704223087248855E-2</v>
      </c>
      <c r="W24" s="174">
        <f t="shared" si="11"/>
        <v>1.5932478120830651E-2</v>
      </c>
      <c r="X24" s="174">
        <f t="shared" si="12"/>
        <v>2.7189671314979635E-2</v>
      </c>
      <c r="Y24" s="174">
        <f t="shared" si="13"/>
        <v>5.6085625535462008E-2</v>
      </c>
      <c r="Z24" s="174">
        <f t="shared" si="14"/>
        <v>8.4686585149996996E-3</v>
      </c>
      <c r="AA24" s="174">
        <f t="shared" si="15"/>
        <v>8.8042546111772799E-3</v>
      </c>
      <c r="AB24" s="20"/>
      <c r="AC24" s="33">
        <f t="shared" si="1"/>
        <v>0.36258056675070061</v>
      </c>
      <c r="AD24" s="60" t="str">
        <f t="shared" si="2"/>
        <v>Con</v>
      </c>
      <c r="AE24" s="33">
        <f t="shared" si="16"/>
        <v>6.4408777935253736E-2</v>
      </c>
      <c r="AF24" s="33">
        <f t="shared" si="3"/>
        <v>0.29817178881544687</v>
      </c>
      <c r="AG24" s="60" t="str">
        <f t="shared" si="4"/>
        <v>Lab</v>
      </c>
      <c r="AI24" s="20" t="s">
        <v>1</v>
      </c>
      <c r="AJ24" s="151" t="str">
        <f t="shared" si="17"/>
        <v>Con</v>
      </c>
      <c r="AK24" s="149" t="str">
        <f t="shared" si="18"/>
        <v>Hold</v>
      </c>
      <c r="AL24" s="149" t="str">
        <f t="shared" si="19"/>
        <v/>
      </c>
      <c r="AN24" s="33">
        <v>0.51576547793539895</v>
      </c>
      <c r="AO24" s="33">
        <v>0.26146756572819801</v>
      </c>
      <c r="AP24" s="33">
        <v>0.16390705738514699</v>
      </c>
      <c r="AQ24" s="33">
        <v>0</v>
      </c>
      <c r="AR24" s="33">
        <v>1.80025034082818E-2</v>
      </c>
      <c r="AS24" s="33">
        <v>2.6869922979403299E-2</v>
      </c>
      <c r="AT24" s="33">
        <f t="shared" si="20"/>
        <v>1.3987472563571024E-2</v>
      </c>
    </row>
    <row r="25" spans="1:46" s="22" customFormat="1" ht="19.95" customHeight="1">
      <c r="A25" s="18" t="s">
        <v>679</v>
      </c>
      <c r="B25" s="20" t="s">
        <v>657</v>
      </c>
      <c r="C25" s="20" t="s">
        <v>657</v>
      </c>
      <c r="D25" s="170">
        <f>(Wales19!D25+Wales19!AH25+(Wales19!AY25)+Wales19!AZ25+Wales19!AI25+Wales19!E25)</f>
        <v>7165.2170857832798</v>
      </c>
      <c r="E25" s="170">
        <f>(Wales19!F25+Wales19!AJ25+Wales19!BA25)+(Wales19!BB25+Wales19!AK25+Wales19!G25)</f>
        <v>22551.684675243629</v>
      </c>
      <c r="F25" s="170">
        <f>(Wales19!H25+Wales19!AL25+Wales19!BC25)+(Wales19!BD25+Wales19!AM25+Wales19!I25)</f>
        <v>2457.9360565027437</v>
      </c>
      <c r="G25" s="170">
        <f>(Wales19!J25+Wales19!AN25+Wales19!BE25)+(Wales19!BF25+Wales19!AO25+Wales19!K25)</f>
        <v>2011.6906844280968</v>
      </c>
      <c r="H25" s="170">
        <f>(Wales19!L25+Wales19!AP25+Wales19!BG25)+(Wales19!BH25+Wales19!AQ25+Wales19!M25)</f>
        <v>4042.3762208829567</v>
      </c>
      <c r="I25" s="170">
        <f>(Wales19!N25+Wales19!AR25+Wales19!BI25)+(Wales19!BJ25+Wales19!AS25+Wales19!O25)</f>
        <v>4509.7215171622847</v>
      </c>
      <c r="J25" s="170">
        <f>(Wales19!P25+Wales19!AT25+Wales19!BK25)+(Wales19!BL25+Wales19!AU25+Wales19!Q25)</f>
        <v>987.56571202882128</v>
      </c>
      <c r="K25" s="188">
        <f t="shared" si="7"/>
        <v>43726.191952031819</v>
      </c>
      <c r="M25" s="33">
        <f t="shared" si="21"/>
        <v>0.16386556354240983</v>
      </c>
      <c r="N25" s="33">
        <f t="shared" si="22"/>
        <v>0.51574773993543988</v>
      </c>
      <c r="O25" s="33">
        <f t="shared" si="23"/>
        <v>5.6211985237569519E-2</v>
      </c>
      <c r="P25" s="33">
        <f t="shared" si="24"/>
        <v>4.6006537377756257E-2</v>
      </c>
      <c r="Q25" s="33">
        <f t="shared" si="25"/>
        <v>9.2447479197765359E-2</v>
      </c>
      <c r="R25" s="33">
        <f t="shared" si="8"/>
        <v>0.10313547363350337</v>
      </c>
      <c r="S25" s="33">
        <f t="shared" si="26"/>
        <v>2.2585221075555658E-2</v>
      </c>
      <c r="T25" s="20"/>
      <c r="U25" s="174">
        <f t="shared" si="9"/>
        <v>-0.13059626637281418</v>
      </c>
      <c r="V25" s="174">
        <f t="shared" si="10"/>
        <v>4.7782161796966871E-2</v>
      </c>
      <c r="W25" s="174">
        <f t="shared" si="11"/>
        <v>1.7896008068364319E-2</v>
      </c>
      <c r="X25" s="174">
        <f t="shared" si="12"/>
        <v>2.9232987359483657E-2</v>
      </c>
      <c r="Y25" s="174">
        <f t="shared" si="13"/>
        <v>1.3625750788183663E-2</v>
      </c>
      <c r="Z25" s="174">
        <f t="shared" si="14"/>
        <v>9.6944491554110668E-3</v>
      </c>
      <c r="AA25" s="174">
        <f t="shared" si="15"/>
        <v>1.2364909204404525E-2</v>
      </c>
      <c r="AB25" s="20"/>
      <c r="AC25" s="33">
        <f t="shared" si="1"/>
        <v>0.51574773993543988</v>
      </c>
      <c r="AD25" s="60" t="str">
        <f t="shared" si="2"/>
        <v>Lab</v>
      </c>
      <c r="AE25" s="33">
        <f t="shared" si="16"/>
        <v>0.35188217639303004</v>
      </c>
      <c r="AF25" s="33">
        <f t="shared" si="3"/>
        <v>0.16386556354240983</v>
      </c>
      <c r="AG25" s="60" t="str">
        <f t="shared" si="4"/>
        <v>Con</v>
      </c>
      <c r="AI25" s="20" t="s">
        <v>2</v>
      </c>
      <c r="AJ25" s="151" t="str">
        <f t="shared" si="17"/>
        <v>Lab</v>
      </c>
      <c r="AK25" s="149" t="str">
        <f t="shared" si="18"/>
        <v>Hold</v>
      </c>
      <c r="AL25" s="149" t="str">
        <f t="shared" si="19"/>
        <v/>
      </c>
      <c r="AN25" s="33">
        <v>0.29446182991522402</v>
      </c>
      <c r="AO25" s="33">
        <v>0.467965578138473</v>
      </c>
      <c r="AP25" s="33">
        <v>3.83159771692052E-2</v>
      </c>
      <c r="AQ25" s="33">
        <v>1.67735500182726E-2</v>
      </c>
      <c r="AR25" s="33">
        <v>7.8821728409581696E-2</v>
      </c>
      <c r="AS25" s="33">
        <v>9.3441024478092299E-2</v>
      </c>
      <c r="AT25" s="33">
        <f t="shared" si="20"/>
        <v>1.0220311871151133E-2</v>
      </c>
    </row>
    <row r="26" spans="1:46" s="22" customFormat="1" ht="19.95" customHeight="1">
      <c r="A26" s="18" t="s">
        <v>680</v>
      </c>
      <c r="B26" s="20" t="s">
        <v>657</v>
      </c>
      <c r="C26" s="20" t="s">
        <v>657</v>
      </c>
      <c r="D26" s="170">
        <f>(Wales19!D26+Wales19!AH26+(Wales19!AY26)+Wales19!AZ26+Wales19!AI26+Wales19!E26)</f>
        <v>8343.0467999096472</v>
      </c>
      <c r="E26" s="170">
        <f>(Wales19!F26+Wales19!AJ26+Wales19!BA26)+(Wales19!BB26+Wales19!AK26+Wales19!G26)</f>
        <v>25434.19744711872</v>
      </c>
      <c r="F26" s="170">
        <f>(Wales19!H26+Wales19!AL26+Wales19!BC26)+(Wales19!BD26+Wales19!AM26+Wales19!I26)</f>
        <v>3160.9305186376082</v>
      </c>
      <c r="G26" s="170">
        <f>(Wales19!J26+Wales19!AN26+Wales19!BE26)+(Wales19!BF26+Wales19!AO26+Wales19!K26)</f>
        <v>2022.3321917448318</v>
      </c>
      <c r="H26" s="170">
        <f>(Wales19!L26+Wales19!AP26+Wales19!BG26)+(Wales19!BH26+Wales19!AQ26+Wales19!M26)</f>
        <v>3933.4806986470876</v>
      </c>
      <c r="I26" s="170">
        <f>(Wales19!N26+Wales19!AR26+Wales19!BI26)+(Wales19!BJ26+Wales19!AS26+Wales19!O26)</f>
        <v>1299.285744993686</v>
      </c>
      <c r="J26" s="170">
        <f>(Wales19!P26+Wales19!AT26+Wales19!BK26)+(Wales19!BL26+Wales19!AU26+Wales19!Q26)</f>
        <v>512.17419377493582</v>
      </c>
      <c r="K26" s="188">
        <f t="shared" si="7"/>
        <v>44705.447594826524</v>
      </c>
      <c r="M26" s="33">
        <f t="shared" si="21"/>
        <v>0.18662259855944568</v>
      </c>
      <c r="N26" s="33">
        <f t="shared" si="22"/>
        <v>0.56892837037744048</v>
      </c>
      <c r="O26" s="33">
        <f t="shared" si="23"/>
        <v>7.0705712361627315E-2</v>
      </c>
      <c r="P26" s="33">
        <f t="shared" si="24"/>
        <v>4.5236817894624172E-2</v>
      </c>
      <c r="Q26" s="33">
        <f t="shared" si="25"/>
        <v>8.798660812652917E-2</v>
      </c>
      <c r="R26" s="33">
        <f t="shared" si="8"/>
        <v>2.9063253247553749E-2</v>
      </c>
      <c r="S26" s="33">
        <f t="shared" si="26"/>
        <v>1.1456639432779249E-2</v>
      </c>
      <c r="T26" s="20"/>
      <c r="U26" s="174">
        <f t="shared" si="9"/>
        <v>-0.13603070778206433</v>
      </c>
      <c r="V26" s="174">
        <f t="shared" si="10"/>
        <v>4.5377100249702429E-2</v>
      </c>
      <c r="W26" s="174">
        <f t="shared" si="11"/>
        <v>1.7445249726531817E-2</v>
      </c>
      <c r="X26" s="174">
        <f t="shared" si="12"/>
        <v>2.8740070387598272E-2</v>
      </c>
      <c r="Y26" s="174">
        <f t="shared" si="13"/>
        <v>2.3898851469663474E-2</v>
      </c>
      <c r="Z26" s="174">
        <f t="shared" si="14"/>
        <v>9.1127965157888485E-3</v>
      </c>
      <c r="AA26" s="174">
        <f t="shared" si="15"/>
        <v>1.1456639432779249E-2</v>
      </c>
      <c r="AB26" s="20"/>
      <c r="AC26" s="33">
        <f t="shared" si="1"/>
        <v>0.56892837037744048</v>
      </c>
      <c r="AD26" s="60" t="str">
        <f t="shared" si="2"/>
        <v>Lab</v>
      </c>
      <c r="AE26" s="33">
        <f t="shared" si="16"/>
        <v>0.3823057718179948</v>
      </c>
      <c r="AF26" s="33">
        <f t="shared" si="3"/>
        <v>0.18662259855944568</v>
      </c>
      <c r="AG26" s="60" t="str">
        <f t="shared" si="4"/>
        <v>Con</v>
      </c>
      <c r="AI26" s="20" t="s">
        <v>2</v>
      </c>
      <c r="AJ26" s="151" t="str">
        <f t="shared" si="17"/>
        <v>Lab</v>
      </c>
      <c r="AK26" s="149" t="str">
        <f t="shared" si="18"/>
        <v>Hold</v>
      </c>
      <c r="AL26" s="149" t="str">
        <f t="shared" si="19"/>
        <v/>
      </c>
      <c r="AN26" s="33">
        <v>0.32265330634151002</v>
      </c>
      <c r="AO26" s="33">
        <v>0.52355127012773806</v>
      </c>
      <c r="AP26" s="33">
        <v>5.3260462635095498E-2</v>
      </c>
      <c r="AQ26" s="33">
        <v>1.64967475070259E-2</v>
      </c>
      <c r="AR26" s="33">
        <v>6.4087756656865696E-2</v>
      </c>
      <c r="AS26" s="33">
        <v>1.9950456731764901E-2</v>
      </c>
      <c r="AT26" s="33">
        <f t="shared" si="20"/>
        <v>0</v>
      </c>
    </row>
    <row r="27" spans="1:46" s="22" customFormat="1" ht="19.95" customHeight="1">
      <c r="A27" s="18" t="s">
        <v>681</v>
      </c>
      <c r="B27" s="20" t="s">
        <v>657</v>
      </c>
      <c r="C27" s="20" t="s">
        <v>657</v>
      </c>
      <c r="D27" s="170">
        <f>(Wales19!D27+Wales19!AH27+(Wales19!AY27)+Wales19!AZ27+Wales19!AI27+Wales19!E27)</f>
        <v>13122.039452176119</v>
      </c>
      <c r="E27" s="170">
        <f>(Wales19!F27+Wales19!AJ27+Wales19!BA27)+(Wales19!BB27+Wales19!AK27+Wales19!G27)</f>
        <v>22191.997339617992</v>
      </c>
      <c r="F27" s="170">
        <f>(Wales19!H27+Wales19!AL27+Wales19!BC27)+(Wales19!BD27+Wales19!AM27+Wales19!I27)</f>
        <v>3522.1496312267377</v>
      </c>
      <c r="G27" s="170">
        <f>(Wales19!J27+Wales19!AN27+Wales19!BE27)+(Wales19!BF27+Wales19!AO27+Wales19!K27)</f>
        <v>2485.5694631241286</v>
      </c>
      <c r="H27" s="170">
        <f>(Wales19!L27+Wales19!AP27+Wales19!BG27)+(Wales19!BH27+Wales19!AQ27+Wales19!M27)</f>
        <v>4509.0507661404199</v>
      </c>
      <c r="I27" s="170">
        <f>(Wales19!N27+Wales19!AR27+Wales19!BI27)+(Wales19!BJ27+Wales19!AS27+Wales19!O27)</f>
        <v>2606.8789667322976</v>
      </c>
      <c r="J27" s="170">
        <f>(Wales19!P27+Wales19!AT27+Wales19!BK27)+(Wales19!BL27+Wales19!AU27+Wales19!Q27)</f>
        <v>599.13488472895392</v>
      </c>
      <c r="K27" s="188">
        <f t="shared" si="7"/>
        <v>49036.820503746654</v>
      </c>
      <c r="M27" s="33">
        <f t="shared" si="21"/>
        <v>0.26759564175196737</v>
      </c>
      <c r="N27" s="33">
        <f t="shared" si="22"/>
        <v>0.45255783534991662</v>
      </c>
      <c r="O27" s="33">
        <f t="shared" si="23"/>
        <v>7.1826631397474638E-2</v>
      </c>
      <c r="P27" s="33">
        <f t="shared" si="24"/>
        <v>5.0687818614467854E-2</v>
      </c>
      <c r="Q27" s="33">
        <f t="shared" si="25"/>
        <v>9.1952347640400264E-2</v>
      </c>
      <c r="R27" s="33">
        <f t="shared" si="8"/>
        <v>5.3161663826330648E-2</v>
      </c>
      <c r="S27" s="33">
        <f t="shared" si="26"/>
        <v>1.22180614194425E-2</v>
      </c>
      <c r="T27" s="20"/>
      <c r="U27" s="174">
        <f t="shared" si="9"/>
        <v>-0.13069722351897162</v>
      </c>
      <c r="V27" s="174">
        <f t="shared" si="10"/>
        <v>4.7179322210815611E-2</v>
      </c>
      <c r="W27" s="174">
        <f t="shared" si="11"/>
        <v>1.7916513291331537E-2</v>
      </c>
      <c r="X27" s="174">
        <f t="shared" si="12"/>
        <v>2.9201781795356853E-2</v>
      </c>
      <c r="Y27" s="174">
        <f t="shared" si="13"/>
        <v>1.4764631295638958E-2</v>
      </c>
      <c r="Z27" s="174">
        <f t="shared" si="14"/>
        <v>9.4169135063855505E-3</v>
      </c>
      <c r="AA27" s="174">
        <f t="shared" si="15"/>
        <v>1.2218061419442944E-2</v>
      </c>
      <c r="AB27" s="20"/>
      <c r="AC27" s="33">
        <f t="shared" si="1"/>
        <v>0.45255783534991662</v>
      </c>
      <c r="AD27" s="60" t="str">
        <f t="shared" si="2"/>
        <v>Lab</v>
      </c>
      <c r="AE27" s="33">
        <f t="shared" si="16"/>
        <v>0.18496219359794924</v>
      </c>
      <c r="AF27" s="33">
        <f t="shared" si="3"/>
        <v>0.26759564175196737</v>
      </c>
      <c r="AG27" s="60" t="str">
        <f t="shared" si="4"/>
        <v>Con</v>
      </c>
      <c r="AI27" s="20" t="s">
        <v>2</v>
      </c>
      <c r="AJ27" s="151" t="str">
        <f t="shared" si="17"/>
        <v>Lab</v>
      </c>
      <c r="AK27" s="149" t="str">
        <f t="shared" si="18"/>
        <v>Hold</v>
      </c>
      <c r="AL27" s="149" t="str">
        <f t="shared" si="19"/>
        <v/>
      </c>
      <c r="AN27" s="33">
        <v>0.39829286527093899</v>
      </c>
      <c r="AO27" s="33">
        <v>0.405378513139101</v>
      </c>
      <c r="AP27" s="33">
        <v>5.3910118106143101E-2</v>
      </c>
      <c r="AQ27" s="33">
        <v>2.1486036819111001E-2</v>
      </c>
      <c r="AR27" s="33">
        <v>7.7187716344761306E-2</v>
      </c>
      <c r="AS27" s="33">
        <v>4.3744750319945097E-2</v>
      </c>
      <c r="AT27" s="33">
        <f t="shared" si="20"/>
        <v>-4.4408920985006262E-16</v>
      </c>
    </row>
    <row r="28" spans="1:46" s="22" customFormat="1" ht="19.95" customHeight="1">
      <c r="A28" s="18" t="s">
        <v>682</v>
      </c>
      <c r="B28" s="20" t="s">
        <v>657</v>
      </c>
      <c r="C28" s="20" t="s">
        <v>657</v>
      </c>
      <c r="D28" s="170">
        <f>(Wales19!D28+Wales19!AH28+(Wales19!AY28)+Wales19!AZ28+Wales19!AI28+Wales19!E28)</f>
        <v>6392.9499601251437</v>
      </c>
      <c r="E28" s="170">
        <f>(Wales19!F28+Wales19!AJ28+Wales19!BA28)+(Wales19!BB28+Wales19!AK28+Wales19!G28)</f>
        <v>23764.743265545672</v>
      </c>
      <c r="F28" s="170">
        <f>(Wales19!H28+Wales19!AL28+Wales19!BC28)+(Wales19!BD28+Wales19!AM28+Wales19!I28)</f>
        <v>1463.6696941756913</v>
      </c>
      <c r="G28" s="170">
        <f>(Wales19!J28+Wales19!AN28+Wales19!BE28)+(Wales19!BF28+Wales19!AO28+Wales19!K28)</f>
        <v>1441.9313474355502</v>
      </c>
      <c r="H28" s="170">
        <f>(Wales19!L28+Wales19!AP28+Wales19!BG28)+(Wales19!BH28+Wales19!AQ28+Wales19!M28)</f>
        <v>4164.3164345730929</v>
      </c>
      <c r="I28" s="170">
        <f>(Wales19!N28+Wales19!AR28+Wales19!BI28)+(Wales19!BJ28+Wales19!AS28+Wales19!O28)</f>
        <v>5081.6046751961267</v>
      </c>
      <c r="J28" s="170">
        <f>(Wales19!P28+Wales19!AT28+Wales19!BK28)+(Wales19!BL28+Wales19!AU28+Wales19!Q28)</f>
        <v>2627.5864060634276</v>
      </c>
      <c r="K28" s="188">
        <f t="shared" si="7"/>
        <v>44936.801783114701</v>
      </c>
      <c r="M28" s="33">
        <f t="shared" si="21"/>
        <v>0.14226535281661581</v>
      </c>
      <c r="N28" s="33">
        <f t="shared" si="22"/>
        <v>0.52884812275348514</v>
      </c>
      <c r="O28" s="33">
        <f t="shared" si="23"/>
        <v>3.2571737108484537E-2</v>
      </c>
      <c r="P28" s="33">
        <f t="shared" si="24"/>
        <v>3.2087983350371975E-2</v>
      </c>
      <c r="Q28" s="33">
        <f t="shared" si="25"/>
        <v>9.2670512126607596E-2</v>
      </c>
      <c r="R28" s="33">
        <f t="shared" si="8"/>
        <v>0.11308336315793557</v>
      </c>
      <c r="S28" s="33">
        <f t="shared" si="26"/>
        <v>5.8472928686499462E-2</v>
      </c>
      <c r="T28" s="20"/>
      <c r="U28" s="174">
        <f t="shared" si="9"/>
        <v>-0.13043007344844817</v>
      </c>
      <c r="V28" s="174">
        <f t="shared" si="10"/>
        <v>4.7979833862554166E-2</v>
      </c>
      <c r="W28" s="174">
        <f t="shared" si="11"/>
        <v>1.7801204520208336E-2</v>
      </c>
      <c r="X28" s="174">
        <f t="shared" si="12"/>
        <v>2.9186630218561316E-2</v>
      </c>
      <c r="Y28" s="174">
        <f t="shared" si="13"/>
        <v>1.3112852066564595E-2</v>
      </c>
      <c r="Z28" s="174">
        <f t="shared" si="14"/>
        <v>9.7589534690685764E-3</v>
      </c>
      <c r="AA28" s="174">
        <f t="shared" si="15"/>
        <v>1.2590599311491216E-2</v>
      </c>
      <c r="AB28" s="20"/>
      <c r="AC28" s="33">
        <f t="shared" si="1"/>
        <v>0.52884812275348514</v>
      </c>
      <c r="AD28" s="60" t="str">
        <f t="shared" si="2"/>
        <v>Lab</v>
      </c>
      <c r="AE28" s="33">
        <f t="shared" si="16"/>
        <v>0.38658276993686935</v>
      </c>
      <c r="AF28" s="33">
        <f t="shared" si="3"/>
        <v>0.14226535281661581</v>
      </c>
      <c r="AG28" s="60" t="str">
        <f t="shared" si="4"/>
        <v>Con</v>
      </c>
      <c r="AI28" s="20" t="s">
        <v>2</v>
      </c>
      <c r="AJ28" s="151" t="str">
        <f t="shared" si="17"/>
        <v>Lab</v>
      </c>
      <c r="AK28" s="149" t="str">
        <f t="shared" si="18"/>
        <v>Hold</v>
      </c>
      <c r="AL28" s="149" t="str">
        <f t="shared" si="19"/>
        <v/>
      </c>
      <c r="AN28" s="33">
        <v>0.27269542626506399</v>
      </c>
      <c r="AO28" s="33">
        <v>0.48086828889093097</v>
      </c>
      <c r="AP28" s="33">
        <v>1.47705325882762E-2</v>
      </c>
      <c r="AQ28" s="33">
        <v>2.9013531318106598E-3</v>
      </c>
      <c r="AR28" s="33">
        <v>7.9557660060043001E-2</v>
      </c>
      <c r="AS28" s="33">
        <v>0.103324409688867</v>
      </c>
      <c r="AT28" s="33">
        <f t="shared" si="20"/>
        <v>4.5882329375008246E-2</v>
      </c>
    </row>
    <row r="29" spans="1:46" s="22" customFormat="1" ht="19.95" customHeight="1">
      <c r="A29" s="18" t="s">
        <v>683</v>
      </c>
      <c r="B29" s="20" t="s">
        <v>657</v>
      </c>
      <c r="C29" s="20" t="s">
        <v>657</v>
      </c>
      <c r="D29" s="170">
        <f>(Wales19!D29+Wales19!AH29+(Wales19!AY29)+Wales19!AZ29+Wales19!AI29+Wales19!E29)</f>
        <v>3453.6060257778599</v>
      </c>
      <c r="E29" s="170">
        <f>(Wales19!F29+Wales19!AJ29+Wales19!BA29)+(Wales19!BB29+Wales19!AK29+Wales19!G29)</f>
        <v>23193.046573954765</v>
      </c>
      <c r="F29" s="170">
        <f>(Wales19!H29+Wales19!AL29+Wales19!BC29)+(Wales19!BD29+Wales19!AM29+Wales19!I29)</f>
        <v>1768.6552210639138</v>
      </c>
      <c r="G29" s="170">
        <f>(Wales19!J29+Wales19!AN29+Wales19!BE29)+(Wales19!BF29+Wales19!AO29+Wales19!K29)</f>
        <v>1832.5293925744013</v>
      </c>
      <c r="H29" s="170">
        <f>(Wales19!L29+Wales19!AP29+Wales19!BG29)+(Wales19!BH29+Wales19!AQ29+Wales19!M29)</f>
        <v>4298.4460230353343</v>
      </c>
      <c r="I29" s="170">
        <f>(Wales19!N29+Wales19!AR29+Wales19!BI29)+(Wales19!BJ29+Wales19!AS29+Wales19!O29)</f>
        <v>6286.562476891253</v>
      </c>
      <c r="J29" s="170">
        <f>(Wales19!P29+Wales19!AT29+Wales19!BK29)+(Wales19!BL29+Wales19!AU29+Wales19!Q29)</f>
        <v>981.67701841755638</v>
      </c>
      <c r="K29" s="188">
        <f t="shared" si="7"/>
        <v>41814.522731715078</v>
      </c>
      <c r="M29" s="33">
        <f t="shared" si="21"/>
        <v>8.2593457970008152E-2</v>
      </c>
      <c r="N29" s="33">
        <f t="shared" si="22"/>
        <v>0.55466486423300787</v>
      </c>
      <c r="O29" s="33">
        <f t="shared" si="23"/>
        <v>4.2297630237506961E-2</v>
      </c>
      <c r="P29" s="33">
        <f t="shared" si="24"/>
        <v>4.3825189739269271E-2</v>
      </c>
      <c r="Q29" s="33">
        <f t="shared" si="25"/>
        <v>0.10279792144500767</v>
      </c>
      <c r="R29" s="33">
        <f t="shared" si="8"/>
        <v>0.15034399692246353</v>
      </c>
      <c r="S29" s="33">
        <f t="shared" si="26"/>
        <v>2.3476939452736677E-2</v>
      </c>
      <c r="T29" s="20"/>
      <c r="U29" s="174">
        <f t="shared" si="9"/>
        <v>-0.11839749398467285</v>
      </c>
      <c r="V29" s="174">
        <f t="shared" si="10"/>
        <v>5.4130254110150822E-2</v>
      </c>
      <c r="W29" s="174">
        <f t="shared" si="11"/>
        <v>1.8975548335718063E-2</v>
      </c>
      <c r="X29" s="174">
        <f t="shared" si="12"/>
        <v>3.0350056382861371E-2</v>
      </c>
      <c r="Y29" s="174">
        <f t="shared" si="13"/>
        <v>-1.0103488188028337E-2</v>
      </c>
      <c r="Z29" s="174">
        <f t="shared" si="14"/>
        <v>1.0678451052797522E-2</v>
      </c>
      <c r="AA29" s="174">
        <f t="shared" si="15"/>
        <v>1.4366672291173548E-2</v>
      </c>
      <c r="AB29" s="20"/>
      <c r="AC29" s="33">
        <f t="shared" si="1"/>
        <v>0.55466486423300787</v>
      </c>
      <c r="AD29" s="60" t="str">
        <f t="shared" si="2"/>
        <v>Lab</v>
      </c>
      <c r="AE29" s="33">
        <f t="shared" si="16"/>
        <v>0.40432086731054434</v>
      </c>
      <c r="AF29" s="33">
        <f t="shared" si="3"/>
        <v>0.15034399692246353</v>
      </c>
      <c r="AG29" s="60" t="str">
        <f t="shared" si="4"/>
        <v>PC</v>
      </c>
      <c r="AI29" s="20" t="s">
        <v>2</v>
      </c>
      <c r="AJ29" s="151" t="str">
        <f t="shared" si="17"/>
        <v>Lab</v>
      </c>
      <c r="AK29" s="149" t="str">
        <f t="shared" si="18"/>
        <v>Hold</v>
      </c>
      <c r="AL29" s="149" t="str">
        <f t="shared" si="19"/>
        <v/>
      </c>
      <c r="AN29" s="33">
        <v>0.200990951954681</v>
      </c>
      <c r="AO29" s="33">
        <v>0.50053461012285705</v>
      </c>
      <c r="AP29" s="33">
        <v>2.3322081901788898E-2</v>
      </c>
      <c r="AQ29" s="33">
        <v>1.34751333564079E-2</v>
      </c>
      <c r="AR29" s="33">
        <v>0.11290140963303601</v>
      </c>
      <c r="AS29" s="33">
        <v>0.13966554586966601</v>
      </c>
      <c r="AT29" s="33">
        <f t="shared" si="20"/>
        <v>9.1102671615631292E-3</v>
      </c>
    </row>
    <row r="30" spans="1:46" s="22" customFormat="1" ht="19.95" customHeight="1">
      <c r="A30" s="18" t="s">
        <v>684</v>
      </c>
      <c r="B30" s="20" t="s">
        <v>657</v>
      </c>
      <c r="C30" s="20" t="s">
        <v>657</v>
      </c>
      <c r="D30" s="170">
        <f>(Wales19!D30+Wales19!AH30+(Wales19!AY30)+Wales19!AZ30+Wales19!AI30+Wales19!E30)</f>
        <v>4331.9568856844317</v>
      </c>
      <c r="E30" s="170">
        <f>(Wales19!F30+Wales19!AJ30+Wales19!BA30)+(Wales19!BB30+Wales19!AK30+Wales19!G30)</f>
        <v>26965.529827466577</v>
      </c>
      <c r="F30" s="170">
        <f>(Wales19!H30+Wales19!AL30+Wales19!BC30)+(Wales19!BD30+Wales19!AM30+Wales19!I30)</f>
        <v>3034.2787032312158</v>
      </c>
      <c r="G30" s="170">
        <f>(Wales19!J30+Wales19!AN30+Wales19!BE30)+(Wales19!BF30+Wales19!AO30+Wales19!K30)</f>
        <v>1583.184916593867</v>
      </c>
      <c r="H30" s="170">
        <f>(Wales19!L30+Wales19!AP30+Wales19!BG30)+(Wales19!BH30+Wales19!AQ30+Wales19!M30)</f>
        <v>3925.8648318920118</v>
      </c>
      <c r="I30" s="170">
        <f>(Wales19!N30+Wales19!AR30+Wales19!BI30)+(Wales19!BJ30+Wales19!AS30+Wales19!O30)</f>
        <v>3498.7342230307622</v>
      </c>
      <c r="J30" s="170">
        <f>(Wales19!P30+Wales19!AT30+Wales19!BK30)+(Wales19!BL30+Wales19!AU30+Wales19!Q30)</f>
        <v>515.33627340055148</v>
      </c>
      <c r="K30" s="188">
        <f t="shared" si="7"/>
        <v>43854.885661299413</v>
      </c>
      <c r="M30" s="33">
        <f t="shared" si="21"/>
        <v>9.8779345114271958E-2</v>
      </c>
      <c r="N30" s="33">
        <f t="shared" si="22"/>
        <v>0.61488086038411061</v>
      </c>
      <c r="O30" s="33">
        <f t="shared" si="23"/>
        <v>6.9189068845500912E-2</v>
      </c>
      <c r="P30" s="33">
        <f t="shared" si="24"/>
        <v>3.6100536866545269E-2</v>
      </c>
      <c r="Q30" s="33">
        <f t="shared" si="25"/>
        <v>8.9519440598073818E-2</v>
      </c>
      <c r="R30" s="33">
        <f t="shared" si="8"/>
        <v>7.9779804924181741E-2</v>
      </c>
      <c r="S30" s="33">
        <f t="shared" si="26"/>
        <v>1.175094326731582E-2</v>
      </c>
      <c r="T30" s="20"/>
      <c r="U30" s="174">
        <f t="shared" si="9"/>
        <v>-0.13451124507490902</v>
      </c>
      <c r="V30" s="174">
        <f t="shared" si="10"/>
        <v>4.649944871547862E-2</v>
      </c>
      <c r="W30" s="174">
        <f t="shared" si="11"/>
        <v>1.7618648293199514E-2</v>
      </c>
      <c r="X30" s="174">
        <f t="shared" si="12"/>
        <v>2.8867808666608118E-2</v>
      </c>
      <c r="Y30" s="174">
        <f t="shared" si="13"/>
        <v>2.0365690029207115E-2</v>
      </c>
      <c r="Z30" s="174">
        <f t="shared" si="14"/>
        <v>9.4087061031006419E-3</v>
      </c>
      <c r="AA30" s="174">
        <f t="shared" si="15"/>
        <v>1.1750943267315182E-2</v>
      </c>
      <c r="AB30" s="20"/>
      <c r="AC30" s="33">
        <f t="shared" si="1"/>
        <v>0.61488086038411061</v>
      </c>
      <c r="AD30" s="60" t="str">
        <f t="shared" si="2"/>
        <v>Lab</v>
      </c>
      <c r="AE30" s="33">
        <f t="shared" si="16"/>
        <v>0.51610151526983861</v>
      </c>
      <c r="AF30" s="33">
        <f t="shared" si="3"/>
        <v>9.8779345114271958E-2</v>
      </c>
      <c r="AG30" s="60" t="str">
        <f t="shared" si="4"/>
        <v>Con</v>
      </c>
      <c r="AI30" s="20" t="s">
        <v>2</v>
      </c>
      <c r="AJ30" s="151" t="str">
        <f t="shared" si="17"/>
        <v>Lab</v>
      </c>
      <c r="AK30" s="149" t="str">
        <f t="shared" si="18"/>
        <v>Hold</v>
      </c>
      <c r="AL30" s="149" t="str">
        <f t="shared" si="19"/>
        <v/>
      </c>
      <c r="AN30" s="33">
        <v>0.233290590189181</v>
      </c>
      <c r="AO30" s="33">
        <v>0.56838141166863199</v>
      </c>
      <c r="AP30" s="33">
        <v>5.1570420552301398E-2</v>
      </c>
      <c r="AQ30" s="33">
        <v>7.2327281999371501E-3</v>
      </c>
      <c r="AR30" s="33">
        <v>6.9153750568866704E-2</v>
      </c>
      <c r="AS30" s="33">
        <v>7.0371098821081099E-2</v>
      </c>
      <c r="AT30" s="33">
        <f t="shared" si="20"/>
        <v>6.3837823915946501E-16</v>
      </c>
    </row>
    <row r="31" spans="1:46" s="22" customFormat="1" ht="19.95" customHeight="1">
      <c r="A31" s="18" t="s">
        <v>685</v>
      </c>
      <c r="B31" s="20" t="s">
        <v>657</v>
      </c>
      <c r="C31" s="20" t="s">
        <v>657</v>
      </c>
      <c r="D31" s="170">
        <f>(Wales19!D31+Wales19!AH31+(Wales19!AY31)+Wales19!AZ31+Wales19!AI31+Wales19!E31)</f>
        <v>9397.2352156990601</v>
      </c>
      <c r="E31" s="170">
        <f>(Wales19!F31+Wales19!AJ31+Wales19!BA31)+(Wales19!BB31+Wales19!AK31+Wales19!G31)</f>
        <v>20008.795095620648</v>
      </c>
      <c r="F31" s="170">
        <f>(Wales19!H31+Wales19!AL31+Wales19!BC31)+(Wales19!BD31+Wales19!AM31+Wales19!I31)</f>
        <v>3014.8061338388775</v>
      </c>
      <c r="G31" s="170">
        <f>(Wales19!J31+Wales19!AN31+Wales19!BE31)+(Wales19!BF31+Wales19!AO31+Wales19!K31)</f>
        <v>2219.9099762777619</v>
      </c>
      <c r="H31" s="170">
        <f>(Wales19!L31+Wales19!AP31+Wales19!BG31)+(Wales19!BH31+Wales19!AQ31+Wales19!M31)</f>
        <v>4602.4379393152813</v>
      </c>
      <c r="I31" s="170">
        <f>(Wales19!N31+Wales19!AR31+Wales19!BI31)+(Wales19!BJ31+Wales19!AS31+Wales19!O31)</f>
        <v>1984.8882604880346</v>
      </c>
      <c r="J31" s="170">
        <f>(Wales19!P31+Wales19!AT31+Wales19!BK31)+(Wales19!BL31+Wales19!AU31+Wales19!Q31)</f>
        <v>702.46920326340546</v>
      </c>
      <c r="K31" s="188">
        <f t="shared" si="7"/>
        <v>41930.54182450306</v>
      </c>
      <c r="M31" s="33">
        <f t="shared" si="21"/>
        <v>0.22411432828677577</v>
      </c>
      <c r="N31" s="33">
        <f t="shared" si="22"/>
        <v>0.47718904228249337</v>
      </c>
      <c r="O31" s="33">
        <f t="shared" si="23"/>
        <v>7.1900004213089078E-2</v>
      </c>
      <c r="P31" s="33">
        <f t="shared" si="24"/>
        <v>5.2942554035409754E-2</v>
      </c>
      <c r="Q31" s="33">
        <f t="shared" si="25"/>
        <v>0.10976337865077962</v>
      </c>
      <c r="R31" s="33">
        <f t="shared" si="8"/>
        <v>4.7337529498083432E-2</v>
      </c>
      <c r="S31" s="33">
        <f t="shared" si="26"/>
        <v>1.6753163033369191E-2</v>
      </c>
      <c r="T31" s="20"/>
      <c r="U31" s="174">
        <f t="shared" si="9"/>
        <v>-0.10871482230724125</v>
      </c>
      <c r="V31" s="174">
        <f t="shared" si="10"/>
        <v>5.758245429164538E-2</v>
      </c>
      <c r="W31" s="174">
        <f t="shared" si="11"/>
        <v>2.0003421117006981E-2</v>
      </c>
      <c r="X31" s="174">
        <f t="shared" si="12"/>
        <v>3.1185581503090753E-2</v>
      </c>
      <c r="Y31" s="174">
        <f t="shared" si="13"/>
        <v>-2.5988444015409368E-2</v>
      </c>
      <c r="Z31" s="174">
        <f t="shared" si="14"/>
        <v>1.0284346183696835E-2</v>
      </c>
      <c r="AA31" s="174">
        <f t="shared" si="15"/>
        <v>1.5647463227210924E-2</v>
      </c>
      <c r="AB31" s="20"/>
      <c r="AC31" s="33">
        <f t="shared" si="1"/>
        <v>0.47718904228249337</v>
      </c>
      <c r="AD31" s="60" t="str">
        <f t="shared" si="2"/>
        <v>Lab</v>
      </c>
      <c r="AE31" s="33">
        <f t="shared" si="16"/>
        <v>0.25307471399571757</v>
      </c>
      <c r="AF31" s="33">
        <f t="shared" si="3"/>
        <v>0.22411432828677577</v>
      </c>
      <c r="AG31" s="60" t="str">
        <f t="shared" si="4"/>
        <v>Con</v>
      </c>
      <c r="AI31" s="20" t="s">
        <v>2</v>
      </c>
      <c r="AJ31" s="151" t="str">
        <f t="shared" si="17"/>
        <v>Lab</v>
      </c>
      <c r="AK31" s="149" t="str">
        <f t="shared" si="18"/>
        <v>Hold</v>
      </c>
      <c r="AL31" s="149" t="str">
        <f t="shared" si="19"/>
        <v/>
      </c>
      <c r="AN31" s="33">
        <v>0.33282915059401702</v>
      </c>
      <c r="AO31" s="33">
        <v>0.41960658799084799</v>
      </c>
      <c r="AP31" s="33">
        <v>5.1896583096082097E-2</v>
      </c>
      <c r="AQ31" s="33">
        <v>2.1756972532319001E-2</v>
      </c>
      <c r="AR31" s="33">
        <v>0.13575182266618899</v>
      </c>
      <c r="AS31" s="33">
        <v>3.7053183314386597E-2</v>
      </c>
      <c r="AT31" s="33">
        <f t="shared" si="20"/>
        <v>1.1056998061582668E-3</v>
      </c>
    </row>
    <row r="32" spans="1:46" s="22" customFormat="1" ht="19.95" customHeight="1">
      <c r="A32" s="18" t="s">
        <v>686</v>
      </c>
      <c r="B32" s="20" t="s">
        <v>657</v>
      </c>
      <c r="C32" s="20" t="s">
        <v>657</v>
      </c>
      <c r="D32" s="170">
        <f>(Wales19!D32+Wales19!AH32+(Wales19!AY32)+Wales19!AZ32+Wales19!AI32+Wales19!E32)</f>
        <v>16336.163315991264</v>
      </c>
      <c r="E32" s="170">
        <f>(Wales19!F32+Wales19!AJ32+Wales19!BA32)+(Wales19!BB32+Wales19!AK32+Wales19!G32)</f>
        <v>23688.375253471779</v>
      </c>
      <c r="F32" s="170">
        <f>(Wales19!H32+Wales19!AL32+Wales19!BC32)+(Wales19!BD32+Wales19!AM32+Wales19!I32)</f>
        <v>754.55127206770135</v>
      </c>
      <c r="G32" s="170">
        <f>(Wales19!J32+Wales19!AN32+Wales19!BE32)+(Wales19!BF32+Wales19!AO32+Wales19!K32)</f>
        <v>4291.2834716565258</v>
      </c>
      <c r="H32" s="170">
        <f>(Wales19!L32+Wales19!AP32+Wales19!BG32)+(Wales19!BH32+Wales19!AQ32+Wales19!M32)</f>
        <v>3416.900709021897</v>
      </c>
      <c r="I32" s="170">
        <f>(Wales19!N32+Wales19!AR32+Wales19!BI32)+(Wales19!BJ32+Wales19!AS32+Wales19!O32)</f>
        <v>408.29926243203448</v>
      </c>
      <c r="J32" s="170">
        <f>(Wales19!P32+Wales19!AT32+Wales19!BK32)+(Wales19!BL32+Wales19!AU32+Wales19!Q32)</f>
        <v>854.6213821745489</v>
      </c>
      <c r="K32" s="188">
        <f t="shared" si="7"/>
        <v>49750.19466681574</v>
      </c>
      <c r="M32" s="33">
        <f t="shared" si="21"/>
        <v>0.32836380692370987</v>
      </c>
      <c r="N32" s="33">
        <f t="shared" si="22"/>
        <v>0.47614638318736757</v>
      </c>
      <c r="O32" s="33">
        <f t="shared" si="23"/>
        <v>1.5166800393868618E-2</v>
      </c>
      <c r="P32" s="33">
        <f t="shared" si="24"/>
        <v>8.6256616690565183E-2</v>
      </c>
      <c r="Q32" s="33">
        <f t="shared" si="25"/>
        <v>6.8681152544334267E-2</v>
      </c>
      <c r="R32" s="33">
        <f t="shared" si="8"/>
        <v>8.2069882372616584E-3</v>
      </c>
      <c r="S32" s="33">
        <f t="shared" si="26"/>
        <v>1.7178252022893019E-2</v>
      </c>
      <c r="T32" s="20"/>
      <c r="U32" s="174">
        <f t="shared" si="9"/>
        <v>-0.16016766996955012</v>
      </c>
      <c r="V32" s="174">
        <f t="shared" si="10"/>
        <v>3.3749809667378561E-2</v>
      </c>
      <c r="W32" s="174">
        <f t="shared" si="11"/>
        <v>1.5166800393868618E-2</v>
      </c>
      <c r="X32" s="174">
        <f t="shared" si="12"/>
        <v>2.6612927165709184E-2</v>
      </c>
      <c r="Y32" s="174">
        <f t="shared" si="13"/>
        <v>6.8681152544334267E-2</v>
      </c>
      <c r="Z32" s="174">
        <f t="shared" si="14"/>
        <v>8.2069882372616584E-3</v>
      </c>
      <c r="AA32" s="174">
        <f t="shared" si="15"/>
        <v>7.7499919609980081E-3</v>
      </c>
      <c r="AB32" s="20"/>
      <c r="AC32" s="33">
        <f t="shared" si="1"/>
        <v>0.47614638318736757</v>
      </c>
      <c r="AD32" s="60" t="str">
        <f t="shared" si="2"/>
        <v>Lab</v>
      </c>
      <c r="AE32" s="33">
        <f t="shared" si="16"/>
        <v>0.14778257626365771</v>
      </c>
      <c r="AF32" s="33">
        <f t="shared" si="3"/>
        <v>0.32836380692370987</v>
      </c>
      <c r="AG32" s="60" t="str">
        <f t="shared" si="4"/>
        <v>Con</v>
      </c>
      <c r="AI32" s="20" t="s">
        <v>1</v>
      </c>
      <c r="AJ32" s="151" t="str">
        <f t="shared" si="17"/>
        <v>Lab</v>
      </c>
      <c r="AK32" s="149" t="str">
        <f t="shared" si="18"/>
        <v>Gain from</v>
      </c>
      <c r="AL32" s="149" t="str">
        <f t="shared" si="19"/>
        <v>Con</v>
      </c>
      <c r="AN32" s="33">
        <v>0.48853147689325999</v>
      </c>
      <c r="AO32" s="33">
        <v>0.44239657351998901</v>
      </c>
      <c r="AP32" s="33">
        <v>0</v>
      </c>
      <c r="AQ32" s="33">
        <v>5.9643689524855999E-2</v>
      </c>
      <c r="AR32" s="33">
        <v>0</v>
      </c>
      <c r="AS32" s="33">
        <v>0</v>
      </c>
      <c r="AT32" s="33">
        <f t="shared" si="20"/>
        <v>9.4282600618950108E-3</v>
      </c>
    </row>
    <row r="33" spans="1:46" s="22" customFormat="1" ht="19.95" customHeight="1">
      <c r="A33" s="18" t="s">
        <v>687</v>
      </c>
      <c r="B33" s="20" t="s">
        <v>657</v>
      </c>
      <c r="C33" s="20" t="s">
        <v>657</v>
      </c>
      <c r="D33" s="170">
        <f>(Wales19!D33+Wales19!AH33+(Wales19!AY33)+Wales19!AZ33+Wales19!AI33+Wales19!E33)</f>
        <v>15596.961786568669</v>
      </c>
      <c r="E33" s="170">
        <f>(Wales19!F33+Wales19!AJ33+Wales19!BA33)+(Wales19!BB33+Wales19!AK33+Wales19!G33)</f>
        <v>20993.455559368784</v>
      </c>
      <c r="F33" s="170">
        <f>(Wales19!H33+Wales19!AL33+Wales19!BC33)+(Wales19!BD33+Wales19!AM33+Wales19!I33)</f>
        <v>2827.9549076170915</v>
      </c>
      <c r="G33" s="170">
        <f>(Wales19!J33+Wales19!AN33+Wales19!BE33)+(Wales19!BF33+Wales19!AO33+Wales19!K33)</f>
        <v>1794.2228339882452</v>
      </c>
      <c r="H33" s="170">
        <f>(Wales19!L33+Wales19!AP33+Wales19!BG33)+(Wales19!BH33+Wales19!AQ33+Wales19!M33)</f>
        <v>3845.0996765324417</v>
      </c>
      <c r="I33" s="170">
        <f>(Wales19!N33+Wales19!AR33+Wales19!BI33)+(Wales19!BJ33+Wales19!AS33+Wales19!O33)</f>
        <v>3158.6527833113587</v>
      </c>
      <c r="J33" s="170">
        <f>(Wales19!P33+Wales19!AT33+Wales19!BK33)+(Wales19!BL33+Wales19!AU33+Wales19!Q33)</f>
        <v>473.54246352505663</v>
      </c>
      <c r="K33" s="188">
        <f t="shared" si="7"/>
        <v>48689.890010911637</v>
      </c>
      <c r="M33" s="33">
        <f t="shared" si="21"/>
        <v>0.32033265597998506</v>
      </c>
      <c r="N33" s="33">
        <f t="shared" si="22"/>
        <v>0.43116662524117533</v>
      </c>
      <c r="O33" s="33">
        <f t="shared" si="23"/>
        <v>5.8080946721862245E-2</v>
      </c>
      <c r="P33" s="33">
        <f t="shared" si="24"/>
        <v>3.6850007950031335E-2</v>
      </c>
      <c r="Q33" s="33">
        <f t="shared" si="25"/>
        <v>7.8971213031508933E-2</v>
      </c>
      <c r="R33" s="33">
        <f t="shared" si="8"/>
        <v>6.4872867500901918E-2</v>
      </c>
      <c r="S33" s="33">
        <f t="shared" si="26"/>
        <v>9.7256835745353609E-3</v>
      </c>
      <c r="T33" s="20"/>
      <c r="U33" s="174">
        <f t="shared" si="9"/>
        <v>-0.14698500470565595</v>
      </c>
      <c r="V33" s="174">
        <f t="shared" si="10"/>
        <v>3.9657648067920326E-2</v>
      </c>
      <c r="W33" s="174">
        <f t="shared" si="11"/>
        <v>1.6355938514436646E-2</v>
      </c>
      <c r="X33" s="174">
        <f t="shared" si="12"/>
        <v>2.7730538891622955E-2</v>
      </c>
      <c r="Y33" s="174">
        <f t="shared" si="13"/>
        <v>4.4746090663250436E-2</v>
      </c>
      <c r="Z33" s="174">
        <f t="shared" si="14"/>
        <v>8.7691049938904211E-3</v>
      </c>
      <c r="AA33" s="174">
        <f t="shared" si="15"/>
        <v>9.7256835745353609E-3</v>
      </c>
      <c r="AB33" s="20"/>
      <c r="AC33" s="33">
        <f t="shared" si="1"/>
        <v>0.43116662524117533</v>
      </c>
      <c r="AD33" s="60" t="str">
        <f t="shared" si="2"/>
        <v>Lab</v>
      </c>
      <c r="AE33" s="33">
        <f t="shared" si="16"/>
        <v>0.11083396926119027</v>
      </c>
      <c r="AF33" s="33">
        <f t="shared" si="3"/>
        <v>0.32033265597998506</v>
      </c>
      <c r="AG33" s="60" t="str">
        <f t="shared" si="4"/>
        <v>Con</v>
      </c>
      <c r="AI33" s="20" t="s">
        <v>1</v>
      </c>
      <c r="AJ33" s="151" t="str">
        <f t="shared" si="17"/>
        <v>Lab</v>
      </c>
      <c r="AK33" s="149" t="str">
        <f t="shared" si="18"/>
        <v>Gain from</v>
      </c>
      <c r="AL33" s="149" t="str">
        <f t="shared" si="19"/>
        <v>Con</v>
      </c>
      <c r="AN33" s="33">
        <v>0.46731766068564101</v>
      </c>
      <c r="AO33" s="33">
        <v>0.391508977173255</v>
      </c>
      <c r="AP33" s="33">
        <v>4.1725008207425598E-2</v>
      </c>
      <c r="AQ33" s="33">
        <v>9.1194690584083804E-3</v>
      </c>
      <c r="AR33" s="33">
        <v>3.4225122368258497E-2</v>
      </c>
      <c r="AS33" s="33">
        <v>5.6103762507011497E-2</v>
      </c>
      <c r="AT33" s="33">
        <f t="shared" si="20"/>
        <v>0</v>
      </c>
    </row>
    <row r="34" spans="1:46" s="22" customFormat="1" ht="19.95" customHeight="1">
      <c r="A34" s="18" t="s">
        <v>688</v>
      </c>
      <c r="B34" s="20" t="s">
        <v>657</v>
      </c>
      <c r="C34" s="20" t="s">
        <v>657</v>
      </c>
      <c r="D34" s="170">
        <f>(Wales19!D34+Wales19!AH34+(Wales19!AY34)+Wales19!AZ34+Wales19!AI34+Wales19!E34)</f>
        <v>7901.0300432354907</v>
      </c>
      <c r="E34" s="170">
        <f>(Wales19!F34+Wales19!AJ34+Wales19!BA34)+(Wales19!BB34+Wales19!AK34+Wales19!G34)</f>
        <v>12541.393705547491</v>
      </c>
      <c r="F34" s="170">
        <f>(Wales19!H34+Wales19!AL34+Wales19!BC34)+(Wales19!BD34+Wales19!AM34+Wales19!I34)</f>
        <v>622.14640549559033</v>
      </c>
      <c r="G34" s="170">
        <f>(Wales19!J34+Wales19!AN34+Wales19!BE34)+(Wales19!BF34+Wales19!AO34+Wales19!K34)</f>
        <v>1038.9264484816217</v>
      </c>
      <c r="H34" s="170">
        <f>(Wales19!L34+Wales19!AP34+Wales19!BG34)+(Wales19!BH34+Wales19!AQ34+Wales19!M34)</f>
        <v>3156.0401776730082</v>
      </c>
      <c r="I34" s="170">
        <f>(Wales19!N34+Wales19!AR34+Wales19!BI34)+(Wales19!BJ34+Wales19!AS34+Wales19!O34)</f>
        <v>10744.790690685528</v>
      </c>
      <c r="J34" s="170">
        <f>(Wales19!P34+Wales19!AT34+Wales19!BK34)+(Wales19!BL34+Wales19!AU34+Wales19!Q34)</f>
        <v>407.9935955479383</v>
      </c>
      <c r="K34" s="188">
        <f t="shared" si="7"/>
        <v>36412.321066666664</v>
      </c>
      <c r="M34" s="33">
        <f t="shared" si="21"/>
        <v>0.2169878165352227</v>
      </c>
      <c r="N34" s="33">
        <f t="shared" si="22"/>
        <v>0.34442719766712149</v>
      </c>
      <c r="O34" s="33">
        <f t="shared" si="23"/>
        <v>1.7086150711362609E-2</v>
      </c>
      <c r="P34" s="33">
        <f t="shared" si="24"/>
        <v>2.8532277483203281E-2</v>
      </c>
      <c r="Q34" s="33">
        <f t="shared" si="25"/>
        <v>8.6675061770840459E-2</v>
      </c>
      <c r="R34" s="33">
        <f t="shared" si="8"/>
        <v>0.29508667329976257</v>
      </c>
      <c r="S34" s="33">
        <f t="shared" si="26"/>
        <v>1.1204822532487016E-2</v>
      </c>
      <c r="T34" s="20"/>
      <c r="U34" s="174">
        <f t="shared" ref="U34" si="27">M34-AN34</f>
        <v>-0.13754818696663729</v>
      </c>
      <c r="V34" s="174">
        <f t="shared" ref="V34" si="28">N34-AO34</f>
        <v>4.3732297251275476E-2</v>
      </c>
      <c r="W34" s="174">
        <f t="shared" ref="W34" si="29">O34-AP34</f>
        <v>1.7086150711362609E-2</v>
      </c>
      <c r="X34" s="174">
        <f t="shared" ref="X34" si="30">P34-AQ34</f>
        <v>2.8532277483203281E-2</v>
      </c>
      <c r="Y34" s="174">
        <f t="shared" ref="Y34" si="31">Q34-AR34</f>
        <v>2.6924569321726856E-2</v>
      </c>
      <c r="Z34" s="174">
        <f t="shared" ref="Z34" si="32">R34-AS34</f>
        <v>1.006806966658258E-2</v>
      </c>
      <c r="AA34" s="174">
        <f t="shared" ref="AA34" si="33">S34-AT34</f>
        <v>1.1204822532486572E-2</v>
      </c>
      <c r="AB34" s="20"/>
      <c r="AC34" s="33">
        <f t="shared" si="1"/>
        <v>0.34442719766712149</v>
      </c>
      <c r="AD34" s="60" t="str">
        <f t="shared" si="2"/>
        <v>Lab</v>
      </c>
      <c r="AE34" s="33">
        <f t="shared" si="16"/>
        <v>4.9340524367358918E-2</v>
      </c>
      <c r="AF34" s="33">
        <f t="shared" si="3"/>
        <v>0.29508667329976257</v>
      </c>
      <c r="AG34" s="60" t="str">
        <f t="shared" si="4"/>
        <v>PC</v>
      </c>
      <c r="AI34" s="20" t="s">
        <v>1</v>
      </c>
      <c r="AJ34" s="151" t="str">
        <f t="shared" si="17"/>
        <v>Lab</v>
      </c>
      <c r="AK34" s="149" t="str">
        <f t="shared" si="18"/>
        <v>Gain from</v>
      </c>
      <c r="AL34" s="149" t="str">
        <f t="shared" si="19"/>
        <v>Con</v>
      </c>
      <c r="AN34" s="33">
        <v>0.35453600350185999</v>
      </c>
      <c r="AO34" s="33">
        <v>0.30069490041584601</v>
      </c>
      <c r="AP34" s="33">
        <v>0</v>
      </c>
      <c r="AQ34" s="33">
        <v>0</v>
      </c>
      <c r="AR34" s="33">
        <v>5.9750492449113603E-2</v>
      </c>
      <c r="AS34" s="33">
        <v>0.28501860363317999</v>
      </c>
      <c r="AT34" s="33">
        <f t="shared" si="20"/>
        <v>4.4408920985006262E-16</v>
      </c>
    </row>
    <row r="35" spans="1:46" ht="19.95" customHeight="1">
      <c r="L35" s="5">
        <v>2024</v>
      </c>
      <c r="M35" s="69">
        <f>COUNTIF(AD3:AD34,"Con")</f>
        <v>3</v>
      </c>
      <c r="N35" s="69">
        <f>COUNTIF(AD3:AD34,"Lab")</f>
        <v>26</v>
      </c>
      <c r="O35" s="69">
        <f>COUNTIF(AD3:AD34,"LD")</f>
        <v>0</v>
      </c>
      <c r="P35" s="69">
        <f>COUNTIF(AD3:AD34,"Grn")</f>
        <v>0</v>
      </c>
      <c r="Q35" s="69">
        <f>COUNTIF(AD3:AD34,"Ref")</f>
        <v>0</v>
      </c>
      <c r="R35" s="69">
        <f>COUNTIF(AD3:AD34,"PC")</f>
        <v>3</v>
      </c>
      <c r="S35" s="69">
        <f>COUNTIF(AD3:AD34,"Oth")</f>
        <v>0</v>
      </c>
      <c r="T35" s="180"/>
      <c r="U35" s="180"/>
      <c r="V35" s="180"/>
      <c r="W35" s="180"/>
      <c r="X35" s="180"/>
      <c r="Y35" s="180"/>
      <c r="Z35" s="180"/>
    </row>
    <row r="36" spans="1:46" ht="19.95" customHeight="1">
      <c r="M36" s="10"/>
      <c r="N36" s="10"/>
      <c r="O36" s="10"/>
      <c r="P36" s="10"/>
      <c r="Q36" s="10"/>
      <c r="R36" s="10"/>
    </row>
    <row r="37" spans="1:46" ht="19.95" customHeight="1">
      <c r="L37" s="5">
        <v>2019</v>
      </c>
      <c r="M37" s="69">
        <f>COUNTIF(AI3:AI34,"Con")</f>
        <v>11</v>
      </c>
      <c r="N37" s="69">
        <f>COUNTIF(AI3:AI34,"Lab")</f>
        <v>19</v>
      </c>
      <c r="O37" s="69">
        <f>COUNTIF(AI3:AI34,"LD")</f>
        <v>0</v>
      </c>
      <c r="P37" s="69">
        <f>COUNTIF(AI3:AI34,"Grn")</f>
        <v>0</v>
      </c>
      <c r="Q37" s="69">
        <f>COUNTIF(AI3:AI34,"Ref")</f>
        <v>0</v>
      </c>
      <c r="R37" s="69">
        <f>COUNTIF(AI3:AI34,"PC")</f>
        <v>2</v>
      </c>
      <c r="S37" s="69">
        <f>COUNTIF(AI3:AI34,"Oth")</f>
        <v>0</v>
      </c>
      <c r="T37" s="180"/>
      <c r="U37" s="180"/>
      <c r="V37" s="180"/>
      <c r="W37" s="180"/>
      <c r="X37" s="180"/>
      <c r="Y37" s="180"/>
      <c r="Z37" s="180"/>
    </row>
  </sheetData>
  <mergeCells count="4">
    <mergeCell ref="D1:J1"/>
    <mergeCell ref="M1:S1"/>
    <mergeCell ref="U1:AA1"/>
    <mergeCell ref="AN1:AT1"/>
  </mergeCells>
  <conditionalFormatting sqref="U4:AA34">
    <cfRule type="cellIs" dxfId="5" priority="5" operator="lessThan">
      <formula>0</formula>
    </cfRule>
  </conditionalFormatting>
  <conditionalFormatting sqref="U4:AA34">
    <cfRule type="cellIs" dxfId="4" priority="6" operator="greaterThan">
      <formula>0.000000001</formula>
    </cfRule>
  </conditionalFormatting>
  <conditionalFormatting sqref="U3:AA33">
    <cfRule type="cellIs" dxfId="3" priority="3" operator="lessThan">
      <formula>0</formula>
    </cfRule>
  </conditionalFormatting>
  <conditionalFormatting sqref="U3:AA33">
    <cfRule type="cellIs" dxfId="2" priority="4" operator="greaterThan">
      <formula>0.000000001</formula>
    </cfRule>
  </conditionalFormatting>
  <conditionalFormatting sqref="U34:AA34">
    <cfRule type="cellIs" dxfId="1" priority="1" operator="lessThan">
      <formula>0</formula>
    </cfRule>
  </conditionalFormatting>
  <conditionalFormatting sqref="U34:AA34">
    <cfRule type="cellIs" dxfId="0" priority="2" operator="greaterThan">
      <formula>0.000000001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GB POLLS</vt:lpstr>
      <vt:lpstr>WELSH POLLS</vt:lpstr>
      <vt:lpstr> SCOTTISH POLLS</vt:lpstr>
      <vt:lpstr>Projection - GB</vt:lpstr>
      <vt:lpstr>Projection - England</vt:lpstr>
      <vt:lpstr>Projection - Wales</vt:lpstr>
      <vt:lpstr>Projection - Scotland</vt:lpstr>
      <vt:lpstr>Eng19</vt:lpstr>
      <vt:lpstr>Eng24</vt:lpstr>
      <vt:lpstr>Scot19</vt:lpstr>
      <vt:lpstr>Scot24</vt:lpstr>
      <vt:lpstr>Wales19</vt:lpstr>
      <vt:lpstr>Wales24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Elliot Folan</dc:creator>
  <cp:lastModifiedBy>Elliot Folan</cp:lastModifiedBy>
  <dcterms:created xsi:type="dcterms:W3CDTF">2022-12-20T15:36:01Z</dcterms:created>
  <dcterms:modified xsi:type="dcterms:W3CDTF">2023-06-08T15:57:28Z</dcterms:modified>
</cp:coreProperties>
</file>